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18"/>
  <workbookPr codeName="ThisWorkbook" defaultThemeVersion="166925"/>
  <mc:AlternateContent xmlns:mc="http://schemas.openxmlformats.org/markup-compatibility/2006">
    <mc:Choice Requires="x15">
      <x15ac:absPath xmlns:x15ac="http://schemas.microsoft.com/office/spreadsheetml/2010/11/ac" url="https://climatechangegovt.sharepoint.com/sites/HeatIndPower/HIPdocs/Modelling/Energy link/EnergyLink Modelling 2023-24 for EB4/"/>
    </mc:Choice>
  </mc:AlternateContent>
  <xr:revisionPtr revIDLastSave="0" documentId="8_{1A6D95A1-097F-44D3-98B1-E458CA7B9D19}" xr6:coauthVersionLast="47" xr6:coauthVersionMax="47" xr10:uidLastSave="{00000000-0000-0000-0000-000000000000}"/>
  <bookViews>
    <workbookView xWindow="-105" yWindow="-16320" windowWidth="29040" windowHeight="15840" tabRatio="958" xr2:uid="{AD5DB333-A96A-4B36-BEDD-6655F181403D}"/>
  </bookViews>
  <sheets>
    <sheet name="Contents" sheetId="12" r:id="rId1"/>
    <sheet name="Version history" sheetId="13" r:id="rId2"/>
    <sheet name="Inputs -&gt;" sheetId="9" r:id="rId3"/>
    <sheet name="Fuel &amp; Emissions pricing" sheetId="8" r:id="rId4"/>
    <sheet name="Demand" sheetId="6" r:id="rId5"/>
    <sheet name="Generation stack" sheetId="20" r:id="rId6"/>
    <sheet name="Results -&gt;" sheetId="10" r:id="rId7"/>
    <sheet name="Build" sheetId="23" r:id="rId8"/>
    <sheet name="Scenario results" sheetId="24" r:id="rId9"/>
    <sheet name="Raw data" sheetId="25" r:id="rId10"/>
    <sheet name="Chart" sheetId="26" r:id="rId11"/>
    <sheet name="Lists" sheetId="27" state="hidden" r:id="rId12"/>
  </sheets>
  <definedNames>
    <definedName name="select_cogen_inclusive_or_exclusive">Lists!$B$2:$B$4</definedName>
    <definedName name="select_emissions_metric">Lists!$C$2:$C$4</definedName>
    <definedName name="select_scenario">Lists!#REF!</definedName>
    <definedName name="select_table">Lists!#REF!</definedName>
    <definedName name="select_variable">Lists!#REF!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8" i="24" l="1"/>
  <c r="E28" i="24"/>
  <c r="D12" i="25"/>
  <c r="D13" i="25" s="1"/>
  <c r="E45" i="24"/>
  <c r="E37" i="25"/>
  <c r="F37" i="25"/>
  <c r="AC12" i="25"/>
  <c r="AB12" i="25"/>
  <c r="AA12" i="25"/>
  <c r="Z12" i="25"/>
  <c r="Y12" i="25"/>
  <c r="X12" i="25"/>
  <c r="W12" i="25"/>
  <c r="V12" i="25"/>
  <c r="U12" i="25"/>
  <c r="T12" i="25"/>
  <c r="S12" i="25"/>
  <c r="R12" i="25"/>
  <c r="Q12" i="25"/>
  <c r="P12" i="25"/>
  <c r="O12" i="25"/>
  <c r="N12" i="25"/>
  <c r="M12" i="25"/>
  <c r="L12" i="25"/>
  <c r="K12" i="25"/>
  <c r="J12" i="25"/>
  <c r="I12" i="25"/>
  <c r="H12" i="25"/>
  <c r="G12" i="25"/>
  <c r="F12" i="25"/>
  <c r="E12" i="25"/>
  <c r="AD73" i="24"/>
  <c r="AC73" i="24"/>
  <c r="AB73" i="24"/>
  <c r="AA73" i="24"/>
  <c r="Z73" i="24"/>
  <c r="Y73" i="24"/>
  <c r="X73" i="24"/>
  <c r="W73" i="24"/>
  <c r="V73" i="24"/>
  <c r="U73" i="24"/>
  <c r="T73" i="24"/>
  <c r="S73" i="24"/>
  <c r="R73" i="24"/>
  <c r="Q73" i="24"/>
  <c r="P73" i="24"/>
  <c r="O73" i="24"/>
  <c r="N73" i="24"/>
  <c r="M73" i="24"/>
  <c r="L73" i="24"/>
  <c r="K73" i="24"/>
  <c r="J73" i="24"/>
  <c r="I73" i="24"/>
  <c r="H73" i="24"/>
  <c r="G73" i="24"/>
  <c r="F73" i="24"/>
  <c r="E73" i="24"/>
  <c r="E77" i="24" s="1"/>
  <c r="G28" i="24"/>
  <c r="H28" i="24"/>
  <c r="I28" i="24"/>
  <c r="J28" i="24"/>
  <c r="K28" i="24"/>
  <c r="L28" i="24"/>
  <c r="M28" i="24"/>
  <c r="N28" i="24"/>
  <c r="O28" i="24"/>
  <c r="P28" i="24"/>
  <c r="Q28" i="24"/>
  <c r="R28" i="24"/>
  <c r="S28" i="24"/>
  <c r="T28" i="24"/>
  <c r="U28" i="24"/>
  <c r="V28" i="24"/>
  <c r="W28" i="24"/>
  <c r="X28" i="24"/>
  <c r="Y28" i="24"/>
  <c r="Z28" i="24"/>
  <c r="AA28" i="24"/>
  <c r="AB28" i="24"/>
  <c r="AC28" i="24"/>
  <c r="AD28" i="24"/>
  <c r="E32" i="24"/>
  <c r="E31" i="24"/>
  <c r="E90" i="24" l="1"/>
  <c r="E76" i="24"/>
  <c r="W11" i="24" l="1"/>
  <c r="F121" i="23" l="1"/>
  <c r="E121" i="23"/>
  <c r="D121" i="23"/>
  <c r="F120" i="23"/>
  <c r="E120" i="23"/>
  <c r="D120" i="23"/>
  <c r="F119" i="23"/>
  <c r="E119" i="23"/>
  <c r="D119" i="23"/>
  <c r="F118" i="23"/>
  <c r="E118" i="23"/>
  <c r="D118" i="23"/>
  <c r="K121" i="23"/>
  <c r="J121" i="23"/>
  <c r="J120" i="23"/>
  <c r="J119" i="23"/>
  <c r="J118" i="23"/>
  <c r="K118" i="23"/>
  <c r="K119" i="23"/>
  <c r="K120" i="23"/>
  <c r="I121" i="23"/>
  <c r="I120" i="23"/>
  <c r="I119" i="23"/>
  <c r="I118" i="23"/>
  <c r="AD85" i="24"/>
  <c r="D44" i="25"/>
  <c r="E44" i="25"/>
  <c r="F44" i="25"/>
  <c r="G44" i="25"/>
  <c r="H44" i="25"/>
  <c r="I44" i="25"/>
  <c r="J44" i="25"/>
  <c r="K44" i="25"/>
  <c r="L44" i="25"/>
  <c r="M44" i="25"/>
  <c r="N44" i="25"/>
  <c r="O44" i="25"/>
  <c r="P44" i="25"/>
  <c r="Q44" i="25"/>
  <c r="R44" i="25"/>
  <c r="S44" i="25"/>
  <c r="T44" i="25"/>
  <c r="U44" i="25"/>
  <c r="V44" i="25"/>
  <c r="W44" i="25"/>
  <c r="X44" i="25"/>
  <c r="Y44" i="25"/>
  <c r="Z44" i="25"/>
  <c r="AA44" i="25"/>
  <c r="AB44" i="25"/>
  <c r="AC44" i="25"/>
  <c r="D37" i="25"/>
  <c r="E38" i="25"/>
  <c r="G37" i="25"/>
  <c r="H37" i="25"/>
  <c r="I37" i="25"/>
  <c r="J37" i="25"/>
  <c r="K37" i="25"/>
  <c r="L37" i="25"/>
  <c r="M37" i="25"/>
  <c r="N37" i="25"/>
  <c r="O37" i="25"/>
  <c r="P37" i="25"/>
  <c r="Q37" i="25"/>
  <c r="R37" i="25"/>
  <c r="S37" i="25"/>
  <c r="T37" i="25"/>
  <c r="U37" i="25"/>
  <c r="V37" i="25"/>
  <c r="W37" i="25"/>
  <c r="X37" i="25"/>
  <c r="Y37" i="25"/>
  <c r="Z37" i="25"/>
  <c r="AA37" i="25"/>
  <c r="AB37" i="25"/>
  <c r="AC37" i="25"/>
  <c r="D19" i="25" l="1"/>
  <c r="E19" i="25"/>
  <c r="F19" i="25"/>
  <c r="G19" i="25"/>
  <c r="H19" i="25"/>
  <c r="I19" i="25"/>
  <c r="J19" i="25"/>
  <c r="K19" i="25"/>
  <c r="L19" i="25"/>
  <c r="M19" i="25"/>
  <c r="N19" i="25"/>
  <c r="O19" i="25"/>
  <c r="P19" i="25"/>
  <c r="Q19" i="25"/>
  <c r="R19" i="25"/>
  <c r="S19" i="25"/>
  <c r="T19" i="25"/>
  <c r="U19" i="25"/>
  <c r="V19" i="25"/>
  <c r="W19" i="25"/>
  <c r="X19" i="25"/>
  <c r="Y19" i="25"/>
  <c r="Z19" i="25"/>
  <c r="AA19" i="25"/>
  <c r="AB19" i="25"/>
  <c r="AC19" i="25"/>
  <c r="AC21" i="25"/>
  <c r="AC46" i="25" l="1"/>
  <c r="AB46" i="25"/>
  <c r="AA46" i="25"/>
  <c r="Z46" i="25"/>
  <c r="Y46" i="25"/>
  <c r="X46" i="25"/>
  <c r="W46" i="25"/>
  <c r="V46" i="25"/>
  <c r="U46" i="25"/>
  <c r="T46" i="25"/>
  <c r="S46" i="25"/>
  <c r="R46" i="25"/>
  <c r="Q46" i="25"/>
  <c r="P46" i="25"/>
  <c r="O46" i="25"/>
  <c r="N46" i="25"/>
  <c r="M46" i="25"/>
  <c r="L46" i="25"/>
  <c r="K46" i="25"/>
  <c r="J46" i="25"/>
  <c r="I46" i="25"/>
  <c r="H46" i="25"/>
  <c r="G46" i="25"/>
  <c r="F46" i="25"/>
  <c r="E46" i="25"/>
  <c r="D46" i="25"/>
  <c r="D21" i="25"/>
  <c r="E21" i="25"/>
  <c r="F21" i="25"/>
  <c r="G21" i="25"/>
  <c r="H21" i="25"/>
  <c r="I21" i="25"/>
  <c r="J21" i="25"/>
  <c r="K21" i="25"/>
  <c r="L21" i="25"/>
  <c r="M21" i="25"/>
  <c r="N21" i="25"/>
  <c r="O21" i="25"/>
  <c r="P21" i="25"/>
  <c r="Q21" i="25"/>
  <c r="R21" i="25"/>
  <c r="S21" i="25"/>
  <c r="T21" i="25"/>
  <c r="U21" i="25"/>
  <c r="V21" i="25"/>
  <c r="W21" i="25"/>
  <c r="X21" i="25"/>
  <c r="Y21" i="25"/>
  <c r="Z21" i="25"/>
  <c r="AA21" i="25"/>
  <c r="AB21" i="25"/>
  <c r="AC39" i="25"/>
  <c r="AB39" i="25"/>
  <c r="AA39" i="25"/>
  <c r="Z39" i="25"/>
  <c r="Y39" i="25"/>
  <c r="X39" i="25"/>
  <c r="W39" i="25"/>
  <c r="V39" i="25"/>
  <c r="U39" i="25"/>
  <c r="T39" i="25"/>
  <c r="S39" i="25"/>
  <c r="R39" i="25"/>
  <c r="Q39" i="25"/>
  <c r="P39" i="25"/>
  <c r="O39" i="25"/>
  <c r="N39" i="25"/>
  <c r="M39" i="25"/>
  <c r="L39" i="25"/>
  <c r="K39" i="25"/>
  <c r="J39" i="25"/>
  <c r="I39" i="25"/>
  <c r="H39" i="25"/>
  <c r="G39" i="25"/>
  <c r="F39" i="25"/>
  <c r="E39" i="25"/>
  <c r="D39" i="25"/>
  <c r="AC38" i="25"/>
  <c r="AB38" i="25"/>
  <c r="AA38" i="25"/>
  <c r="Z38" i="25"/>
  <c r="Y38" i="25"/>
  <c r="X38" i="25"/>
  <c r="W38" i="25"/>
  <c r="V38" i="25"/>
  <c r="U38" i="25"/>
  <c r="T38" i="25"/>
  <c r="S38" i="25"/>
  <c r="R38" i="25"/>
  <c r="Q38" i="25"/>
  <c r="P38" i="25"/>
  <c r="O38" i="25"/>
  <c r="N38" i="25"/>
  <c r="M38" i="25"/>
  <c r="L38" i="25"/>
  <c r="K38" i="25"/>
  <c r="J38" i="25"/>
  <c r="I38" i="25"/>
  <c r="H38" i="25"/>
  <c r="G38" i="25"/>
  <c r="F38" i="25"/>
  <c r="D38" i="25"/>
  <c r="N13" i="25"/>
  <c r="E13" i="25"/>
  <c r="F13" i="25"/>
  <c r="G13" i="25"/>
  <c r="H13" i="25"/>
  <c r="I13" i="25"/>
  <c r="J13" i="25"/>
  <c r="K13" i="25"/>
  <c r="L13" i="25"/>
  <c r="M13" i="25"/>
  <c r="O13" i="25"/>
  <c r="P13" i="25"/>
  <c r="Q13" i="25"/>
  <c r="R13" i="25"/>
  <c r="S13" i="25"/>
  <c r="T13" i="25"/>
  <c r="U13" i="25"/>
  <c r="V13" i="25"/>
  <c r="W13" i="25"/>
  <c r="X13" i="25"/>
  <c r="Y13" i="25"/>
  <c r="Z13" i="25"/>
  <c r="AA13" i="25"/>
  <c r="AB13" i="25"/>
  <c r="AC13" i="25"/>
  <c r="D14" i="25"/>
  <c r="E14" i="25"/>
  <c r="F14" i="25"/>
  <c r="G14" i="25"/>
  <c r="H14" i="25"/>
  <c r="I14" i="25"/>
  <c r="J14" i="25"/>
  <c r="K14" i="25"/>
  <c r="L14" i="25"/>
  <c r="M14" i="25"/>
  <c r="N14" i="25"/>
  <c r="O14" i="25"/>
  <c r="P14" i="25"/>
  <c r="Q14" i="25"/>
  <c r="R14" i="25"/>
  <c r="S14" i="25"/>
  <c r="T14" i="25"/>
  <c r="U14" i="25"/>
  <c r="V14" i="25"/>
  <c r="W14" i="25"/>
  <c r="X14" i="25"/>
  <c r="Y14" i="25"/>
  <c r="Z14" i="25"/>
  <c r="AA14" i="25"/>
  <c r="AB14" i="25"/>
  <c r="AC14" i="25"/>
  <c r="B42" i="26" a="1"/>
  <c r="B42" i="26" s="1"/>
  <c r="AD90" i="24"/>
  <c r="AC90" i="24"/>
  <c r="AB90" i="24"/>
  <c r="AA90" i="24"/>
  <c r="Z90" i="24"/>
  <c r="Y90" i="24"/>
  <c r="X90" i="24"/>
  <c r="W90" i="24"/>
  <c r="V90" i="24"/>
  <c r="U90" i="24"/>
  <c r="T90" i="24"/>
  <c r="S90" i="24"/>
  <c r="R90" i="24"/>
  <c r="Q90" i="24"/>
  <c r="P90" i="24"/>
  <c r="O90" i="24"/>
  <c r="N90" i="24"/>
  <c r="M90" i="24"/>
  <c r="L90" i="24"/>
  <c r="K90" i="24"/>
  <c r="J90" i="24"/>
  <c r="I90" i="24"/>
  <c r="H90" i="24"/>
  <c r="G90" i="24"/>
  <c r="F90" i="24"/>
  <c r="AD77" i="24"/>
  <c r="AC77" i="24"/>
  <c r="AB77" i="24"/>
  <c r="AA77" i="24"/>
  <c r="Z77" i="24"/>
  <c r="Y77" i="24"/>
  <c r="X77" i="24"/>
  <c r="W77" i="24"/>
  <c r="V77" i="24"/>
  <c r="U77" i="24"/>
  <c r="T77" i="24"/>
  <c r="S77" i="24"/>
  <c r="R77" i="24"/>
  <c r="Q77" i="24"/>
  <c r="P77" i="24"/>
  <c r="O77" i="24"/>
  <c r="N77" i="24"/>
  <c r="M77" i="24"/>
  <c r="L77" i="24"/>
  <c r="K77" i="24"/>
  <c r="J77" i="24"/>
  <c r="I77" i="24"/>
  <c r="H77" i="24"/>
  <c r="G77" i="24"/>
  <c r="F77" i="24"/>
  <c r="AD76" i="24"/>
  <c r="AC76" i="24"/>
  <c r="AB76" i="24"/>
  <c r="AA76" i="24"/>
  <c r="Z76" i="24"/>
  <c r="Y76" i="24"/>
  <c r="X76" i="24"/>
  <c r="W76" i="24"/>
  <c r="V76" i="24"/>
  <c r="U76" i="24"/>
  <c r="T76" i="24"/>
  <c r="S76" i="24"/>
  <c r="R76" i="24"/>
  <c r="Q76" i="24"/>
  <c r="P76" i="24"/>
  <c r="O76" i="24"/>
  <c r="N76" i="24"/>
  <c r="M76" i="24"/>
  <c r="L76" i="24"/>
  <c r="K76" i="24"/>
  <c r="J76" i="24"/>
  <c r="I76" i="24"/>
  <c r="H76" i="24"/>
  <c r="G76" i="24"/>
  <c r="F76" i="24"/>
  <c r="F45" i="24"/>
  <c r="G45" i="24"/>
  <c r="H45" i="24"/>
  <c r="I45" i="24"/>
  <c r="J45" i="24"/>
  <c r="K45" i="24"/>
  <c r="L45" i="24"/>
  <c r="M45" i="24"/>
  <c r="N45" i="24"/>
  <c r="O45" i="24"/>
  <c r="P45" i="24"/>
  <c r="Q45" i="24"/>
  <c r="R45" i="24"/>
  <c r="S45" i="24"/>
  <c r="T45" i="24"/>
  <c r="U45" i="24"/>
  <c r="V45" i="24"/>
  <c r="W45" i="24"/>
  <c r="X45" i="24"/>
  <c r="Y45" i="24"/>
  <c r="Z45" i="24"/>
  <c r="AA45" i="24"/>
  <c r="AB45" i="24"/>
  <c r="AC45" i="24"/>
  <c r="AD45" i="24"/>
  <c r="AD31" i="24" l="1"/>
  <c r="F31" i="24"/>
  <c r="G31" i="24"/>
  <c r="H31" i="24"/>
  <c r="I31" i="24"/>
  <c r="J31" i="24"/>
  <c r="K31" i="24"/>
  <c r="L31" i="24"/>
  <c r="M31" i="24"/>
  <c r="N31" i="24"/>
  <c r="O31" i="24"/>
  <c r="P31" i="24"/>
  <c r="Q31" i="24"/>
  <c r="R31" i="24"/>
  <c r="S31" i="24"/>
  <c r="T31" i="24"/>
  <c r="U31" i="24"/>
  <c r="V31" i="24"/>
  <c r="W31" i="24"/>
  <c r="X31" i="24"/>
  <c r="Y31" i="24"/>
  <c r="Z31" i="24"/>
  <c r="AA31" i="24"/>
  <c r="AB31" i="24"/>
  <c r="AC31" i="24"/>
  <c r="F32" i="24"/>
  <c r="G32" i="24"/>
  <c r="H32" i="24"/>
  <c r="I32" i="24"/>
  <c r="J32" i="24"/>
  <c r="K32" i="24"/>
  <c r="L32" i="24"/>
  <c r="M32" i="24"/>
  <c r="N32" i="24"/>
  <c r="O32" i="24"/>
  <c r="P32" i="24"/>
  <c r="Q32" i="24"/>
  <c r="R32" i="24"/>
  <c r="S32" i="24"/>
  <c r="T32" i="24"/>
  <c r="U32" i="24"/>
  <c r="V32" i="24"/>
  <c r="W32" i="24"/>
  <c r="X32" i="24"/>
  <c r="Y32" i="24"/>
  <c r="Z32" i="24"/>
  <c r="AA32" i="24"/>
  <c r="AB32" i="24"/>
  <c r="AC32" i="24"/>
  <c r="AD32" i="24"/>
  <c r="G40" i="24" l="1"/>
  <c r="B60" i="26" a="1"/>
  <c r="B60" i="26" s="1"/>
  <c r="AD40" i="24"/>
  <c r="AC40" i="24"/>
  <c r="AB40" i="24"/>
  <c r="AA40" i="24"/>
  <c r="Z40" i="24"/>
  <c r="Y40" i="24"/>
  <c r="X40" i="24"/>
  <c r="W40" i="24"/>
  <c r="V40" i="24"/>
  <c r="U40" i="24"/>
  <c r="T40" i="24"/>
  <c r="S40" i="24"/>
  <c r="R40" i="24"/>
  <c r="Q40" i="24"/>
  <c r="P40" i="24"/>
  <c r="O40" i="24"/>
  <c r="N40" i="24"/>
  <c r="M40" i="24"/>
  <c r="L40" i="24"/>
  <c r="K40" i="24"/>
  <c r="J40" i="24"/>
  <c r="I40" i="24"/>
  <c r="H40" i="24"/>
  <c r="F40" i="24"/>
  <c r="E40" i="24"/>
  <c r="AC85" i="24"/>
  <c r="AB85" i="24"/>
  <c r="AA85" i="24"/>
  <c r="Z85" i="24"/>
  <c r="Y85" i="24"/>
  <c r="X85" i="24"/>
  <c r="W85" i="24"/>
  <c r="V85" i="24"/>
  <c r="U85" i="24"/>
  <c r="T85" i="24"/>
  <c r="S85" i="24"/>
  <c r="R85" i="24"/>
  <c r="Q85" i="24"/>
  <c r="P85" i="24"/>
  <c r="O85" i="24"/>
  <c r="N85" i="24"/>
  <c r="M85" i="24"/>
  <c r="L85" i="24"/>
  <c r="K85" i="24"/>
  <c r="J85" i="24"/>
  <c r="I85" i="24"/>
  <c r="H85" i="24"/>
  <c r="G85" i="24"/>
  <c r="F85" i="24"/>
  <c r="E85" i="24"/>
  <c r="B77" i="26" l="1" a="1"/>
  <c r="B77" i="26" s="1"/>
  <c r="C3" i="27" l="1" a="1"/>
  <c r="C3" i="27" s="1"/>
  <c r="B3" i="27" a="1"/>
  <c r="B3" i="27" s="1"/>
  <c r="B24" i="26" a="1"/>
  <c r="B24" i="26" s="1"/>
  <c r="B6" i="26" a="1"/>
  <c r="B6" i="26" s="1"/>
  <c r="G118" i="23" l="1"/>
  <c r="L119" i="23"/>
  <c r="L118" i="23"/>
  <c r="L120" i="23"/>
  <c r="L121" i="23"/>
  <c r="G121" i="23"/>
  <c r="G120" i="23"/>
  <c r="G119" i="23"/>
  <c r="F11" i="24" l="1"/>
  <c r="G11" i="24" s="1"/>
  <c r="H11" i="24" s="1"/>
  <c r="I11" i="24" s="1"/>
  <c r="J11" i="24" s="1"/>
  <c r="K11" i="24" s="1"/>
  <c r="L11" i="24" s="1"/>
  <c r="M11" i="24" s="1"/>
  <c r="N11" i="24" s="1"/>
  <c r="O11" i="24" s="1"/>
  <c r="P11" i="24" s="1"/>
  <c r="Q11" i="24" s="1"/>
  <c r="R11" i="24" s="1"/>
  <c r="S11" i="24" s="1"/>
  <c r="T11" i="24" s="1"/>
  <c r="U11" i="24" s="1"/>
  <c r="V11" i="24" s="1"/>
  <c r="X11" i="24" s="1"/>
  <c r="Y11" i="24" s="1"/>
  <c r="Z11" i="24" s="1"/>
  <c r="AA11" i="24" s="1"/>
  <c r="AB11" i="24" s="1"/>
  <c r="AC11" i="24" s="1"/>
  <c r="AD11" i="24"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<sst xmlns="http://schemas.openxmlformats.org/spreadsheetml/2006/main" count="683" uniqueCount="244">
  <si>
    <t>Energy Link electricity market modelling results summary</t>
  </si>
  <si>
    <t>Prepared for publishing November 2024</t>
  </si>
  <si>
    <t>Notes:</t>
  </si>
  <si>
    <r>
      <t>This workbook is supplementary information which supports the impa</t>
    </r>
    <r>
      <rPr>
        <sz val="11"/>
        <rFont val="Calibri"/>
        <family val="2"/>
        <scheme val="minor"/>
      </rPr>
      <t>cts analysis in the "A</t>
    </r>
    <r>
      <rPr>
        <i/>
        <sz val="11"/>
        <rFont val="Calibri"/>
        <family val="2"/>
        <scheme val="minor"/>
      </rPr>
      <t>dvice on Aotearoa New Zealand's fourth emissions budget</t>
    </r>
    <r>
      <rPr>
        <sz val="11"/>
        <rFont val="Calibri"/>
        <family val="2"/>
        <scheme val="minor"/>
      </rPr>
      <t>" report.</t>
    </r>
  </si>
  <si>
    <r>
      <t>This workbook accompanies "</t>
    </r>
    <r>
      <rPr>
        <i/>
        <sz val="11"/>
        <color theme="1"/>
        <rFont val="Calibri"/>
        <family val="2"/>
        <scheme val="minor"/>
      </rPr>
      <t>Technical Annex: Modelling and analysis to support final advice on Aotearoa New Zealand’s fourth emissions budget and the review of the 2050 emissions target including whether emissions from international shipping and aviation should be included.</t>
    </r>
    <r>
      <rPr>
        <sz val="11"/>
        <color theme="1"/>
        <rFont val="Calibri"/>
        <family val="2"/>
        <scheme val="minor"/>
      </rPr>
      <t>" Please see this report for a further description of the modelling approach and results.</t>
    </r>
  </si>
  <si>
    <t>The final report and technical annex are available on the Commission's website</t>
  </si>
  <si>
    <t xml:space="preserve">The modelling was undertaken during September and October in 2024. Short term projections are influenced by the hydro lake storage at that time. </t>
  </si>
  <si>
    <t>Inputs/assumptions</t>
  </si>
  <si>
    <t>Fuel prices</t>
  </si>
  <si>
    <t>The coal and gas prices used in the modelling</t>
  </si>
  <si>
    <t>Emissions price paths</t>
  </si>
  <si>
    <t>The emissions prices used in the modelling</t>
  </si>
  <si>
    <t>Demand inputs</t>
  </si>
  <si>
    <t>Electricity demand growth</t>
  </si>
  <si>
    <t>Generation stack</t>
  </si>
  <si>
    <t>Detail of the cost and capacity of potential generation projects</t>
  </si>
  <si>
    <t>Scenarios</t>
  </si>
  <si>
    <t>The following scenarios were modelled, key differences being demand profiles and emissions prices.</t>
  </si>
  <si>
    <t>Scenario</t>
  </si>
  <si>
    <t>Demand profile</t>
  </si>
  <si>
    <t>Emissions price path</t>
  </si>
  <si>
    <t>The reference scenario</t>
  </si>
  <si>
    <t>July 2024 ERP2 consultation baseline scenario</t>
  </si>
  <si>
    <t>EB4 demonstration path</t>
  </si>
  <si>
    <t>2023 Government emissions projections central</t>
  </si>
  <si>
    <t>Results</t>
  </si>
  <si>
    <t>Build</t>
  </si>
  <si>
    <t>The sequence of build of new generation for each scenario</t>
  </si>
  <si>
    <t>Scenario results</t>
  </si>
  <si>
    <t>Modelled generation, emissions, and wholesale prices for each scenario</t>
  </si>
  <si>
    <t>Raw data</t>
  </si>
  <si>
    <t>Results in a database-like format</t>
  </si>
  <si>
    <t>Chart</t>
  </si>
  <si>
    <t>Small selection of charts comparing outputs by scenario</t>
  </si>
  <si>
    <t>Version no.</t>
  </si>
  <si>
    <t>Date</t>
  </si>
  <si>
    <t>Summary of change</t>
  </si>
  <si>
    <t>Initial version</t>
  </si>
  <si>
    <t>Fuel and emissions prices</t>
  </si>
  <si>
    <t>1. All prices are in real 2023 dollars</t>
  </si>
  <si>
    <t>2. Fuel prices exclude the cost of emissions</t>
  </si>
  <si>
    <t>Fuel prices ($/GJ)</t>
  </si>
  <si>
    <t>Emission Pricings ($/tCO2e)</t>
  </si>
  <si>
    <t>Gas</t>
  </si>
  <si>
    <t>Coal</t>
  </si>
  <si>
    <t>Low</t>
  </si>
  <si>
    <t>Central</t>
  </si>
  <si>
    <t>Annual electricity demand</t>
  </si>
  <si>
    <t>1. Demand is grid connected and excludes TX losses</t>
  </si>
  <si>
    <t>2. Demand growth is based on outputs from the ENZ model</t>
  </si>
  <si>
    <t>3. The demand projections here are slightly different to those in ENZ as a result of differences between how these are defined in Energy Link's model compared with ENZ. These differences are insignifcant in relation to the overall demand figures.</t>
  </si>
  <si>
    <t>Annual electricity demand (TWh)</t>
  </si>
  <si>
    <t>Year</t>
  </si>
  <si>
    <t>EB4 Demonstration path</t>
  </si>
  <si>
    <t>Stack of potential generation projects</t>
  </si>
  <si>
    <t>1. Project detail and costs are based on Energy Link's internal generation stack.</t>
  </si>
  <si>
    <t>2. Project costs are in real 2023 dollars.</t>
  </si>
  <si>
    <t>3. Rate of return on equity post tax of 8%</t>
  </si>
  <si>
    <t>Summary</t>
  </si>
  <si>
    <t>Wind</t>
  </si>
  <si>
    <t>Offshore Wind</t>
  </si>
  <si>
    <t>Utility solar</t>
  </si>
  <si>
    <t>Utility solar (with battery)</t>
  </si>
  <si>
    <t>Geothermal</t>
  </si>
  <si>
    <t>Hydro</t>
  </si>
  <si>
    <t>Gas peaker</t>
  </si>
  <si>
    <t>Minimum 2025 LCOE ($/MWh)</t>
  </si>
  <si>
    <t>n/a</t>
  </si>
  <si>
    <t>Average 2025 LCOE ($/MWh)</t>
  </si>
  <si>
    <t>Maximum 2025 LCOE ($/MWh)</t>
  </si>
  <si>
    <t>Minimum 2050 LCOE ($/MWh)</t>
  </si>
  <si>
    <t>Average 2050 LCOE ($/MWh)</t>
  </si>
  <si>
    <t>Maximum 2050 LCOE ($/MWh)</t>
  </si>
  <si>
    <t>Build sequence of new generation</t>
  </si>
  <si>
    <t>1. Reported project generation is based on assumed capacity factors</t>
  </si>
  <si>
    <t>2. It is assumed that the combined cycle unit at Huntly is converted to an open cycle peaking unit in 2037/38</t>
  </si>
  <si>
    <t>3. Any projects listed as 'solar' post 2037 are assumed to incorporate battery energy storage</t>
  </si>
  <si>
    <t>The Reference Scenario</t>
  </si>
  <si>
    <t>Date completed</t>
  </si>
  <si>
    <t>Project</t>
  </si>
  <si>
    <t>Size (MW)</t>
  </si>
  <si>
    <t>Capacity Factor (assumed)</t>
  </si>
  <si>
    <t>Average annual generation (GWh)</t>
  </si>
  <si>
    <t>Cumulative annual generation (GWh)</t>
  </si>
  <si>
    <t>Generation type</t>
  </si>
  <si>
    <t>TAB2_S1</t>
  </si>
  <si>
    <t>ASB2_R1</t>
  </si>
  <si>
    <t>Solar</t>
  </si>
  <si>
    <t>WAI1_R1</t>
  </si>
  <si>
    <t>WRK2_S1</t>
  </si>
  <si>
    <t>EDG2_R1</t>
  </si>
  <si>
    <t>OHW2_R1</t>
  </si>
  <si>
    <t>MTO1_R1</t>
  </si>
  <si>
    <t>ISL2_R1</t>
  </si>
  <si>
    <t>KPU1_R1</t>
  </si>
  <si>
    <t>GOR2_W1</t>
  </si>
  <si>
    <t>OHW2_R2</t>
  </si>
  <si>
    <t>WRK2_R1</t>
  </si>
  <si>
    <t>WPR2_R1</t>
  </si>
  <si>
    <t>BRB2_R1</t>
  </si>
  <si>
    <t>SBK6_R1</t>
  </si>
  <si>
    <t>NWD2_R1</t>
  </si>
  <si>
    <t>WPR2_W1</t>
  </si>
  <si>
    <t>WHU1_R1</t>
  </si>
  <si>
    <t>KOE1_S1</t>
  </si>
  <si>
    <t>WPR2_W2</t>
  </si>
  <si>
    <t>HTI1_W1</t>
  </si>
  <si>
    <t>WPR2_R2</t>
  </si>
  <si>
    <t>SFD2_W1</t>
  </si>
  <si>
    <t>KPA1_W1</t>
  </si>
  <si>
    <t>WKO1_W1</t>
  </si>
  <si>
    <t>MST1_W1</t>
  </si>
  <si>
    <t>HTI1_W2</t>
  </si>
  <si>
    <t>MDN2_W1</t>
  </si>
  <si>
    <t>WRK2_S2</t>
  </si>
  <si>
    <t>MDN2_W2</t>
  </si>
  <si>
    <t>MDN2_W3</t>
  </si>
  <si>
    <t>NMA2_W1</t>
  </si>
  <si>
    <t>TWZ2_R1</t>
  </si>
  <si>
    <t>HLY2_G1</t>
  </si>
  <si>
    <t>Thermal Peaker</t>
  </si>
  <si>
    <t>BPE2_W1</t>
  </si>
  <si>
    <t>GOR2_W2</t>
  </si>
  <si>
    <t>KAW2_S1</t>
  </si>
  <si>
    <t>LTN2_W1</t>
  </si>
  <si>
    <t>GYT1_W1</t>
  </si>
  <si>
    <t>OHW2_W3</t>
  </si>
  <si>
    <t>TWC2_W1</t>
  </si>
  <si>
    <t>WPW1_R1</t>
  </si>
  <si>
    <t>GLN2_W1</t>
  </si>
  <si>
    <t>ROT1_S2</t>
  </si>
  <si>
    <t>LTN2_W2</t>
  </si>
  <si>
    <t>LTN2_W3</t>
  </si>
  <si>
    <t>BPE2_W2</t>
  </si>
  <si>
    <t>KAW2_S2</t>
  </si>
  <si>
    <t>OHW2_W4</t>
  </si>
  <si>
    <t>HWB2_W1</t>
  </si>
  <si>
    <t>ABY1_R1</t>
  </si>
  <si>
    <t>SFD2_W2</t>
  </si>
  <si>
    <t>ARG1_R1</t>
  </si>
  <si>
    <t>FHL1_R1</t>
  </si>
  <si>
    <t>STK2_W1</t>
  </si>
  <si>
    <t>SVL2_R1</t>
  </si>
  <si>
    <t>WGN1_W1</t>
  </si>
  <si>
    <t>TWZ2_R2</t>
  </si>
  <si>
    <t>LTN2_W5</t>
  </si>
  <si>
    <t>ASB2_H2</t>
  </si>
  <si>
    <t>BRB2_W2</t>
  </si>
  <si>
    <t>KIK2_R1</t>
  </si>
  <si>
    <t>CST1_W1</t>
  </si>
  <si>
    <t>ARG1_R2</t>
  </si>
  <si>
    <t>BPE2_W3</t>
  </si>
  <si>
    <t>LTN2_W4</t>
  </si>
  <si>
    <t>WKM2_S1</t>
  </si>
  <si>
    <t>BPE2_W4</t>
  </si>
  <si>
    <t>TNG2_W2</t>
  </si>
  <si>
    <t>DVK1_R1</t>
  </si>
  <si>
    <t>GYT1_R1</t>
  </si>
  <si>
    <t>NSY2_R1</t>
  </si>
  <si>
    <t>OHA2_R1</t>
  </si>
  <si>
    <t>GOR2_W3</t>
  </si>
  <si>
    <t>TRK2_S1</t>
  </si>
  <si>
    <t>COL6_H1</t>
  </si>
  <si>
    <t>GYT1_R2</t>
  </si>
  <si>
    <t>TUI1_R1</t>
  </si>
  <si>
    <t>MTN1_R1</t>
  </si>
  <si>
    <t>BOB1_R1</t>
  </si>
  <si>
    <t>OPK1_R1</t>
  </si>
  <si>
    <t>GYT1_R3</t>
  </si>
  <si>
    <t>KPU1_R4</t>
  </si>
  <si>
    <t>TWZ2_H2</t>
  </si>
  <si>
    <t>HKK6_H1</t>
  </si>
  <si>
    <t>GOR2_W4</t>
  </si>
  <si>
    <t>WHU1_R2</t>
  </si>
  <si>
    <t>BPE2_W5</t>
  </si>
  <si>
    <t>HAM2_W1</t>
  </si>
  <si>
    <t>WPR2_W3</t>
  </si>
  <si>
    <t>MST1_R2</t>
  </si>
  <si>
    <t>TWZ2_R3</t>
  </si>
  <si>
    <t>TRK2_S2</t>
  </si>
  <si>
    <t>WRK2_S3</t>
  </si>
  <si>
    <t>WKM2_S2</t>
  </si>
  <si>
    <t>OKI2_S1</t>
  </si>
  <si>
    <t>TKU2_R1</t>
  </si>
  <si>
    <t>HEN2_R1</t>
  </si>
  <si>
    <t>SFD2_W3</t>
  </si>
  <si>
    <t>TKU2_R2</t>
  </si>
  <si>
    <t>SFD2_W4</t>
  </si>
  <si>
    <t>Grid scale battery build</t>
  </si>
  <si>
    <t>Common to all scenarios</t>
  </si>
  <si>
    <t>Operation Date</t>
  </si>
  <si>
    <t>Node</t>
  </si>
  <si>
    <t>Capacity MW</t>
  </si>
  <si>
    <t>Energy Storage (MWh)</t>
  </si>
  <si>
    <t>HLY2</t>
  </si>
  <si>
    <t>MDN2</t>
  </si>
  <si>
    <t>HEN2</t>
  </si>
  <si>
    <t>HAY2</t>
  </si>
  <si>
    <t>ISL2</t>
  </si>
  <si>
    <t>Summary of total new build (MW) and annual generation (GWh) by 2035 across each scenario, for renewables</t>
  </si>
  <si>
    <t>Summary of total new build (MW) and annual generation (GWh) by 2050 across each scenario, for renewables</t>
  </si>
  <si>
    <t>Measure</t>
  </si>
  <si>
    <t>Total</t>
  </si>
  <si>
    <t>Capacity (MW)</t>
  </si>
  <si>
    <t>Annual generation (GWh)</t>
  </si>
  <si>
    <t>Scenario Results</t>
  </si>
  <si>
    <t>1. All prices are in real 2023 NZD and are the time weighted average spot market price</t>
  </si>
  <si>
    <t>2. Prices are given at the Haywards grid exit point</t>
  </si>
  <si>
    <t>3. Emissions and generation values are given as the average (mean) across simulated weather years</t>
  </si>
  <si>
    <t>4. Prices are given at percentile levels, as well as a median price. The price distribution reflects the modelled variation across simulated weather years. For example, the 95th percentile line corresponds to the price that is exceeded in only 5% of weather years</t>
  </si>
  <si>
    <t>5. Supply of last resort refers to generation needed to meet the very top of the highest demand peaks. It is modelled via hypothetical generation units which switch on at very high prices when all other generation is already in use. In reality, the supply/demand balance for these periods could be met by flexible supply such as batteries or through demand side response (or a combination of both).</t>
  </si>
  <si>
    <t>Generation</t>
  </si>
  <si>
    <t>Generation by type (GWh)</t>
  </si>
  <si>
    <t>Gas CCGT</t>
  </si>
  <si>
    <t xml:space="preserve">Coal </t>
  </si>
  <si>
    <t>Gas Peak</t>
  </si>
  <si>
    <t>Utility Solar</t>
  </si>
  <si>
    <t>Diesel</t>
  </si>
  <si>
    <t>Cogen</t>
  </si>
  <si>
    <t>Supply of last resort</t>
  </si>
  <si>
    <t>Renewable %</t>
  </si>
  <si>
    <t>Excluding cogen</t>
  </si>
  <si>
    <t>Including cogen, and assuming cogen is non-renewable</t>
  </si>
  <si>
    <t>New Installed Capacity (MW)</t>
  </si>
  <si>
    <t>Emissions</t>
  </si>
  <si>
    <t>kt</t>
  </si>
  <si>
    <t>g/kWh</t>
  </si>
  <si>
    <t>Wholesale prices</t>
  </si>
  <si>
    <t xml:space="preserve">TWA wholesale price ($/MWh) for Haywards GXP </t>
  </si>
  <si>
    <t>5th percentile</t>
  </si>
  <si>
    <t>25th percentile</t>
  </si>
  <si>
    <t>median</t>
  </si>
  <si>
    <t>75th percentile</t>
  </si>
  <si>
    <t>95th percentile</t>
  </si>
  <si>
    <t>Installed Capacity (MW)</t>
  </si>
  <si>
    <t>Table</t>
  </si>
  <si>
    <t>Item</t>
  </si>
  <si>
    <t>Annual generation by scenario</t>
  </si>
  <si>
    <t>Total new renewable capacity by scenario</t>
  </si>
  <si>
    <t>Renewable % of generation by scenario</t>
  </si>
  <si>
    <t>&lt; select cogen inclusive or exclusive &gt;</t>
  </si>
  <si>
    <t>Generation emissions</t>
  </si>
  <si>
    <t>&lt; select emissions metric &gt;</t>
  </si>
  <si>
    <t>TWA wholesale price for Haywards GXP (median hydro inflows)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</si>
</sst>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64" formatCode="_-&quot;$&quot;* #,##0_-;\-&quot;$&quot;* #,##0_-;_-&quot;$&quot;* &quot;-&quot;_-;_-@_-"/>
    <numFmt numFmtId="165" formatCode="_-* #,##0_-;\-* #,##0_-;_-* &quot;-&quot;_-;_-@_-"/>
    <numFmt numFmtId="166" formatCode="_-&quot;$&quot;* #,##0.00_-;\-&quot;$&quot;* #,##0.00_-;_-&quot;$&quot;* &quot;-&quot;??_-;_-@_-"/>
    <numFmt numFmtId="167" formatCode="_-* #,##0.00_-;\-* #,##0.00_-;_-* &quot;-&quot;??_-;_-@_-"/>
    <numFmt numFmtId="168" formatCode="0.0%"/>
    <numFmt numFmtId="169" formatCode="_-* #,##0_-;\-* #,##0_-;_-* &quot;-&quot;??_-;_-@_-"/>
    <numFmt numFmtId="170" formatCode="&quot;$&quot;#,##0.00"/>
    <numFmt numFmtId="171" formatCode="0.0"/>
    <numFmt numFmtId="172" formatCode="_-* #,##0.0_-;\-* #,##0.0_-;_-* &quot;-&quot;_-;_-@_-"/>
    <numFmt numFmtId="173" formatCode="_-&quot;$&quot;* #,##0_-;\-&quot;$&quot;* #,##0_-;_-&quot;$&quot;* &quot;-&quot;??_-;_-@_-"/>
    <numFmt numFmtId="174" formatCode="#,##0_ ;\-#,##0\ "/>
    <numFmt numFmtId="175" formatCode="#,##0.00_ ;[Red]\-#,##0.00\ "/>
    <numFmt numFmtId="176" formatCode="&quot;$&quot;#,##0"/>
    <numFmt numFmtId="177" formatCode="_-* #,##0.0_-;\-* #,##0.0_-;_-* &quot;-&quot;??_-;_-@_-"/>
    <numFmt numFmtId="178" formatCode="#,##0.0_ ;[Red]\-#,##0.0\ "/>
    <numFmt numFmtId="179" formatCode="_(* #,##0.00_);_(* \(#,##0.00\);_(* &quot;–&quot;???_);_(* @_)"/>
    <numFmt numFmtId="180" formatCode="_(@_)"/>
    <numFmt numFmtId="181" formatCode="_(* 0_);_(* \(0\);_(* &quot;–&quot;??_);_(@_)"/>
    <numFmt numFmtId="182" formatCode="_(* #,##0%_);_(* \(#,##0%\);_(* &quot;–&quot;???_);_(* @_)"/>
    <numFmt numFmtId="183" formatCode="_(* #,##0_);_(* \(#,##0\);_(* &quot;–&quot;???_);_(* @_)"/>
  </numFmts>
  <fonts count="67">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2"/>
      <name val="Calibri"/>
      <family val="2"/>
      <scheme val="minor"/>
    </font>
    <font>
      <u/>
      <sz val="11"/>
      <color theme="1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1"/>
      <color indexed="8"/>
      <name val="Calibri"/>
      <family val="2"/>
    </font>
    <font>
      <u/>
      <sz val="6.6"/>
      <color theme="10"/>
      <name val="Calibri"/>
      <family val="2"/>
    </font>
    <font>
      <b/>
      <sz val="18"/>
      <color theme="3"/>
      <name val="Calibri Light"/>
      <family val="2"/>
      <scheme val="major"/>
    </font>
    <font>
      <sz val="11"/>
      <color rgb="FF9C6500"/>
      <name val="Calibri"/>
      <family val="2"/>
      <scheme val="minor"/>
    </font>
    <font>
      <sz val="10"/>
      <color rgb="FF000000"/>
      <name val="Calibri"/>
      <family val="2"/>
      <scheme val="minor"/>
    </font>
    <font>
      <sz val="11"/>
      <color rgb="FF000000"/>
      <name val="Calibri"/>
      <family val="2"/>
      <scheme val="minor"/>
    </font>
    <font>
      <sz val="11"/>
      <name val="Calibri"/>
      <family val="2"/>
      <scheme val="minor"/>
    </font>
    <font>
      <b/>
      <i/>
      <sz val="11"/>
      <color theme="1"/>
      <name val="Calibri"/>
      <family val="2"/>
      <scheme val="minor"/>
    </font>
    <font>
      <sz val="8"/>
      <name val="Calibri"/>
      <family val="2"/>
      <scheme val="minor"/>
    </font>
    <font>
      <b/>
      <sz val="14"/>
      <color theme="1"/>
      <name val="Calibri"/>
      <family val="2"/>
      <scheme val="minor"/>
    </font>
    <font>
      <i/>
      <sz val="11"/>
      <name val="Calibri"/>
      <family val="2"/>
      <scheme val="minor"/>
    </font>
    <font>
      <i/>
      <sz val="11"/>
      <color theme="1"/>
      <name val="Calibri"/>
      <family val="2"/>
      <scheme val="minor"/>
    </font>
    <font>
      <sz val="18"/>
      <color theme="3"/>
      <name val="Calibri Light"/>
      <family val="2"/>
      <scheme val="major"/>
    </font>
    <font>
      <sz val="11"/>
      <color rgb="FF9C5700"/>
      <name val="Calibri"/>
      <family val="2"/>
      <scheme val="minor"/>
    </font>
    <font>
      <sz val="11"/>
      <color theme="4"/>
      <name val="Calibri"/>
      <family val="2"/>
      <scheme val="minor"/>
    </font>
    <font>
      <sz val="11"/>
      <color theme="6"/>
      <name val="Calibri"/>
      <family val="2"/>
      <scheme val="minor"/>
    </font>
    <font>
      <sz val="11"/>
      <color theme="9"/>
      <name val="Calibri"/>
      <family val="2"/>
      <scheme val="minor"/>
    </font>
    <font>
      <sz val="10"/>
      <color indexed="8"/>
      <name val="Arial"/>
      <family val="1"/>
    </font>
    <font>
      <sz val="11"/>
      <color theme="1"/>
      <name val="Arial"/>
      <family val="2"/>
    </font>
    <font>
      <b/>
      <sz val="16"/>
      <name val="Calibri"/>
      <family val="2"/>
      <scheme val="minor"/>
    </font>
    <font>
      <sz val="11"/>
      <name val="Calibri"/>
      <family val="2"/>
    </font>
    <font>
      <b/>
      <sz val="10"/>
      <name val="Calibri"/>
      <family val="4"/>
      <scheme val="minor"/>
    </font>
    <font>
      <b/>
      <sz val="18"/>
      <name val="Calibri"/>
      <family val="2"/>
      <scheme val="minor"/>
    </font>
    <font>
      <i/>
      <sz val="10"/>
      <name val="Calibri"/>
      <family val="4"/>
      <scheme val="minor"/>
    </font>
    <font>
      <b/>
      <sz val="14"/>
      <name val="Calibri"/>
      <family val="2"/>
      <scheme val="minor"/>
    </font>
    <font>
      <sz val="11"/>
      <color theme="1"/>
      <name val="Calibri"/>
      <family val="2"/>
    </font>
    <font>
      <sz val="11"/>
      <color rgb="FF4F81BE"/>
      <name val="Calibri"/>
      <family val="2"/>
      <scheme val="minor"/>
    </font>
    <font>
      <sz val="11"/>
      <color rgb="FF974707"/>
      <name val="Calibri"/>
      <family val="2"/>
      <scheme val="minor"/>
    </font>
    <font>
      <sz val="10"/>
      <color theme="1"/>
      <name val="Times New Roman"/>
      <family val="2"/>
    </font>
    <font>
      <sz val="10"/>
      <name val="Arial"/>
      <family val="2"/>
    </font>
    <font>
      <sz val="8"/>
      <color theme="1"/>
      <name val="Arial"/>
      <family val="2"/>
    </font>
    <font>
      <b/>
      <sz val="15"/>
      <color theme="3"/>
      <name val="Arial"/>
      <family val="2"/>
    </font>
    <font>
      <b/>
      <sz val="13"/>
      <color theme="3"/>
      <name val="Arial"/>
      <family val="2"/>
    </font>
    <font>
      <b/>
      <sz val="11"/>
      <color theme="3"/>
      <name val="Arial"/>
      <family val="2"/>
    </font>
    <font>
      <sz val="8"/>
      <color rgb="FF006100"/>
      <name val="Arial"/>
      <family val="2"/>
    </font>
    <font>
      <sz val="8"/>
      <color rgb="FF9C0006"/>
      <name val="Arial"/>
      <family val="2"/>
    </font>
    <font>
      <sz val="8"/>
      <color rgb="FF9C6500"/>
      <name val="Arial"/>
      <family val="2"/>
    </font>
    <font>
      <sz val="8"/>
      <color rgb="FF3F3F76"/>
      <name val="Arial"/>
      <family val="2"/>
    </font>
    <font>
      <b/>
      <sz val="8"/>
      <color rgb="FF3F3F3F"/>
      <name val="Arial"/>
      <family val="2"/>
    </font>
    <font>
      <b/>
      <sz val="8"/>
      <color rgb="FFFA7D00"/>
      <name val="Arial"/>
      <family val="2"/>
    </font>
    <font>
      <sz val="8"/>
      <color rgb="FFFA7D00"/>
      <name val="Arial"/>
      <family val="2"/>
    </font>
    <font>
      <b/>
      <sz val="8"/>
      <color theme="0"/>
      <name val="Arial"/>
      <family val="2"/>
    </font>
    <font>
      <sz val="8"/>
      <color rgb="FFFF0000"/>
      <name val="Arial"/>
      <family val="2"/>
    </font>
    <font>
      <i/>
      <sz val="8"/>
      <color rgb="FF7F7F7F"/>
      <name val="Arial"/>
      <family val="2"/>
    </font>
    <font>
      <b/>
      <sz val="8"/>
      <color theme="1"/>
      <name val="Arial"/>
      <family val="2"/>
    </font>
    <font>
      <sz val="8"/>
      <color theme="0"/>
      <name val="Arial"/>
      <family val="2"/>
    </font>
    <font>
      <b/>
      <sz val="11"/>
      <color rgb="FFFF0000"/>
      <name val="Calibri"/>
      <family val="2"/>
      <scheme val="minor"/>
    </font>
    <font>
      <b/>
      <u/>
      <sz val="11"/>
      <color rgb="FFFF0000"/>
      <name val="Calibri"/>
      <family val="2"/>
      <scheme val="minor"/>
    </font>
  </fonts>
  <fills count="46">
    <fill>
      <patternFill patternType="none"/>
    </fill>
    <fill>
      <patternFill patternType="gray125"/>
    </fill>
    <fill>
      <patternFill patternType="solid">
        <fgColor theme="4"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tint="0.79998168889431442"/>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3" tint="0.59999389629810485"/>
        <bgColor indexed="64"/>
      </patternFill>
    </fill>
    <fill>
      <patternFill patternType="solid">
        <fgColor theme="0" tint="-0.34998626667073579"/>
        <bgColor indexed="64"/>
      </patternFill>
    </fill>
    <fill>
      <patternFill patternType="solid">
        <fgColor theme="7" tint="0.39997558519241921"/>
        <bgColor indexed="64"/>
      </patternFill>
    </fill>
    <fill>
      <patternFill patternType="solid">
        <fgColor theme="4"/>
        <bgColor indexed="64"/>
      </patternFill>
    </fill>
    <fill>
      <patternFill patternType="solid">
        <fgColor theme="6"/>
        <bgColor indexed="64"/>
      </patternFill>
    </fill>
    <fill>
      <patternFill patternType="solid">
        <fgColor theme="3"/>
        <bgColor indexed="64"/>
      </patternFill>
    </fill>
    <fill>
      <patternFill patternType="solid">
        <fgColor indexed="43"/>
        <bgColor indexed="64"/>
      </patternFill>
    </fill>
  </fills>
  <borders count="36">
    <border>
      <left/>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theme="7"/>
      </top>
      <bottom style="thin">
        <color theme="7"/>
      </bottom>
      <diagonal/>
    </border>
  </borders>
  <cellStyleXfs count="1147">
    <xf numFmtId="0" fontId="0" fillId="0" borderId="0"/>
    <xf numFmtId="167" fontId="1" fillId="0" borderId="0" applyFont="0" applyFill="0" applyBorder="0" applyAlignment="0" applyProtection="0"/>
    <xf numFmtId="9" fontId="3" fillId="0" borderId="0" applyFont="0" applyFill="0" applyBorder="0" applyAlignment="0" applyProtection="0"/>
    <xf numFmtId="166" fontId="1" fillId="0" borderId="0" applyFont="0" applyFill="0" applyBorder="0" applyAlignment="0" applyProtection="0"/>
    <xf numFmtId="9" fontId="1" fillId="0" borderId="0" applyFont="0" applyFill="0" applyBorder="0" applyAlignment="0" applyProtection="0"/>
    <xf numFmtId="0" fontId="3" fillId="0" borderId="0"/>
    <xf numFmtId="166" fontId="3" fillId="0" borderId="0" applyFont="0" applyFill="0" applyBorder="0" applyAlignment="0" applyProtection="0"/>
    <xf numFmtId="0" fontId="5" fillId="0" borderId="0" applyNumberFormat="0" applyFill="0" applyBorder="0" applyAlignment="0" applyProtection="0"/>
    <xf numFmtId="0" fontId="6" fillId="0" borderId="15" applyNumberFormat="0" applyFill="0" applyAlignment="0" applyProtection="0"/>
    <xf numFmtId="0" fontId="7" fillId="0" borderId="16" applyNumberFormat="0" applyFill="0" applyAlignment="0" applyProtection="0"/>
    <xf numFmtId="0" fontId="8" fillId="0" borderId="17" applyNumberFormat="0" applyFill="0" applyAlignment="0" applyProtection="0"/>
    <xf numFmtId="0" fontId="8" fillId="0" borderId="0" applyNumberFormat="0" applyFill="0" applyBorder="0" applyAlignment="0" applyProtection="0"/>
    <xf numFmtId="0" fontId="9" fillId="5" borderId="0" applyNumberFormat="0" applyBorder="0" applyAlignment="0" applyProtection="0"/>
    <xf numFmtId="0" fontId="10" fillId="6" borderId="0" applyNumberFormat="0" applyBorder="0" applyAlignment="0" applyProtection="0"/>
    <xf numFmtId="0" fontId="11" fillId="8" borderId="18" applyNumberFormat="0" applyAlignment="0" applyProtection="0"/>
    <xf numFmtId="0" fontId="12" fillId="9" borderId="19" applyNumberFormat="0" applyAlignment="0" applyProtection="0"/>
    <xf numFmtId="0" fontId="13" fillId="9" borderId="18" applyNumberFormat="0" applyAlignment="0" applyProtection="0"/>
    <xf numFmtId="0" fontId="14" fillId="0" borderId="20" applyNumberFormat="0" applyFill="0" applyAlignment="0" applyProtection="0"/>
    <xf numFmtId="0" fontId="15" fillId="10" borderId="21" applyNumberFormat="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2" fillId="0" borderId="23" applyNumberFormat="0" applyFill="0" applyAlignment="0" applyProtection="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167" fontId="1" fillId="0" borderId="0" applyFont="0" applyFill="0" applyBorder="0" applyAlignment="0" applyProtection="0"/>
    <xf numFmtId="166" fontId="1" fillId="0" borderId="0" applyFont="0" applyFill="0" applyBorder="0" applyAlignment="0" applyProtection="0"/>
    <xf numFmtId="174" fontId="1" fillId="0" borderId="0" applyFont="0" applyFill="0" applyBorder="0" applyAlignment="0" applyProtection="0"/>
    <xf numFmtId="0" fontId="3" fillId="0" borderId="0"/>
    <xf numFmtId="175" fontId="1" fillId="0" borderId="0" applyFont="0" applyFill="0" applyBorder="0" applyAlignment="0" applyProtection="0"/>
    <xf numFmtId="167"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166" fontId="3"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67"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20"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0" fontId="1" fillId="0" borderId="0"/>
    <xf numFmtId="0" fontId="1" fillId="0" borderId="0"/>
    <xf numFmtId="0" fontId="21" fillId="0" borderId="0" applyNumberFormat="0" applyFill="0" applyBorder="0" applyAlignment="0" applyProtection="0"/>
    <xf numFmtId="0" fontId="22" fillId="7"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8" fillId="15"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8" fillId="19"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8" fillId="23"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8" fillId="27"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8" fillId="31"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8" fillId="35" borderId="0" applyNumberFormat="0" applyBorder="0" applyAlignment="0" applyProtection="0"/>
    <xf numFmtId="0" fontId="1" fillId="0" borderId="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0" fontId="19" fillId="0" borderId="0"/>
    <xf numFmtId="0" fontId="19" fillId="11" borderId="22" applyNumberFormat="0" applyFont="0" applyAlignment="0" applyProtection="0"/>
    <xf numFmtId="9" fontId="19" fillId="0" borderId="0" applyFont="0" applyFill="0" applyBorder="0" applyAlignment="0" applyProtection="0"/>
    <xf numFmtId="9" fontId="1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9" fillId="0" borderId="0" applyFont="0" applyFill="0" applyBorder="0" applyAlignment="0" applyProtection="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0" fontId="3" fillId="0" borderId="0"/>
    <xf numFmtId="167" fontId="3" fillId="0" borderId="0" applyFont="0" applyFill="0" applyBorder="0" applyAlignment="0" applyProtection="0"/>
    <xf numFmtId="166" fontId="1" fillId="0" borderId="0" applyFont="0" applyFill="0" applyBorder="0" applyAlignment="0" applyProtection="0"/>
    <xf numFmtId="167"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165"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7" fontId="1" fillId="0" borderId="0" applyFont="0" applyFill="0" applyBorder="0" applyAlignment="0" applyProtection="0"/>
    <xf numFmtId="166" fontId="3" fillId="0" borderId="0" applyFont="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5"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167" fontId="3" fillId="0" borderId="0" applyFont="0" applyFill="0" applyBorder="0" applyAlignment="0" applyProtection="0"/>
    <xf numFmtId="166"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5"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6" fontId="1" fillId="0" borderId="0" applyFont="0" applyFill="0" applyBorder="0" applyAlignment="0" applyProtection="0"/>
    <xf numFmtId="167"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165"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7" fontId="1" fillId="0" borderId="0" applyFont="0" applyFill="0" applyBorder="0" applyAlignment="0" applyProtection="0"/>
    <xf numFmtId="166" fontId="3" fillId="0" borderId="0" applyFont="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5"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167" fontId="3" fillId="0" borderId="0" applyFont="0" applyFill="0" applyBorder="0" applyAlignment="0" applyProtection="0"/>
    <xf numFmtId="166" fontId="1"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5"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6" fontId="1" fillId="0" borderId="0" applyFont="0" applyFill="0" applyBorder="0" applyAlignment="0" applyProtection="0"/>
    <xf numFmtId="167" fontId="3"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165"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167" fontId="1" fillId="0" borderId="0" applyFont="0" applyFill="0" applyBorder="0" applyAlignment="0" applyProtection="0"/>
    <xf numFmtId="166" fontId="3" fillId="0" borderId="0" applyFont="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9" fillId="0" borderId="0" applyFont="0" applyFill="0" applyBorder="0" applyAlignment="0" applyProtection="0"/>
    <xf numFmtId="165" fontId="3" fillId="0" borderId="0" applyFont="0" applyFill="0" applyBorder="0" applyAlignment="0" applyProtection="0"/>
    <xf numFmtId="164" fontId="3" fillId="0" borderId="0" applyFont="0" applyFill="0" applyBorder="0" applyAlignment="0" applyProtection="0"/>
    <xf numFmtId="166" fontId="3" fillId="0" borderId="0" applyFont="0" applyFill="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174" fontId="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0" fontId="1" fillId="0" borderId="0"/>
    <xf numFmtId="179" fontId="36" fillId="0" borderId="0" applyFont="0" applyFill="0" applyBorder="0" applyAlignment="0" applyProtection="0">
      <protection locked="0"/>
    </xf>
    <xf numFmtId="167" fontId="37" fillId="0" borderId="0" applyFont="0" applyFill="0" applyBorder="0" applyAlignment="0" applyProtection="0"/>
    <xf numFmtId="0" fontId="37" fillId="0" borderId="0"/>
    <xf numFmtId="49" fontId="38" fillId="0" borderId="0" applyFill="0" applyAlignment="0"/>
    <xf numFmtId="0" fontId="1" fillId="44" borderId="35" applyNumberFormat="0" applyFill="0" applyAlignment="0"/>
    <xf numFmtId="181" fontId="39" fillId="0" borderId="0" applyFont="0" applyFill="0" applyBorder="0" applyAlignment="0" applyProtection="0">
      <alignment horizontal="left"/>
      <protection locked="0"/>
    </xf>
    <xf numFmtId="0" fontId="40" fillId="43" borderId="35" applyNumberFormat="0" applyFill="0">
      <alignment horizontal="centerContinuous" wrapText="1"/>
    </xf>
    <xf numFmtId="49" fontId="41" fillId="0" borderId="0" applyFill="0" applyAlignment="0"/>
    <xf numFmtId="182" fontId="35" fillId="42" borderId="35" applyNumberFormat="0" applyAlignment="0"/>
    <xf numFmtId="49" fontId="42" fillId="0" borderId="0" applyFill="0" applyProtection="0">
      <alignment horizontal="left" indent="1"/>
    </xf>
    <xf numFmtId="49" fontId="43" fillId="45" borderId="0" applyFill="0" applyBorder="0">
      <alignment horizontal="left"/>
    </xf>
    <xf numFmtId="180" fontId="44" fillId="0" borderId="0" applyFont="0" applyFill="0" applyBorder="0" applyAlignment="0" applyProtection="0">
      <alignment horizontal="left"/>
      <protection locked="0"/>
    </xf>
    <xf numFmtId="183" fontId="25" fillId="0" borderId="0" applyFont="0" applyFill="0" applyBorder="0" applyAlignment="0" applyProtection="0"/>
    <xf numFmtId="167" fontId="47" fillId="0" borderId="0" applyFont="0" applyFill="0" applyBorder="0" applyAlignment="0" applyProtection="0"/>
    <xf numFmtId="0" fontId="47" fillId="0" borderId="0"/>
    <xf numFmtId="9" fontId="47" fillId="0" borderId="0" applyFont="0" applyFill="0" applyBorder="0" applyAlignment="0" applyProtection="0"/>
    <xf numFmtId="167" fontId="47" fillId="0" borderId="0" applyFont="0" applyFill="0" applyBorder="0" applyAlignment="0" applyProtection="0"/>
    <xf numFmtId="167" fontId="47" fillId="0" borderId="0" applyFont="0" applyFill="0" applyBorder="0" applyAlignment="0" applyProtection="0"/>
    <xf numFmtId="174" fontId="1" fillId="0" borderId="0" applyFont="0" applyFill="0" applyBorder="0" applyAlignment="0" applyProtection="0"/>
    <xf numFmtId="0" fontId="48" fillId="0" borderId="0"/>
    <xf numFmtId="0" fontId="1" fillId="0" borderId="0"/>
    <xf numFmtId="0" fontId="1" fillId="0" borderId="0"/>
    <xf numFmtId="0" fontId="1" fillId="11" borderId="22" applyNumberFormat="0" applyFont="0" applyAlignment="0" applyProtection="0"/>
    <xf numFmtId="0" fontId="1" fillId="11" borderId="22" applyNumberFormat="0" applyFont="0" applyAlignment="0" applyProtection="0"/>
    <xf numFmtId="0" fontId="1" fillId="11" borderId="22" applyNumberFormat="0" applyFont="0" applyAlignment="0" applyProtection="0"/>
    <xf numFmtId="0" fontId="1" fillId="11" borderId="22" applyNumberFormat="0" applyFont="0" applyAlignment="0" applyProtection="0"/>
    <xf numFmtId="0" fontId="1" fillId="11" borderId="22" applyNumberFormat="0" applyFont="0" applyAlignment="0" applyProtection="0"/>
    <xf numFmtId="0" fontId="1" fillId="11" borderId="22" applyNumberFormat="0" applyFont="0" applyAlignment="0" applyProtection="0"/>
    <xf numFmtId="0" fontId="1" fillId="0" borderId="0"/>
    <xf numFmtId="0" fontId="1" fillId="11" borderId="22" applyNumberFormat="0" applyFont="0" applyAlignment="0" applyProtection="0"/>
    <xf numFmtId="0" fontId="1" fillId="11" borderId="22" applyNumberFormat="0" applyFont="0" applyAlignment="0" applyProtection="0"/>
    <xf numFmtId="0" fontId="1" fillId="11" borderId="22" applyNumberFormat="0" applyFont="0" applyAlignment="0" applyProtection="0"/>
    <xf numFmtId="0" fontId="1" fillId="11" borderId="22" applyNumberFormat="0" applyFont="0" applyAlignment="0" applyProtection="0"/>
    <xf numFmtId="0" fontId="1" fillId="11" borderId="22" applyNumberFormat="0" applyFont="0" applyAlignment="0" applyProtection="0"/>
    <xf numFmtId="0" fontId="1" fillId="0" borderId="0"/>
    <xf numFmtId="0" fontId="1" fillId="0" borderId="0"/>
    <xf numFmtId="0" fontId="1" fillId="11" borderId="22" applyNumberFormat="0" applyFont="0" applyAlignment="0" applyProtection="0"/>
    <xf numFmtId="0" fontId="1" fillId="0" borderId="0"/>
    <xf numFmtId="0" fontId="1" fillId="11" borderId="22" applyNumberFormat="0" applyFont="0" applyAlignment="0" applyProtection="0"/>
    <xf numFmtId="0" fontId="1" fillId="0" borderId="0"/>
    <xf numFmtId="0" fontId="1" fillId="11" borderId="22" applyNumberFormat="0" applyFont="0" applyAlignment="0" applyProtection="0"/>
    <xf numFmtId="0" fontId="1" fillId="11" borderId="22" applyNumberFormat="0" applyFont="0" applyAlignment="0" applyProtection="0"/>
    <xf numFmtId="0" fontId="1" fillId="0" borderId="0"/>
    <xf numFmtId="0" fontId="1" fillId="0" borderId="0"/>
    <xf numFmtId="0" fontId="1" fillId="11" borderId="22" applyNumberFormat="0" applyFont="0" applyAlignment="0" applyProtection="0"/>
    <xf numFmtId="0" fontId="1" fillId="11" borderId="22" applyNumberFormat="0" applyFont="0" applyAlignment="0" applyProtection="0"/>
    <xf numFmtId="0" fontId="1" fillId="0" borderId="0"/>
    <xf numFmtId="0" fontId="1" fillId="11" borderId="22" applyNumberFormat="0" applyFont="0" applyAlignment="0" applyProtection="0"/>
    <xf numFmtId="0" fontId="49" fillId="0" borderId="0"/>
    <xf numFmtId="0" fontId="50" fillId="0" borderId="15" applyNumberFormat="0" applyFill="0" applyAlignment="0" applyProtection="0"/>
    <xf numFmtId="0" fontId="51" fillId="0" borderId="16" applyNumberFormat="0" applyFill="0" applyAlignment="0" applyProtection="0"/>
    <xf numFmtId="0" fontId="52" fillId="0" borderId="17" applyNumberFormat="0" applyFill="0" applyAlignment="0" applyProtection="0"/>
    <xf numFmtId="0" fontId="52" fillId="0" borderId="0" applyNumberFormat="0" applyFill="0" applyBorder="0" applyAlignment="0" applyProtection="0"/>
    <xf numFmtId="0" fontId="53" fillId="5" borderId="0" applyNumberFormat="0" applyBorder="0" applyAlignment="0" applyProtection="0"/>
    <xf numFmtId="0" fontId="54" fillId="6" borderId="0" applyNumberFormat="0" applyBorder="0" applyAlignment="0" applyProtection="0"/>
    <xf numFmtId="0" fontId="55" fillId="7" borderId="0" applyNumberFormat="0" applyBorder="0" applyAlignment="0" applyProtection="0"/>
    <xf numFmtId="0" fontId="56" fillId="8" borderId="18" applyNumberFormat="0" applyAlignment="0" applyProtection="0"/>
    <xf numFmtId="0" fontId="57" fillId="9" borderId="19" applyNumberFormat="0" applyAlignment="0" applyProtection="0"/>
    <xf numFmtId="0" fontId="58" fillId="9" borderId="18" applyNumberFormat="0" applyAlignment="0" applyProtection="0"/>
    <xf numFmtId="0" fontId="59" fillId="0" borderId="20" applyNumberFormat="0" applyFill="0" applyAlignment="0" applyProtection="0"/>
    <xf numFmtId="0" fontId="60" fillId="10" borderId="21" applyNumberFormat="0" applyAlignment="0" applyProtection="0"/>
    <xf numFmtId="0" fontId="61" fillId="0" borderId="0" applyNumberFormat="0" applyFill="0" applyBorder="0" applyAlignment="0" applyProtection="0"/>
    <xf numFmtId="0" fontId="49" fillId="11" borderId="22" applyNumberFormat="0" applyFont="0" applyAlignment="0" applyProtection="0"/>
    <xf numFmtId="0" fontId="62" fillId="0" borderId="0" applyNumberFormat="0" applyFill="0" applyBorder="0" applyAlignment="0" applyProtection="0"/>
    <xf numFmtId="0" fontId="63" fillId="0" borderId="23" applyNumberFormat="0" applyFill="0" applyAlignment="0" applyProtection="0"/>
    <xf numFmtId="0" fontId="64" fillId="12" borderId="0" applyNumberFormat="0" applyBorder="0" applyAlignment="0" applyProtection="0"/>
    <xf numFmtId="0" fontId="49" fillId="13" borderId="0" applyNumberFormat="0" applyBorder="0" applyAlignment="0" applyProtection="0"/>
    <xf numFmtId="0" fontId="49" fillId="14" borderId="0" applyNumberFormat="0" applyBorder="0" applyAlignment="0" applyProtection="0"/>
    <xf numFmtId="0" fontId="64" fillId="15" borderId="0" applyNumberFormat="0" applyBorder="0" applyAlignment="0" applyProtection="0"/>
    <xf numFmtId="0" fontId="64" fillId="16" borderId="0" applyNumberFormat="0" applyBorder="0" applyAlignment="0" applyProtection="0"/>
    <xf numFmtId="0" fontId="49" fillId="17" borderId="0" applyNumberFormat="0" applyBorder="0" applyAlignment="0" applyProtection="0"/>
    <xf numFmtId="0" fontId="49" fillId="18" borderId="0" applyNumberFormat="0" applyBorder="0" applyAlignment="0" applyProtection="0"/>
    <xf numFmtId="0" fontId="64" fillId="19" borderId="0" applyNumberFormat="0" applyBorder="0" applyAlignment="0" applyProtection="0"/>
    <xf numFmtId="0" fontId="64" fillId="20" borderId="0" applyNumberFormat="0" applyBorder="0" applyAlignment="0" applyProtection="0"/>
    <xf numFmtId="0" fontId="49" fillId="21" borderId="0" applyNumberFormat="0" applyBorder="0" applyAlignment="0" applyProtection="0"/>
    <xf numFmtId="0" fontId="49" fillId="22" borderId="0" applyNumberFormat="0" applyBorder="0" applyAlignment="0" applyProtection="0"/>
    <xf numFmtId="0" fontId="64" fillId="23" borderId="0" applyNumberFormat="0" applyBorder="0" applyAlignment="0" applyProtection="0"/>
    <xf numFmtId="0" fontId="64" fillId="24" borderId="0" applyNumberFormat="0" applyBorder="0" applyAlignment="0" applyProtection="0"/>
    <xf numFmtId="0" fontId="49" fillId="25" borderId="0" applyNumberFormat="0" applyBorder="0" applyAlignment="0" applyProtection="0"/>
    <xf numFmtId="0" fontId="49" fillId="26" borderId="0" applyNumberFormat="0" applyBorder="0" applyAlignment="0" applyProtection="0"/>
    <xf numFmtId="0" fontId="64" fillId="27" borderId="0" applyNumberFormat="0" applyBorder="0" applyAlignment="0" applyProtection="0"/>
    <xf numFmtId="0" fontId="64" fillId="28" borderId="0" applyNumberFormat="0" applyBorder="0" applyAlignment="0" applyProtection="0"/>
    <xf numFmtId="0" fontId="49" fillId="29" borderId="0" applyNumberFormat="0" applyBorder="0" applyAlignment="0" applyProtection="0"/>
    <xf numFmtId="0" fontId="49" fillId="30" borderId="0" applyNumberFormat="0" applyBorder="0" applyAlignment="0" applyProtection="0"/>
    <xf numFmtId="0" fontId="64" fillId="31" borderId="0" applyNumberFormat="0" applyBorder="0" applyAlignment="0" applyProtection="0"/>
    <xf numFmtId="0" fontId="64" fillId="32" borderId="0" applyNumberFormat="0" applyBorder="0" applyAlignment="0" applyProtection="0"/>
    <xf numFmtId="0" fontId="49" fillId="33" borderId="0" applyNumberFormat="0" applyBorder="0" applyAlignment="0" applyProtection="0"/>
    <xf numFmtId="0" fontId="49" fillId="34" borderId="0" applyNumberFormat="0" applyBorder="0" applyAlignment="0" applyProtection="0"/>
    <xf numFmtId="0" fontId="64" fillId="35" borderId="0" applyNumberFormat="0" applyBorder="0" applyAlignment="0" applyProtection="0"/>
    <xf numFmtId="0" fontId="1" fillId="0" borderId="0"/>
    <xf numFmtId="0" fontId="31" fillId="0" borderId="0" applyNumberFormat="0" applyFill="0" applyBorder="0" applyAlignment="0" applyProtection="0"/>
    <xf numFmtId="0" fontId="32" fillId="7" borderId="0" applyNumberFormat="0" applyBorder="0" applyAlignment="0" applyProtection="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166" fontId="3" fillId="0" borderId="0" applyFont="0" applyFill="0" applyBorder="0" applyAlignment="0" applyProtection="0"/>
    <xf numFmtId="0" fontId="1" fillId="0" borderId="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166" fontId="3" fillId="0" borderId="0" applyFont="0" applyFill="0" applyBorder="0" applyAlignment="0" applyProtection="0"/>
    <xf numFmtId="0" fontId="1" fillId="0" borderId="0"/>
    <xf numFmtId="0" fontId="1" fillId="0" borderId="0"/>
    <xf numFmtId="0" fontId="1" fillId="0" borderId="0"/>
    <xf numFmtId="0" fontId="1" fillId="0" borderId="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166" fontId="3" fillId="0" borderId="0" applyFont="0" applyFill="0" applyBorder="0" applyAlignment="0" applyProtection="0"/>
  </cellStyleXfs>
  <cellXfs count="164">
    <xf numFmtId="0" fontId="0" fillId="0" borderId="0" xfId="0"/>
    <xf numFmtId="169" fontId="0" fillId="0" borderId="0" xfId="1" applyNumberFormat="1" applyFont="1" applyBorder="1"/>
    <xf numFmtId="0" fontId="3" fillId="0" borderId="0" xfId="0" applyFont="1" applyAlignment="1">
      <alignment horizontal="left"/>
    </xf>
    <xf numFmtId="165" fontId="0" fillId="0" borderId="0" xfId="1" applyNumberFormat="1" applyFont="1" applyBorder="1"/>
    <xf numFmtId="0" fontId="2" fillId="0" borderId="0" xfId="0" applyFont="1"/>
    <xf numFmtId="0" fontId="0" fillId="0" borderId="0" xfId="1" applyNumberFormat="1" applyFont="1" applyBorder="1"/>
    <xf numFmtId="2" fontId="0" fillId="0" borderId="0" xfId="0" applyNumberFormat="1"/>
    <xf numFmtId="170" fontId="0" fillId="0" borderId="0" xfId="0" applyNumberFormat="1"/>
    <xf numFmtId="165" fontId="0" fillId="0" borderId="0" xfId="1" applyNumberFormat="1" applyFont="1" applyFill="1" applyBorder="1"/>
    <xf numFmtId="2" fontId="3" fillId="0" borderId="0" xfId="0" applyNumberFormat="1" applyFont="1" applyAlignment="1">
      <alignment horizontal="left"/>
    </xf>
    <xf numFmtId="0" fontId="0" fillId="0" borderId="0" xfId="1" applyNumberFormat="1" applyFont="1" applyFill="1" applyBorder="1"/>
    <xf numFmtId="171" fontId="0" fillId="0" borderId="0" xfId="1" applyNumberFormat="1" applyFont="1" applyFill="1" applyBorder="1"/>
    <xf numFmtId="171" fontId="0" fillId="0" borderId="0" xfId="0" applyNumberFormat="1"/>
    <xf numFmtId="165" fontId="0" fillId="0" borderId="0" xfId="1" applyNumberFormat="1" applyFont="1" applyFill="1" applyBorder="1" applyAlignment="1">
      <alignment horizontal="right" vertical="center"/>
    </xf>
    <xf numFmtId="165" fontId="0" fillId="0" borderId="0" xfId="1" applyNumberFormat="1" applyFont="1" applyFill="1" applyBorder="1" applyAlignment="1">
      <alignment vertical="center"/>
    </xf>
    <xf numFmtId="0" fontId="0" fillId="0" borderId="0" xfId="0" applyAlignment="1">
      <alignment horizontal="right" vertical="center"/>
    </xf>
    <xf numFmtId="0" fontId="0" fillId="0" borderId="0" xfId="1" applyNumberFormat="1" applyFont="1" applyFill="1" applyBorder="1" applyAlignment="1">
      <alignment horizontal="right" vertical="center"/>
    </xf>
    <xf numFmtId="9" fontId="0" fillId="0" borderId="0" xfId="1" applyNumberFormat="1" applyFont="1" applyFill="1" applyBorder="1" applyAlignment="1">
      <alignment horizontal="right" vertical="center"/>
    </xf>
    <xf numFmtId="172" fontId="0" fillId="0" borderId="0" xfId="1" applyNumberFormat="1" applyFont="1" applyFill="1" applyBorder="1" applyAlignment="1">
      <alignment vertical="center"/>
    </xf>
    <xf numFmtId="168" fontId="0" fillId="0" borderId="0" xfId="4" applyNumberFormat="1" applyFont="1" applyFill="1" applyBorder="1" applyAlignment="1">
      <alignment horizontal="right" vertical="center"/>
    </xf>
    <xf numFmtId="0" fontId="0" fillId="0" borderId="0" xfId="0" applyAlignment="1">
      <alignment vertical="center"/>
    </xf>
    <xf numFmtId="0" fontId="4" fillId="0" borderId="0" xfId="0" applyFont="1"/>
    <xf numFmtId="0" fontId="0" fillId="0" borderId="0" xfId="0" applyAlignment="1">
      <alignment horizontal="left" vertical="center"/>
    </xf>
    <xf numFmtId="0" fontId="0" fillId="0" borderId="0" xfId="0" applyAlignment="1">
      <alignment horizontal="center" vertical="top" wrapText="1"/>
    </xf>
    <xf numFmtId="0" fontId="0" fillId="0" borderId="0" xfId="0" applyAlignment="1">
      <alignment horizontal="center"/>
    </xf>
    <xf numFmtId="2" fontId="0" fillId="0" borderId="0" xfId="0" applyNumberFormat="1" applyAlignment="1">
      <alignment horizontal="right"/>
    </xf>
    <xf numFmtId="169" fontId="0" fillId="0" borderId="0" xfId="1" applyNumberFormat="1" applyFont="1"/>
    <xf numFmtId="167" fontId="0" fillId="0" borderId="0" xfId="0" applyNumberFormat="1"/>
    <xf numFmtId="1" fontId="0" fillId="0" borderId="0" xfId="0" applyNumberFormat="1"/>
    <xf numFmtId="0" fontId="2" fillId="0" borderId="2" xfId="0" applyFont="1" applyBorder="1"/>
    <xf numFmtId="0" fontId="0" fillId="2" borderId="2" xfId="0" applyFill="1" applyBorder="1"/>
    <xf numFmtId="169" fontId="0" fillId="2" borderId="2" xfId="1" applyNumberFormat="1" applyFont="1" applyFill="1" applyBorder="1"/>
    <xf numFmtId="0" fontId="0" fillId="0" borderId="2" xfId="0" applyBorder="1"/>
    <xf numFmtId="0" fontId="0" fillId="4" borderId="0" xfId="0" applyFill="1"/>
    <xf numFmtId="0" fontId="2" fillId="4" borderId="0" xfId="0" applyFont="1" applyFill="1" applyAlignment="1">
      <alignment horizontal="left"/>
    </xf>
    <xf numFmtId="0" fontId="0" fillId="4" borderId="0" xfId="0" applyFill="1" applyAlignment="1">
      <alignment horizontal="left"/>
    </xf>
    <xf numFmtId="0" fontId="0" fillId="4" borderId="6" xfId="0" applyFill="1" applyBorder="1"/>
    <xf numFmtId="0" fontId="0" fillId="4" borderId="0" xfId="0" applyFill="1" applyAlignment="1">
      <alignment vertical="center" wrapText="1"/>
    </xf>
    <xf numFmtId="0" fontId="0" fillId="4" borderId="0" xfId="0" applyFill="1" applyAlignment="1">
      <alignment vertical="center"/>
    </xf>
    <xf numFmtId="0" fontId="0" fillId="4" borderId="0" xfId="0" applyFill="1" applyAlignment="1">
      <alignment horizontal="left" vertical="center" wrapText="1"/>
    </xf>
    <xf numFmtId="0" fontId="2" fillId="4" borderId="0" xfId="0" applyFont="1" applyFill="1" applyAlignment="1">
      <alignment horizontal="left" vertical="center" wrapText="1"/>
    </xf>
    <xf numFmtId="0" fontId="5" fillId="4" borderId="0" xfId="7" applyFill="1" applyAlignment="1">
      <alignment horizontal="left" vertical="center" wrapText="1"/>
    </xf>
    <xf numFmtId="0" fontId="5" fillId="4" borderId="0" xfId="7" applyFill="1"/>
    <xf numFmtId="0" fontId="2" fillId="4" borderId="0" xfId="0" applyFont="1" applyFill="1"/>
    <xf numFmtId="171" fontId="0" fillId="0" borderId="2" xfId="0" applyNumberFormat="1" applyBorder="1"/>
    <xf numFmtId="14" fontId="0" fillId="0" borderId="2" xfId="0" applyNumberFormat="1" applyBorder="1"/>
    <xf numFmtId="169" fontId="0" fillId="0" borderId="0" xfId="0" applyNumberFormat="1"/>
    <xf numFmtId="0" fontId="0" fillId="0" borderId="2" xfId="0" applyBorder="1" applyAlignment="1">
      <alignment horizontal="right"/>
    </xf>
    <xf numFmtId="0" fontId="2" fillId="0" borderId="2" xfId="0" applyFont="1" applyBorder="1" applyAlignment="1">
      <alignment horizontal="left" vertical="center"/>
    </xf>
    <xf numFmtId="0" fontId="2" fillId="0" borderId="2" xfId="0" applyFont="1" applyBorder="1" applyAlignment="1">
      <alignment horizontal="left" vertical="center" wrapText="1"/>
    </xf>
    <xf numFmtId="0" fontId="0" fillId="2" borderId="0" xfId="0" applyFill="1"/>
    <xf numFmtId="0" fontId="2" fillId="2" borderId="0" xfId="0" applyFont="1" applyFill="1"/>
    <xf numFmtId="14" fontId="0" fillId="2" borderId="2" xfId="0" applyNumberFormat="1" applyFill="1" applyBorder="1"/>
    <xf numFmtId="169" fontId="0" fillId="2" borderId="2" xfId="0" applyNumberFormat="1" applyFill="1" applyBorder="1"/>
    <xf numFmtId="0" fontId="2" fillId="36" borderId="0" xfId="0" applyFont="1" applyFill="1"/>
    <xf numFmtId="0" fontId="0" fillId="36" borderId="0" xfId="0" applyFill="1"/>
    <xf numFmtId="0" fontId="0" fillId="36" borderId="2" xfId="0" applyFill="1" applyBorder="1"/>
    <xf numFmtId="14" fontId="0" fillId="36" borderId="2" xfId="0" applyNumberFormat="1" applyFill="1" applyBorder="1"/>
    <xf numFmtId="169" fontId="0" fillId="36" borderId="2" xfId="0" applyNumberFormat="1" applyFill="1" applyBorder="1"/>
    <xf numFmtId="0" fontId="0" fillId="37" borderId="0" xfId="0" applyFill="1"/>
    <xf numFmtId="0" fontId="0" fillId="37" borderId="2" xfId="0" applyFill="1" applyBorder="1"/>
    <xf numFmtId="14" fontId="0" fillId="37" borderId="2" xfId="0" applyNumberFormat="1" applyFill="1" applyBorder="1"/>
    <xf numFmtId="0" fontId="2" fillId="37" borderId="0" xfId="0" applyFont="1" applyFill="1"/>
    <xf numFmtId="2" fontId="0" fillId="2" borderId="2" xfId="0" applyNumberFormat="1" applyFill="1" applyBorder="1"/>
    <xf numFmtId="169" fontId="0" fillId="36" borderId="2" xfId="1" applyNumberFormat="1" applyFont="1" applyFill="1" applyBorder="1"/>
    <xf numFmtId="2" fontId="0" fillId="36" borderId="2" xfId="0" applyNumberFormat="1" applyFill="1" applyBorder="1"/>
    <xf numFmtId="0" fontId="2" fillId="38" borderId="0" xfId="0" applyFont="1" applyFill="1"/>
    <xf numFmtId="0" fontId="0" fillId="38" borderId="0" xfId="0" applyFill="1"/>
    <xf numFmtId="0" fontId="0" fillId="39" borderId="0" xfId="0" applyFill="1"/>
    <xf numFmtId="0" fontId="0" fillId="3" borderId="0" xfId="0" applyFill="1"/>
    <xf numFmtId="0" fontId="2" fillId="3" borderId="0" xfId="0" applyFont="1" applyFill="1"/>
    <xf numFmtId="0" fontId="2" fillId="39" borderId="0" xfId="0" applyFont="1" applyFill="1"/>
    <xf numFmtId="0" fontId="26" fillId="0" borderId="0" xfId="0" applyFont="1"/>
    <xf numFmtId="0" fontId="2" fillId="40" borderId="0" xfId="0" applyFont="1" applyFill="1"/>
    <xf numFmtId="0" fontId="0" fillId="40" borderId="0" xfId="0" applyFill="1"/>
    <xf numFmtId="2" fontId="0" fillId="0" borderId="2" xfId="0" applyNumberFormat="1" applyBorder="1"/>
    <xf numFmtId="0" fontId="0" fillId="0" borderId="0" xfId="0" applyAlignment="1">
      <alignment horizontal="left" vertical="top"/>
    </xf>
    <xf numFmtId="0" fontId="0" fillId="4" borderId="0" xfId="0" applyFill="1" applyAlignment="1">
      <alignment horizontal="left" vertical="top"/>
    </xf>
    <xf numFmtId="0" fontId="23" fillId="4" borderId="0" xfId="0" applyFont="1" applyFill="1" applyAlignment="1">
      <alignment horizontal="left" vertical="top" wrapText="1"/>
    </xf>
    <xf numFmtId="0" fontId="2" fillId="4" borderId="0" xfId="0" applyFont="1" applyFill="1" applyAlignment="1">
      <alignment horizontal="left" vertical="top"/>
    </xf>
    <xf numFmtId="0" fontId="0" fillId="4" borderId="0" xfId="0" applyFill="1" applyAlignment="1">
      <alignment vertical="top" wrapText="1"/>
    </xf>
    <xf numFmtId="0" fontId="0" fillId="4" borderId="0" xfId="0" applyFill="1" applyAlignment="1">
      <alignment vertical="top"/>
    </xf>
    <xf numFmtId="0" fontId="5" fillId="4" borderId="0" xfId="7" applyNumberFormat="1" applyFill="1" applyBorder="1" applyAlignment="1">
      <alignment horizontal="left" vertical="top"/>
    </xf>
    <xf numFmtId="0" fontId="5" fillId="4" borderId="0" xfId="7" applyFill="1" applyBorder="1" applyAlignment="1">
      <alignment vertical="top" wrapText="1"/>
    </xf>
    <xf numFmtId="0" fontId="0" fillId="0" borderId="8" xfId="0" applyBorder="1" applyAlignment="1">
      <alignment wrapText="1"/>
    </xf>
    <xf numFmtId="0" fontId="0" fillId="0" borderId="9" xfId="0" applyBorder="1" applyAlignment="1">
      <alignment wrapText="1"/>
    </xf>
    <xf numFmtId="0" fontId="25" fillId="0" borderId="2" xfId="0" applyFont="1" applyBorder="1" applyAlignment="1">
      <alignment horizontal="right"/>
    </xf>
    <xf numFmtId="49" fontId="2" fillId="0" borderId="0" xfId="0" applyNumberFormat="1" applyFont="1"/>
    <xf numFmtId="49" fontId="0" fillId="0" borderId="0" xfId="0" applyNumberFormat="1"/>
    <xf numFmtId="49" fontId="0" fillId="0" borderId="0" xfId="1" applyNumberFormat="1" applyFont="1" applyFill="1" applyBorder="1"/>
    <xf numFmtId="49" fontId="0" fillId="0" borderId="0" xfId="0" applyNumberFormat="1" applyAlignment="1">
      <alignment vertical="center"/>
    </xf>
    <xf numFmtId="169" fontId="0" fillId="2" borderId="2" xfId="1" applyNumberFormat="1" applyFont="1" applyFill="1" applyBorder="1" applyAlignment="1">
      <alignment horizontal="center" vertical="center"/>
    </xf>
    <xf numFmtId="169" fontId="0" fillId="3" borderId="2" xfId="1" applyNumberFormat="1" applyFont="1" applyFill="1" applyBorder="1" applyAlignment="1">
      <alignment horizontal="center" vertical="center"/>
    </xf>
    <xf numFmtId="0" fontId="0" fillId="2" borderId="2" xfId="0" applyFill="1" applyBorder="1" applyAlignment="1">
      <alignment vertical="center" wrapText="1"/>
    </xf>
    <xf numFmtId="0" fontId="0" fillId="36" borderId="2" xfId="0" applyFill="1" applyBorder="1" applyAlignment="1">
      <alignment vertical="center" wrapText="1"/>
    </xf>
    <xf numFmtId="0" fontId="0" fillId="2" borderId="2" xfId="0" applyFill="1" applyBorder="1" applyAlignment="1">
      <alignment horizontal="center" vertical="center" wrapText="1"/>
    </xf>
    <xf numFmtId="0" fontId="0" fillId="3" borderId="2" xfId="0" applyFill="1" applyBorder="1" applyAlignment="1">
      <alignment horizontal="center" vertical="center" wrapText="1"/>
    </xf>
    <xf numFmtId="0" fontId="0" fillId="0" borderId="10" xfId="0" applyBorder="1" applyAlignment="1">
      <alignment horizontal="center" wrapText="1"/>
    </xf>
    <xf numFmtId="0" fontId="0" fillId="0" borderId="12" xfId="0" applyBorder="1" applyAlignment="1">
      <alignment horizontal="center" vertical="top" wrapText="1"/>
    </xf>
    <xf numFmtId="0" fontId="0" fillId="0" borderId="13" xfId="0" applyBorder="1" applyAlignment="1">
      <alignment horizontal="center" wrapText="1"/>
    </xf>
    <xf numFmtId="0" fontId="0" fillId="0" borderId="14" xfId="0" applyBorder="1" applyAlignment="1">
      <alignment horizontal="center" wrapText="1"/>
    </xf>
    <xf numFmtId="0" fontId="25" fillId="0" borderId="0" xfId="0" applyFont="1"/>
    <xf numFmtId="0" fontId="2" fillId="0" borderId="26" xfId="0" applyFont="1" applyBorder="1"/>
    <xf numFmtId="173" fontId="0" fillId="0" borderId="0" xfId="3" applyNumberFormat="1" applyFont="1"/>
    <xf numFmtId="0" fontId="0" fillId="0" borderId="0" xfId="0" applyAlignment="1">
      <alignment horizontal="left" vertical="center" indent="1"/>
    </xf>
    <xf numFmtId="166" fontId="0" fillId="0" borderId="2" xfId="3" applyFont="1" applyBorder="1" applyAlignment="1">
      <alignment horizontal="right"/>
    </xf>
    <xf numFmtId="166" fontId="25" fillId="0" borderId="2" xfId="3" applyFont="1" applyBorder="1" applyAlignment="1">
      <alignment horizontal="right"/>
    </xf>
    <xf numFmtId="173" fontId="0" fillId="0" borderId="2" xfId="3" applyNumberFormat="1" applyFont="1" applyBorder="1" applyAlignment="1">
      <alignment horizontal="right"/>
    </xf>
    <xf numFmtId="173" fontId="0" fillId="0" borderId="2" xfId="3" applyNumberFormat="1" applyFont="1" applyBorder="1"/>
    <xf numFmtId="173" fontId="25" fillId="0" borderId="2" xfId="3" applyNumberFormat="1" applyFont="1" applyBorder="1" applyAlignment="1">
      <alignment horizontal="right"/>
    </xf>
    <xf numFmtId="173" fontId="25" fillId="0" borderId="2" xfId="3" applyNumberFormat="1" applyFont="1" applyBorder="1" applyAlignment="1">
      <alignment horizontal="left"/>
    </xf>
    <xf numFmtId="2" fontId="0" fillId="0" borderId="2" xfId="0" applyNumberFormat="1" applyBorder="1" applyAlignment="1">
      <alignment horizontal="right"/>
    </xf>
    <xf numFmtId="2" fontId="25" fillId="0" borderId="2" xfId="0" applyNumberFormat="1" applyFont="1" applyBorder="1" applyAlignment="1">
      <alignment horizontal="right"/>
    </xf>
    <xf numFmtId="2" fontId="0" fillId="0" borderId="2" xfId="3" applyNumberFormat="1" applyFont="1" applyFill="1" applyBorder="1" applyAlignment="1">
      <alignment horizontal="right"/>
    </xf>
    <xf numFmtId="2" fontId="25" fillId="0" borderId="2" xfId="3" applyNumberFormat="1" applyFont="1" applyFill="1" applyBorder="1" applyAlignment="1">
      <alignment horizontal="right"/>
    </xf>
    <xf numFmtId="176" fontId="0" fillId="0" borderId="2" xfId="0" applyNumberFormat="1" applyBorder="1" applyAlignment="1">
      <alignment horizontal="center" wrapText="1"/>
    </xf>
    <xf numFmtId="176" fontId="0" fillId="0" borderId="11" xfId="0" applyNumberFormat="1" applyBorder="1" applyAlignment="1">
      <alignment horizontal="center" wrapText="1"/>
    </xf>
    <xf numFmtId="0" fontId="2" fillId="0" borderId="7" xfId="0" applyFont="1" applyBorder="1" applyAlignment="1">
      <alignment wrapText="1"/>
    </xf>
    <xf numFmtId="168" fontId="0" fillId="0" borderId="0" xfId="4" applyNumberFormat="1" applyFont="1"/>
    <xf numFmtId="176" fontId="0" fillId="0" borderId="0" xfId="1" applyNumberFormat="1" applyFont="1"/>
    <xf numFmtId="0" fontId="0" fillId="41" borderId="0" xfId="0" applyFill="1"/>
    <xf numFmtId="0" fontId="2" fillId="41" borderId="0" xfId="0" applyFont="1" applyFill="1"/>
    <xf numFmtId="0" fontId="28" fillId="41" borderId="0" xfId="0" applyFont="1" applyFill="1"/>
    <xf numFmtId="177" fontId="0" fillId="0" borderId="0" xfId="0" applyNumberFormat="1"/>
    <xf numFmtId="0" fontId="0" fillId="0" borderId="7" xfId="0" applyBorder="1" applyAlignment="1">
      <alignment horizontal="left" vertical="center" wrapText="1"/>
    </xf>
    <xf numFmtId="0" fontId="0" fillId="0" borderId="10" xfId="0" applyBorder="1" applyAlignment="1">
      <alignment horizontal="left" vertical="center" wrapText="1"/>
    </xf>
    <xf numFmtId="0" fontId="24" fillId="4" borderId="8" xfId="0" applyFont="1" applyFill="1" applyBorder="1" applyAlignment="1">
      <alignment horizontal="left" vertical="center" wrapText="1"/>
    </xf>
    <xf numFmtId="0" fontId="24" fillId="4" borderId="2" xfId="0" applyFont="1" applyFill="1" applyBorder="1" applyAlignment="1">
      <alignment horizontal="left" vertical="center" wrapText="1"/>
    </xf>
    <xf numFmtId="0" fontId="24" fillId="4" borderId="9" xfId="0" applyFont="1" applyFill="1" applyBorder="1" applyAlignment="1">
      <alignment horizontal="left" vertical="center" wrapText="1"/>
    </xf>
    <xf numFmtId="0" fontId="24" fillId="4" borderId="11" xfId="0" applyFont="1" applyFill="1" applyBorder="1" applyAlignment="1">
      <alignment horizontal="left" vertical="center" wrapText="1"/>
    </xf>
    <xf numFmtId="0" fontId="0" fillId="37" borderId="2" xfId="0" applyFill="1" applyBorder="1" applyAlignment="1">
      <alignment wrapText="1"/>
    </xf>
    <xf numFmtId="0" fontId="0" fillId="4" borderId="34" xfId="0" applyFill="1" applyBorder="1" applyAlignment="1">
      <alignment vertical="center" wrapText="1"/>
    </xf>
    <xf numFmtId="178" fontId="34" fillId="0" borderId="0" xfId="567" applyNumberFormat="1" applyFont="1"/>
    <xf numFmtId="178" fontId="33" fillId="0" borderId="0" xfId="567" applyNumberFormat="1" applyFont="1"/>
    <xf numFmtId="178" fontId="45" fillId="0" borderId="0" xfId="567" applyNumberFormat="1" applyFont="1"/>
    <xf numFmtId="178" fontId="46" fillId="0" borderId="0" xfId="567" applyNumberFormat="1" applyFont="1"/>
    <xf numFmtId="0" fontId="65" fillId="0" borderId="0" xfId="0" applyFont="1"/>
    <xf numFmtId="0" fontId="66" fillId="0" borderId="0" xfId="7" applyFont="1"/>
    <xf numFmtId="0" fontId="0" fillId="4" borderId="0" xfId="0" applyFill="1" applyAlignment="1">
      <alignment horizontal="left" vertical="top" wrapText="1"/>
    </xf>
    <xf numFmtId="0" fontId="0" fillId="4" borderId="28" xfId="0" applyFill="1" applyBorder="1" applyAlignment="1">
      <alignment horizontal="left" vertical="top" wrapText="1"/>
    </xf>
    <xf numFmtId="0" fontId="24" fillId="0" borderId="0" xfId="0" applyFont="1" applyAlignment="1">
      <alignment vertical="top"/>
    </xf>
    <xf numFmtId="0" fontId="0" fillId="4" borderId="0" xfId="0" applyFill="1" applyAlignment="1">
      <alignment horizontal="left" vertical="top" wrapText="1"/>
    </xf>
    <xf numFmtId="0" fontId="0" fillId="4" borderId="32" xfId="0" applyFill="1" applyBorder="1" applyAlignment="1">
      <alignment horizontal="left" vertical="top"/>
    </xf>
    <xf numFmtId="0" fontId="0" fillId="4" borderId="33" xfId="0" applyFill="1" applyBorder="1" applyAlignment="1">
      <alignment horizontal="left" vertical="top"/>
    </xf>
    <xf numFmtId="0" fontId="0" fillId="4" borderId="27" xfId="0" applyFill="1" applyBorder="1" applyAlignment="1">
      <alignment horizontal="left" vertical="top" wrapText="1"/>
    </xf>
    <xf numFmtId="0" fontId="0" fillId="4" borderId="28" xfId="0" applyFill="1" applyBorder="1" applyAlignment="1">
      <alignment horizontal="left" vertical="top" wrapText="1"/>
    </xf>
    <xf numFmtId="0" fontId="0" fillId="4" borderId="29" xfId="0" applyFill="1" applyBorder="1" applyAlignment="1">
      <alignment horizontal="left" vertical="top" wrapText="1"/>
    </xf>
    <xf numFmtId="0" fontId="0" fillId="4" borderId="30" xfId="0" applyFill="1" applyBorder="1" applyAlignment="1">
      <alignment horizontal="left" vertical="top" wrapText="1"/>
    </xf>
    <xf numFmtId="0" fontId="0" fillId="4" borderId="31" xfId="0" applyFill="1" applyBorder="1" applyAlignment="1">
      <alignment horizontal="left" vertical="top" wrapText="1"/>
    </xf>
    <xf numFmtId="0" fontId="2" fillId="0" borderId="3" xfId="0" applyFont="1" applyBorder="1" applyAlignment="1">
      <alignment horizontal="center"/>
    </xf>
    <xf numFmtId="0" fontId="2" fillId="0" borderId="5" xfId="0" applyFont="1" applyBorder="1" applyAlignment="1">
      <alignment horizontal="center"/>
    </xf>
    <xf numFmtId="0" fontId="2" fillId="0" borderId="4" xfId="0" applyFont="1" applyBorder="1" applyAlignment="1">
      <alignment horizontal="center"/>
    </xf>
    <xf numFmtId="0" fontId="0" fillId="0" borderId="0" xfId="0" applyAlignment="1">
      <alignment horizontal="left"/>
    </xf>
    <xf numFmtId="0" fontId="2" fillId="0" borderId="6" xfId="0" applyFont="1" applyBorder="1" applyAlignment="1">
      <alignment horizontal="center" wrapText="1"/>
    </xf>
    <xf numFmtId="49" fontId="2" fillId="0" borderId="0" xfId="0" applyNumberFormat="1" applyFont="1" applyAlignment="1">
      <alignment horizontal="center"/>
    </xf>
    <xf numFmtId="0" fontId="2" fillId="0" borderId="2" xfId="0" applyFont="1" applyBorder="1" applyAlignment="1">
      <alignment horizontal="center" vertical="center"/>
    </xf>
    <xf numFmtId="0" fontId="0" fillId="0" borderId="25" xfId="0" applyBorder="1" applyAlignment="1">
      <alignment horizontal="center" vertical="center" wrapText="1"/>
    </xf>
    <xf numFmtId="0" fontId="0" fillId="0" borderId="1" xfId="0" applyBorder="1" applyAlignment="1">
      <alignment horizontal="center" vertical="center" wrapText="1"/>
    </xf>
    <xf numFmtId="0" fontId="0" fillId="0" borderId="24" xfId="0" applyBorder="1" applyAlignment="1">
      <alignment horizontal="center" vertical="center" wrapText="1"/>
    </xf>
    <xf numFmtId="0" fontId="2" fillId="0" borderId="25" xfId="0" applyFont="1" applyBorder="1" applyAlignment="1">
      <alignment horizontal="center" vertical="center"/>
    </xf>
    <xf numFmtId="0" fontId="2" fillId="0" borderId="24" xfId="0" applyFont="1" applyBorder="1" applyAlignment="1">
      <alignment horizontal="center" vertical="center"/>
    </xf>
    <xf numFmtId="0" fontId="0" fillId="4" borderId="0" xfId="0" applyFill="1" applyBorder="1" applyAlignment="1">
      <alignment horizontal="left" vertical="top" wrapText="1"/>
    </xf>
    <xf numFmtId="0" fontId="5" fillId="4" borderId="27" xfId="7" applyFill="1" applyBorder="1" applyAlignment="1">
      <alignment horizontal="left" vertical="top"/>
    </xf>
    <xf numFmtId="0" fontId="0" fillId="0" borderId="0" xfId="0" applyAlignment="1"/>
  </cellXfs>
  <cellStyles count="1147">
    <cellStyle name="20% - Accent1" xfId="533" builtinId="30" customBuiltin="1"/>
    <cellStyle name="20% - Accent1 10" xfId="784" xr:uid="{6C4FA833-6EF6-41B3-BD3F-F3F7C7D85278}"/>
    <cellStyle name="20% - Accent1 11" xfId="804" xr:uid="{94C75316-36F2-4D8F-A511-D60F2AD0ED90}"/>
    <cellStyle name="20% - Accent1 12" xfId="824" xr:uid="{13A2BE53-A34B-4238-A010-EE6CB9ADBCC9}"/>
    <cellStyle name="20% - Accent1 13" xfId="844" xr:uid="{E80F385F-1E6D-43CD-BEFB-63014BD650AA}"/>
    <cellStyle name="20% - Accent1 14" xfId="864" xr:uid="{1E81C529-416C-4913-9A05-002025A2146A}"/>
    <cellStyle name="20% - Accent1 15" xfId="884" xr:uid="{9D758C71-E69B-48F6-97EB-F8CEF18E32E6}"/>
    <cellStyle name="20% - Accent1 16" xfId="904" xr:uid="{E176905D-484D-4150-B33D-F7E845A6CB60}"/>
    <cellStyle name="20% - Accent1 17" xfId="924" xr:uid="{512D82A0-8EB0-43C4-940E-B275785A9D79}"/>
    <cellStyle name="20% - Accent1 18" xfId="944" xr:uid="{31F8F6F5-70CD-4186-B8F2-8A991F6B7D1D}"/>
    <cellStyle name="20% - Accent1 19" xfId="964" xr:uid="{5D78BBC5-1F00-4713-AE5A-FA04EA8824FB}"/>
    <cellStyle name="20% - Accent1 2" xfId="169" xr:uid="{4502E741-2228-4DC6-9938-FE989BCE8ED8}"/>
    <cellStyle name="20% - Accent1 2 2" xfId="615" xr:uid="{7CC7FF28-C573-499F-B894-C4B23CA2D9CF}"/>
    <cellStyle name="20% - Accent1 20" xfId="984" xr:uid="{A908D071-E7DE-45E7-A470-463CC2CB7076}"/>
    <cellStyle name="20% - Accent1 21" xfId="1004" xr:uid="{B432E0F5-4580-491E-A321-9EAD194DF5D7}"/>
    <cellStyle name="20% - Accent1 22" xfId="1024" xr:uid="{441E76CC-CE82-40D6-A548-13131091A764}"/>
    <cellStyle name="20% - Accent1 23" xfId="1044" xr:uid="{3446CC9D-73D7-4798-AD41-E6DF6FB6BC3F}"/>
    <cellStyle name="20% - Accent1 24" xfId="1068" xr:uid="{C15F47DA-1782-4C82-811D-15C283EFF9E6}"/>
    <cellStyle name="20% - Accent1 25" xfId="1088" xr:uid="{BE3D83AE-72AE-4FDF-B602-93408DC3471E}"/>
    <cellStyle name="20% - Accent1 26" xfId="1108" xr:uid="{614F574D-8B5D-441E-80B4-9EE08F542285}"/>
    <cellStyle name="20% - Accent1 27" xfId="1128" xr:uid="{B592314D-A1CF-4F0C-9B87-6854A01AF2CC}"/>
    <cellStyle name="20% - Accent1 3" xfId="642" xr:uid="{90935D2B-51D8-4BEA-8BED-6796873694AC}"/>
    <cellStyle name="20% - Accent1 4" xfId="662" xr:uid="{12C04C73-4148-40AF-B72F-4D04D81F8896}"/>
    <cellStyle name="20% - Accent1 5" xfId="682" xr:uid="{B586ECD0-84B5-456E-BB60-4E1E148180B0}"/>
    <cellStyle name="20% - Accent1 6" xfId="702" xr:uid="{9890B788-07A6-496A-93A5-98B3104DAFD4}"/>
    <cellStyle name="20% - Accent1 7" xfId="722" xr:uid="{EDB3F0B6-773A-4320-8DC9-9D3C76CF899C}"/>
    <cellStyle name="20% - Accent1 8" xfId="742" xr:uid="{0DD98EAD-DC12-43FB-A1DA-A0F0440C8390}"/>
    <cellStyle name="20% - Accent1 9" xfId="764" xr:uid="{6A2128EE-B190-411F-BD24-AAC19FF434C6}"/>
    <cellStyle name="20% - Accent2" xfId="535" builtinId="34" customBuiltin="1"/>
    <cellStyle name="20% - Accent2 10" xfId="787" xr:uid="{325B7165-9B4B-4C83-9CDC-9FB2065DC05A}"/>
    <cellStyle name="20% - Accent2 11" xfId="807" xr:uid="{B30E051E-2A32-4A30-B87C-EEE9F6DAA664}"/>
    <cellStyle name="20% - Accent2 12" xfId="827" xr:uid="{C88B2649-7AB1-472F-BD10-5B14D3CF6D5D}"/>
    <cellStyle name="20% - Accent2 13" xfId="847" xr:uid="{7438FD13-41D2-4421-8769-53B99D66EE68}"/>
    <cellStyle name="20% - Accent2 14" xfId="867" xr:uid="{53182902-D9E5-4E50-9FDE-3615F3714F13}"/>
    <cellStyle name="20% - Accent2 15" xfId="887" xr:uid="{943B160F-56C1-4E3E-B9B8-20826D1B7A78}"/>
    <cellStyle name="20% - Accent2 16" xfId="907" xr:uid="{83DBE028-1B41-4C2F-908B-5BC530A56B2B}"/>
    <cellStyle name="20% - Accent2 17" xfId="927" xr:uid="{C79277D4-EA1C-421E-BE09-D213135D1BC1}"/>
    <cellStyle name="20% - Accent2 18" xfId="947" xr:uid="{818FD8D7-C12A-45F2-828F-B786DDA16FE0}"/>
    <cellStyle name="20% - Accent2 19" xfId="967" xr:uid="{01934836-B472-42A0-AE95-21F20B4BCBD1}"/>
    <cellStyle name="20% - Accent2 2" xfId="172" xr:uid="{E56FC616-FCD0-4928-A10F-5DB474EF5941}"/>
    <cellStyle name="20% - Accent2 2 2" xfId="619" xr:uid="{5A406710-F320-46D9-BD56-ABC86CA2A22B}"/>
    <cellStyle name="20% - Accent2 20" xfId="987" xr:uid="{4D0C3BF6-A172-4E29-9394-BF7F2DF655F6}"/>
    <cellStyle name="20% - Accent2 21" xfId="1007" xr:uid="{F67CF873-2EB7-4C2B-B241-0115E88823F1}"/>
    <cellStyle name="20% - Accent2 22" xfId="1027" xr:uid="{0A27D19A-87C9-4F7E-9BC6-AEB7A3B0408C}"/>
    <cellStyle name="20% - Accent2 23" xfId="1047" xr:uid="{1928DB52-ED6C-4157-A6AC-F315A51EFD2D}"/>
    <cellStyle name="20% - Accent2 24" xfId="1071" xr:uid="{82144DEB-5AD7-412B-AD71-2C315BF49F52}"/>
    <cellStyle name="20% - Accent2 25" xfId="1091" xr:uid="{82E0BE6C-EC01-4D8A-8B4E-947437038EE1}"/>
    <cellStyle name="20% - Accent2 26" xfId="1111" xr:uid="{85A5FD35-F334-42D9-8C80-3CC6F1DE552C}"/>
    <cellStyle name="20% - Accent2 27" xfId="1131" xr:uid="{0B45F14A-FFC9-4226-BB87-0335F7BBD899}"/>
    <cellStyle name="20% - Accent2 3" xfId="645" xr:uid="{DC2036DA-C053-490A-9007-B3FA6D8DA105}"/>
    <cellStyle name="20% - Accent2 4" xfId="665" xr:uid="{62DC6F13-49C3-43C5-891D-4905060267B1}"/>
    <cellStyle name="20% - Accent2 5" xfId="685" xr:uid="{ACBC5EA0-8B46-4268-B91A-7C77F6BB6D33}"/>
    <cellStyle name="20% - Accent2 6" xfId="705" xr:uid="{A92EE5DF-3DF5-4CEE-BABD-1C9B87A5FD40}"/>
    <cellStyle name="20% - Accent2 7" xfId="725" xr:uid="{568088A9-35D4-4C4A-B2B9-65FB98A7DA2D}"/>
    <cellStyle name="20% - Accent2 8" xfId="745" xr:uid="{0BBA49DD-4C07-434B-891C-1F0B2D0D3E19}"/>
    <cellStyle name="20% - Accent2 9" xfId="767" xr:uid="{40EFBC92-F0B0-4CC2-9F19-E8B74F1C547A}"/>
    <cellStyle name="20% - Accent3" xfId="537" builtinId="38" customBuiltin="1"/>
    <cellStyle name="20% - Accent3 10" xfId="790" xr:uid="{8394DB4A-F489-4824-A285-3960E0B02F5E}"/>
    <cellStyle name="20% - Accent3 11" xfId="810" xr:uid="{4E8AFC91-01A0-46DD-9AD3-2D02D3FC9C95}"/>
    <cellStyle name="20% - Accent3 12" xfId="830" xr:uid="{CB477EE7-44D8-4917-A887-03C8ADAA8BAD}"/>
    <cellStyle name="20% - Accent3 13" xfId="850" xr:uid="{D05FFAA7-1275-4142-89DD-011D10B8EF13}"/>
    <cellStyle name="20% - Accent3 14" xfId="870" xr:uid="{DFA96B93-D75E-4344-81D8-EC1841E28A6C}"/>
    <cellStyle name="20% - Accent3 15" xfId="890" xr:uid="{3041B14E-224D-42B9-A40C-A2D01101BA7C}"/>
    <cellStyle name="20% - Accent3 16" xfId="910" xr:uid="{725D4193-8F91-40DF-9475-6D58A02789E2}"/>
    <cellStyle name="20% - Accent3 17" xfId="930" xr:uid="{69F8E9BC-D1BF-48B5-976C-215A4F0ACA2B}"/>
    <cellStyle name="20% - Accent3 18" xfId="950" xr:uid="{81238164-3A67-4ACA-9729-0F017FE839E3}"/>
    <cellStyle name="20% - Accent3 19" xfId="970" xr:uid="{FA6C80DD-70E1-4690-AEA8-04E10530E3B2}"/>
    <cellStyle name="20% - Accent3 2" xfId="175" xr:uid="{594DD167-CD29-40F7-92F5-0AC8F8F55CAA}"/>
    <cellStyle name="20% - Accent3 2 2" xfId="623" xr:uid="{300EEE24-40BC-4F2C-B8D8-307715A97102}"/>
    <cellStyle name="20% - Accent3 20" xfId="990" xr:uid="{CDED181A-E464-4612-AC2C-E70269FDDEDE}"/>
    <cellStyle name="20% - Accent3 21" xfId="1010" xr:uid="{35F66898-F695-404A-8588-78506C510248}"/>
    <cellStyle name="20% - Accent3 22" xfId="1030" xr:uid="{CFC6127F-D5D5-4E08-9893-4EF8116CC757}"/>
    <cellStyle name="20% - Accent3 23" xfId="1050" xr:uid="{F8972B02-F750-462B-B7D9-F4942A6509A6}"/>
    <cellStyle name="20% - Accent3 24" xfId="1074" xr:uid="{F49474AF-A3CC-4BAE-8770-7CF5DC544671}"/>
    <cellStyle name="20% - Accent3 25" xfId="1094" xr:uid="{620DF118-D147-4BA5-B925-CC81CC1C7475}"/>
    <cellStyle name="20% - Accent3 26" xfId="1114" xr:uid="{59281B7C-9986-4C8B-97E2-6261445B1749}"/>
    <cellStyle name="20% - Accent3 27" xfId="1134" xr:uid="{9EEFABD9-5C91-409B-9150-198C3B6D6591}"/>
    <cellStyle name="20% - Accent3 3" xfId="648" xr:uid="{C8693FAA-495D-489F-A5DD-0B0177C8A00C}"/>
    <cellStyle name="20% - Accent3 4" xfId="668" xr:uid="{766BC201-C913-4EF6-9867-AFCD9D3B1B38}"/>
    <cellStyle name="20% - Accent3 5" xfId="688" xr:uid="{37198D1E-8E79-4687-98CE-FD955BC70162}"/>
    <cellStyle name="20% - Accent3 6" xfId="708" xr:uid="{B320612C-9486-4556-8717-02E675737DB4}"/>
    <cellStyle name="20% - Accent3 7" xfId="728" xr:uid="{7786B5B8-5F56-4771-B6E1-96FBB3B11988}"/>
    <cellStyle name="20% - Accent3 8" xfId="748" xr:uid="{8303025C-7F92-47CE-936B-47AC6DF5D28F}"/>
    <cellStyle name="20% - Accent3 9" xfId="770" xr:uid="{F5892C26-C7D4-4A6A-886F-E704EC2DF70F}"/>
    <cellStyle name="20% - Accent4" xfId="539" builtinId="42" customBuiltin="1"/>
    <cellStyle name="20% - Accent4 10" xfId="793" xr:uid="{2BD5AAAB-7BE4-47DC-AD24-EB5E055B9BAD}"/>
    <cellStyle name="20% - Accent4 11" xfId="813" xr:uid="{C6BCC80F-6479-436B-A8D8-5695C8995001}"/>
    <cellStyle name="20% - Accent4 12" xfId="833" xr:uid="{81763B8F-2E13-4002-901F-B1D36AB8E499}"/>
    <cellStyle name="20% - Accent4 13" xfId="853" xr:uid="{D0141597-7E2D-48F0-958A-1A77FBAB2630}"/>
    <cellStyle name="20% - Accent4 14" xfId="873" xr:uid="{10CDA6E9-92CB-4485-80D1-007C4482846C}"/>
    <cellStyle name="20% - Accent4 15" xfId="893" xr:uid="{BB19E3E9-5A11-4F87-AF64-CFA7595ECA5F}"/>
    <cellStyle name="20% - Accent4 16" xfId="913" xr:uid="{90D1566F-8AF3-4E5E-B732-C14515A970E6}"/>
    <cellStyle name="20% - Accent4 17" xfId="933" xr:uid="{6FD7611E-8A12-4B62-A4AE-8F27E6E4664A}"/>
    <cellStyle name="20% - Accent4 18" xfId="953" xr:uid="{7416A7EE-8949-4848-93E9-EC60C82A899D}"/>
    <cellStyle name="20% - Accent4 19" xfId="973" xr:uid="{16E1F1BA-F686-46FF-8054-BB25BB43191B}"/>
    <cellStyle name="20% - Accent4 2" xfId="178" xr:uid="{177237D4-17FE-40EF-8D60-27562646BB01}"/>
    <cellStyle name="20% - Accent4 2 2" xfId="627" xr:uid="{72CA6308-32CF-4CC2-93B8-64F6692C71C1}"/>
    <cellStyle name="20% - Accent4 20" xfId="993" xr:uid="{05A926EA-A3BC-4ACF-B891-8AA5182A5567}"/>
    <cellStyle name="20% - Accent4 21" xfId="1013" xr:uid="{C6FB0F31-AB49-42E9-A4A8-B502084E56F4}"/>
    <cellStyle name="20% - Accent4 22" xfId="1033" xr:uid="{AB9F7402-BDD6-4E8E-A33D-2C33A98AB500}"/>
    <cellStyle name="20% - Accent4 23" xfId="1053" xr:uid="{73216D1D-3D77-4A36-8A9A-1F0802EA0DCD}"/>
    <cellStyle name="20% - Accent4 24" xfId="1077" xr:uid="{B9A3F925-A984-4020-801C-88008D260E15}"/>
    <cellStyle name="20% - Accent4 25" xfId="1097" xr:uid="{DBEDC73D-3179-4831-A404-FEB8035A15D7}"/>
    <cellStyle name="20% - Accent4 26" xfId="1117" xr:uid="{C48616C2-E86D-46A1-BF8E-DD14D7B15932}"/>
    <cellStyle name="20% - Accent4 27" xfId="1137" xr:uid="{EF9E3AE9-3978-48E6-A2D2-87E0F10548B7}"/>
    <cellStyle name="20% - Accent4 3" xfId="651" xr:uid="{3F105D4B-1911-48A2-AA4A-F6AC49791C78}"/>
    <cellStyle name="20% - Accent4 4" xfId="671" xr:uid="{A224A560-3F5C-4116-9660-FC9EDC34756A}"/>
    <cellStyle name="20% - Accent4 5" xfId="691" xr:uid="{33B02442-1CD5-44F7-822E-1C332648DED2}"/>
    <cellStyle name="20% - Accent4 6" xfId="711" xr:uid="{A930920D-4390-4246-83AE-571355636C80}"/>
    <cellStyle name="20% - Accent4 7" xfId="731" xr:uid="{F418D451-3AE6-444A-9DB6-A756649D33CD}"/>
    <cellStyle name="20% - Accent4 8" xfId="751" xr:uid="{B1659DD8-5435-40A9-BFB6-CB87F330B080}"/>
    <cellStyle name="20% - Accent4 9" xfId="773" xr:uid="{16EF2544-7853-4148-AB67-8241A81810C3}"/>
    <cellStyle name="20% - Accent5" xfId="541" builtinId="46" customBuiltin="1"/>
    <cellStyle name="20% - Accent5 10" xfId="796" xr:uid="{AE020EEA-7F61-427A-9CB0-8A1782EFB303}"/>
    <cellStyle name="20% - Accent5 11" xfId="816" xr:uid="{FAAAD5F3-A77A-467F-A3CB-5761DD5CD921}"/>
    <cellStyle name="20% - Accent5 12" xfId="836" xr:uid="{252AF7D1-0F1B-457C-8529-5B273E4DA702}"/>
    <cellStyle name="20% - Accent5 13" xfId="856" xr:uid="{A09FA658-E07E-4F82-BEF9-45FEB44BC33C}"/>
    <cellStyle name="20% - Accent5 14" xfId="876" xr:uid="{55B7CBC3-A7CF-4D1D-AF90-608BE340BFDE}"/>
    <cellStyle name="20% - Accent5 15" xfId="896" xr:uid="{90715EFC-22AD-434E-A94F-0323FE547056}"/>
    <cellStyle name="20% - Accent5 16" xfId="916" xr:uid="{2BAAF7B5-0B2B-41AA-BB6E-2B7B3733C431}"/>
    <cellStyle name="20% - Accent5 17" xfId="936" xr:uid="{EBF1787F-03F0-4BB4-B55E-C3C203C1B7D1}"/>
    <cellStyle name="20% - Accent5 18" xfId="956" xr:uid="{DAD486AC-DB55-4B08-A6D8-D753B9463C23}"/>
    <cellStyle name="20% - Accent5 19" xfId="976" xr:uid="{0A3E41FF-E950-45F0-BB6D-44E2C0E9574D}"/>
    <cellStyle name="20% - Accent5 2" xfId="181" xr:uid="{4F1C09E9-0124-4AC5-9FCC-5572272DE714}"/>
    <cellStyle name="20% - Accent5 2 2" xfId="631" xr:uid="{03D629EF-B36E-4E45-978E-6EE8C46477F1}"/>
    <cellStyle name="20% - Accent5 20" xfId="996" xr:uid="{0998CD87-F5DD-4DBC-AD8B-BAD3A5E6CF15}"/>
    <cellStyle name="20% - Accent5 21" xfId="1016" xr:uid="{C2A09B38-CC2A-472F-A072-9830061C265C}"/>
    <cellStyle name="20% - Accent5 22" xfId="1036" xr:uid="{59C27DB1-D7D3-4A56-BDFB-122BC847D71A}"/>
    <cellStyle name="20% - Accent5 23" xfId="1056" xr:uid="{0ADB64A8-77DE-4E24-A21B-642FF46A0430}"/>
    <cellStyle name="20% - Accent5 24" xfId="1080" xr:uid="{7CFDBE65-A66E-41E7-9826-FC32C62AAA69}"/>
    <cellStyle name="20% - Accent5 25" xfId="1100" xr:uid="{D3446006-4E4B-475F-A38B-EC46A2B16624}"/>
    <cellStyle name="20% - Accent5 26" xfId="1120" xr:uid="{B98364D8-CEED-4FFE-867E-D804AD6D72C1}"/>
    <cellStyle name="20% - Accent5 27" xfId="1140" xr:uid="{C048E9F9-0089-49ED-B822-E55B45A2ADEB}"/>
    <cellStyle name="20% - Accent5 3" xfId="654" xr:uid="{3E945961-2115-4810-804D-66362ED8984F}"/>
    <cellStyle name="20% - Accent5 4" xfId="674" xr:uid="{A475888B-839E-4F6A-8B82-AC1298C58F62}"/>
    <cellStyle name="20% - Accent5 5" xfId="694" xr:uid="{D18839A8-ADBC-4836-B401-4029A1394564}"/>
    <cellStyle name="20% - Accent5 6" xfId="714" xr:uid="{D35C48FD-35FD-4114-91BA-3B40023BF1FD}"/>
    <cellStyle name="20% - Accent5 7" xfId="734" xr:uid="{0E1743C4-B3EA-4EAA-8DCE-D082549994F6}"/>
    <cellStyle name="20% - Accent5 8" xfId="754" xr:uid="{2500EABA-4C90-454F-A685-702F333BE586}"/>
    <cellStyle name="20% - Accent5 9" xfId="776" xr:uid="{524764DE-AE55-4918-9CD1-2D3BD2A36FF4}"/>
    <cellStyle name="20% - Accent6" xfId="543" builtinId="50" customBuiltin="1"/>
    <cellStyle name="20% - Accent6 10" xfId="799" xr:uid="{7E7D1964-59CA-4359-B1C2-2202D26417A5}"/>
    <cellStyle name="20% - Accent6 11" xfId="819" xr:uid="{C0BE36AE-B4AD-4F50-AFAF-8070C6972496}"/>
    <cellStyle name="20% - Accent6 12" xfId="839" xr:uid="{EC04CE40-79CF-474E-BEC4-047EF14AFEF0}"/>
    <cellStyle name="20% - Accent6 13" xfId="859" xr:uid="{7C0342CD-2CD8-4C2B-BE34-4DA970EF434E}"/>
    <cellStyle name="20% - Accent6 14" xfId="879" xr:uid="{8FB0B4FB-0507-4A23-9EE6-BD5662EF639D}"/>
    <cellStyle name="20% - Accent6 15" xfId="899" xr:uid="{63890A76-5216-496C-A475-0255F816CF0D}"/>
    <cellStyle name="20% - Accent6 16" xfId="919" xr:uid="{1FB7DADE-486F-4FA7-9523-8402482F36A8}"/>
    <cellStyle name="20% - Accent6 17" xfId="939" xr:uid="{0FBBA0F9-DF07-4508-B13C-06D100051D43}"/>
    <cellStyle name="20% - Accent6 18" xfId="959" xr:uid="{CD8ADF53-E584-444B-A50F-81404A54F8CD}"/>
    <cellStyle name="20% - Accent6 19" xfId="979" xr:uid="{BEA4AF7A-E0EA-42BC-9FF3-75B1C2F5E6FE}"/>
    <cellStyle name="20% - Accent6 2" xfId="184" xr:uid="{6AD3E09D-838F-4BAA-9269-DBA525679AA6}"/>
    <cellStyle name="20% - Accent6 2 2" xfId="635" xr:uid="{1021B23E-1689-42CC-9943-58A861190042}"/>
    <cellStyle name="20% - Accent6 20" xfId="999" xr:uid="{7C1AB49F-D143-41D9-81DD-E70D670DFC4E}"/>
    <cellStyle name="20% - Accent6 21" xfId="1019" xr:uid="{EE7C2C16-4992-4340-BA48-2C9905ABC1FF}"/>
    <cellStyle name="20% - Accent6 22" xfId="1039" xr:uid="{E55264A2-6B54-4A1C-BD27-7808450004E8}"/>
    <cellStyle name="20% - Accent6 23" xfId="1059" xr:uid="{71216AA9-6307-4468-800B-C49522AD323F}"/>
    <cellStyle name="20% - Accent6 24" xfId="1083" xr:uid="{B299E902-2543-45F3-A11B-63633657E166}"/>
    <cellStyle name="20% - Accent6 25" xfId="1103" xr:uid="{29EFB1B4-C31E-4CF3-8699-68A194BC572F}"/>
    <cellStyle name="20% - Accent6 26" xfId="1123" xr:uid="{34D4986E-ACD7-4914-9178-AE645119818E}"/>
    <cellStyle name="20% - Accent6 27" xfId="1143" xr:uid="{C8AF7AD8-B4E5-49B4-8B85-3B1F9D3E0C4A}"/>
    <cellStyle name="20% - Accent6 3" xfId="657" xr:uid="{CBA564FE-4DC8-41D4-BCFD-FE832AF1843C}"/>
    <cellStyle name="20% - Accent6 4" xfId="677" xr:uid="{0A52D25A-6764-4DEE-9E58-71689638CBD1}"/>
    <cellStyle name="20% - Accent6 5" xfId="697" xr:uid="{1E1CD75C-0094-4A23-99B3-E9899E03E38C}"/>
    <cellStyle name="20% - Accent6 6" xfId="717" xr:uid="{EB526843-2E71-4299-80F9-D9B7B652A05A}"/>
    <cellStyle name="20% - Accent6 7" xfId="737" xr:uid="{8D569C23-67DE-481E-B1A7-2182768ED129}"/>
    <cellStyle name="20% - Accent6 8" xfId="757" xr:uid="{F93C1C46-7A8A-4B35-9371-7B1722B5AF0C}"/>
    <cellStyle name="20% - Accent6 9" xfId="779" xr:uid="{DA908199-D3B4-4A59-8EBC-4A1C2F036257}"/>
    <cellStyle name="40% - Accent1" xfId="534" builtinId="31" customBuiltin="1"/>
    <cellStyle name="40% - Accent1 10" xfId="785" xr:uid="{BA69DB10-71F2-48C6-9828-BCAED357335C}"/>
    <cellStyle name="40% - Accent1 11" xfId="805" xr:uid="{92665F94-1BD0-41BD-8236-774A2C5AA1E9}"/>
    <cellStyle name="40% - Accent1 12" xfId="825" xr:uid="{5A483B55-6E69-411E-8427-04A500D7F08F}"/>
    <cellStyle name="40% - Accent1 13" xfId="845" xr:uid="{B2CCE3F9-8B06-4035-9A10-7982C9385747}"/>
    <cellStyle name="40% - Accent1 14" xfId="865" xr:uid="{9FD36513-3D6B-428D-9B67-C88D801BE5C8}"/>
    <cellStyle name="40% - Accent1 15" xfId="885" xr:uid="{60805B5D-9E80-477A-9202-0584E64286BA}"/>
    <cellStyle name="40% - Accent1 16" xfId="905" xr:uid="{74F42916-8BCC-4389-8F99-74F6FF7DD80F}"/>
    <cellStyle name="40% - Accent1 17" xfId="925" xr:uid="{6BB46990-629E-4BB0-8C6C-7CA2C4CC2151}"/>
    <cellStyle name="40% - Accent1 18" xfId="945" xr:uid="{A6A4BE12-33BE-4439-A6F6-7719237BF09D}"/>
    <cellStyle name="40% - Accent1 19" xfId="965" xr:uid="{A688586A-B9FB-4EB8-9729-04B4682C3718}"/>
    <cellStyle name="40% - Accent1 2" xfId="170" xr:uid="{BA815724-A36B-444D-B2EF-32E76B555116}"/>
    <cellStyle name="40% - Accent1 2 2" xfId="616" xr:uid="{13A35DCD-F0C4-45D8-93FB-43DA0D026F47}"/>
    <cellStyle name="40% - Accent1 20" xfId="985" xr:uid="{C2064EC9-882D-4539-82BC-3E00FA08B2A4}"/>
    <cellStyle name="40% - Accent1 21" xfId="1005" xr:uid="{19111041-33D6-4EE5-86CF-0B5C3BF77694}"/>
    <cellStyle name="40% - Accent1 22" xfId="1025" xr:uid="{CD56CA48-7E09-4C52-81F1-A67145F87387}"/>
    <cellStyle name="40% - Accent1 23" xfId="1045" xr:uid="{0714A229-63B5-43CA-95BF-B06728CCD2F1}"/>
    <cellStyle name="40% - Accent1 24" xfId="1069" xr:uid="{A5A43F8C-302C-4F8D-87D2-0076AED54270}"/>
    <cellStyle name="40% - Accent1 25" xfId="1089" xr:uid="{01785A31-6511-4A9A-9996-F30FC44FA432}"/>
    <cellStyle name="40% - Accent1 26" xfId="1109" xr:uid="{BBCF7851-3CE3-441C-92ED-F4B9E7460D1D}"/>
    <cellStyle name="40% - Accent1 27" xfId="1129" xr:uid="{015D2AEE-1DC7-4D58-861C-2AB176742712}"/>
    <cellStyle name="40% - Accent1 3" xfId="643" xr:uid="{45C4248A-67B1-457C-9C81-B2CE01D73C2F}"/>
    <cellStyle name="40% - Accent1 4" xfId="663" xr:uid="{0BAA9CD5-0C0B-4172-939A-0B9CC5446221}"/>
    <cellStyle name="40% - Accent1 5" xfId="683" xr:uid="{3663C33F-563D-4AFB-9D26-CF581D55EC72}"/>
    <cellStyle name="40% - Accent1 6" xfId="703" xr:uid="{8B72F0E5-28F4-407F-98D9-957A82482483}"/>
    <cellStyle name="40% - Accent1 7" xfId="723" xr:uid="{C8BBFF7C-41F5-4D0B-9ED1-80DA86B0F716}"/>
    <cellStyle name="40% - Accent1 8" xfId="743" xr:uid="{3A1E6871-4E47-413B-AE7E-902D02498A67}"/>
    <cellStyle name="40% - Accent1 9" xfId="765" xr:uid="{D4205233-4E5D-4235-8F4F-C6BF8A823F32}"/>
    <cellStyle name="40% - Accent2" xfId="536" builtinId="35" customBuiltin="1"/>
    <cellStyle name="40% - Accent2 10" xfId="788" xr:uid="{53E2A295-4FFB-47C5-BA21-14C78C040DBF}"/>
    <cellStyle name="40% - Accent2 11" xfId="808" xr:uid="{08F68593-0E24-4300-B4B9-43B60252A7F4}"/>
    <cellStyle name="40% - Accent2 12" xfId="828" xr:uid="{E1AE2592-EDC5-41FB-97C6-C36DF2164220}"/>
    <cellStyle name="40% - Accent2 13" xfId="848" xr:uid="{1E061A82-9A0A-4ADB-9A42-33D1C343C6D3}"/>
    <cellStyle name="40% - Accent2 14" xfId="868" xr:uid="{365BDBFA-A5D0-4CE0-AF9F-FDE5AC14CEE1}"/>
    <cellStyle name="40% - Accent2 15" xfId="888" xr:uid="{306065C8-FCC3-466B-8C91-2D33BA8652EF}"/>
    <cellStyle name="40% - Accent2 16" xfId="908" xr:uid="{C609DADB-9155-46A4-83F0-246FD959B571}"/>
    <cellStyle name="40% - Accent2 17" xfId="928" xr:uid="{731FEB29-03F2-42B6-AA86-6A55A52B614E}"/>
    <cellStyle name="40% - Accent2 18" xfId="948" xr:uid="{893B5E05-FBF1-4B1E-BB00-2735A3359B85}"/>
    <cellStyle name="40% - Accent2 19" xfId="968" xr:uid="{E8D3217A-DA4C-490E-8ADA-EF99D70CDBE6}"/>
    <cellStyle name="40% - Accent2 2" xfId="173" xr:uid="{BDAF1BAB-B3C5-4996-A12B-5839CB6CFBD1}"/>
    <cellStyle name="40% - Accent2 2 2" xfId="620" xr:uid="{31E31630-0B9A-4344-B1C5-F8227F0A2634}"/>
    <cellStyle name="40% - Accent2 20" xfId="988" xr:uid="{393C081E-FFCB-42EA-9476-DAF601ABB039}"/>
    <cellStyle name="40% - Accent2 21" xfId="1008" xr:uid="{D149A178-F80A-4F67-BFBB-8E2409E444EB}"/>
    <cellStyle name="40% - Accent2 22" xfId="1028" xr:uid="{96E858D0-D3CF-4027-824F-F55DA638F039}"/>
    <cellStyle name="40% - Accent2 23" xfId="1048" xr:uid="{4E2DFDA1-35B2-4B69-B7D1-6676C54BD9A1}"/>
    <cellStyle name="40% - Accent2 24" xfId="1072" xr:uid="{A21A8485-36E4-4840-AF1C-69C93392F9B9}"/>
    <cellStyle name="40% - Accent2 25" xfId="1092" xr:uid="{A1FC9354-04C4-4EF6-AB05-59B6B2C502F6}"/>
    <cellStyle name="40% - Accent2 26" xfId="1112" xr:uid="{0017FBB7-D8CD-481E-9B9B-A62E2AA507DF}"/>
    <cellStyle name="40% - Accent2 27" xfId="1132" xr:uid="{CD61FBE8-B338-49B8-AAE0-F112D472957F}"/>
    <cellStyle name="40% - Accent2 3" xfId="646" xr:uid="{E56E9BEF-316B-4E96-BFCD-650AAD9FD29F}"/>
    <cellStyle name="40% - Accent2 4" xfId="666" xr:uid="{833CBF6C-253E-4185-BC31-63BA4A9387F1}"/>
    <cellStyle name="40% - Accent2 5" xfId="686" xr:uid="{553962CE-8860-416F-AA2C-6E691E220169}"/>
    <cellStyle name="40% - Accent2 6" xfId="706" xr:uid="{F8CF4F6F-AD02-476D-98BB-BA723E62EA00}"/>
    <cellStyle name="40% - Accent2 7" xfId="726" xr:uid="{BF650A36-0302-4344-9567-19B8671EC0B3}"/>
    <cellStyle name="40% - Accent2 8" xfId="746" xr:uid="{A60A1C82-4CB1-4E9A-9D3A-4C255DDD82B9}"/>
    <cellStyle name="40% - Accent2 9" xfId="768" xr:uid="{64057618-9636-40B6-93CE-D4CFF3BE98EA}"/>
    <cellStyle name="40% - Accent3" xfId="538" builtinId="39" customBuiltin="1"/>
    <cellStyle name="40% - Accent3 10" xfId="791" xr:uid="{6E3D5F15-77FF-4517-A252-50D774A5FED0}"/>
    <cellStyle name="40% - Accent3 11" xfId="811" xr:uid="{7044234B-A036-437D-B034-BCCAD95524A2}"/>
    <cellStyle name="40% - Accent3 12" xfId="831" xr:uid="{34C2DA5D-4E03-4A40-A60B-856B2E501BE8}"/>
    <cellStyle name="40% - Accent3 13" xfId="851" xr:uid="{957EA06A-8E87-4ACA-93D2-A16AB77CD1E1}"/>
    <cellStyle name="40% - Accent3 14" xfId="871" xr:uid="{7D4A81D4-5C10-4DD6-A845-68D88F10946C}"/>
    <cellStyle name="40% - Accent3 15" xfId="891" xr:uid="{B5A00751-1158-47AC-AFA1-9A0967226D72}"/>
    <cellStyle name="40% - Accent3 16" xfId="911" xr:uid="{53B66510-046E-479A-83D3-92134BCBFB09}"/>
    <cellStyle name="40% - Accent3 17" xfId="931" xr:uid="{D654403D-BC57-4ACA-8123-09E7C9162510}"/>
    <cellStyle name="40% - Accent3 18" xfId="951" xr:uid="{FC1FB379-0969-44DC-BBFA-57983BE516DA}"/>
    <cellStyle name="40% - Accent3 19" xfId="971" xr:uid="{56818971-C62C-4FE3-A9D6-BCEA7F1C23EA}"/>
    <cellStyle name="40% - Accent3 2" xfId="176" xr:uid="{C7BC3186-E0AC-4C1E-B91B-3E9D8438D658}"/>
    <cellStyle name="40% - Accent3 2 2" xfId="624" xr:uid="{5974F0F9-5284-41FD-8E3D-5C2235779484}"/>
    <cellStyle name="40% - Accent3 20" xfId="991" xr:uid="{A687FC3D-CF41-4F3F-ACDA-70D2FF154C06}"/>
    <cellStyle name="40% - Accent3 21" xfId="1011" xr:uid="{8C81BB65-498B-42D2-A368-D502E25C5D0D}"/>
    <cellStyle name="40% - Accent3 22" xfId="1031" xr:uid="{4FB53820-6E43-4A2C-9CB6-B2DBC9DB0C79}"/>
    <cellStyle name="40% - Accent3 23" xfId="1051" xr:uid="{B4A2C0B4-3A3B-4F2F-996E-4578508A0F20}"/>
    <cellStyle name="40% - Accent3 24" xfId="1075" xr:uid="{D5210B44-11F5-46DD-BA74-B99B7FBA2FC4}"/>
    <cellStyle name="40% - Accent3 25" xfId="1095" xr:uid="{2D7EE93A-FEDD-4891-B7D2-5BEEB7C29719}"/>
    <cellStyle name="40% - Accent3 26" xfId="1115" xr:uid="{BF9CFB86-B300-4093-A82A-CDB33DDA899E}"/>
    <cellStyle name="40% - Accent3 27" xfId="1135" xr:uid="{FDE782EF-29CD-4CCE-93D1-3F4204F2B206}"/>
    <cellStyle name="40% - Accent3 3" xfId="649" xr:uid="{9625E48F-5FAE-4A2C-A259-6DF447B965FB}"/>
    <cellStyle name="40% - Accent3 4" xfId="669" xr:uid="{4725F7CE-FC15-45CC-9A3E-E62D37EE5E6F}"/>
    <cellStyle name="40% - Accent3 5" xfId="689" xr:uid="{FD04E8FB-1DAA-47F8-9D71-D3F347F98329}"/>
    <cellStyle name="40% - Accent3 6" xfId="709" xr:uid="{8BEA5EDA-AE36-447C-A147-B29E96F17FC8}"/>
    <cellStyle name="40% - Accent3 7" xfId="729" xr:uid="{70A2EC6D-AC60-4B3A-A0BB-1C1F84416885}"/>
    <cellStyle name="40% - Accent3 8" xfId="749" xr:uid="{EB3034F3-9DC3-42AF-BB6D-EE71A72CCC26}"/>
    <cellStyle name="40% - Accent3 9" xfId="771" xr:uid="{C36C21DE-59FB-4EC3-8591-4F7B047FD178}"/>
    <cellStyle name="40% - Accent4" xfId="540" builtinId="43" customBuiltin="1"/>
    <cellStyle name="40% - Accent4 10" xfId="794" xr:uid="{BD3B0B18-E9D8-40A8-95AE-D4F0FF44198A}"/>
    <cellStyle name="40% - Accent4 11" xfId="814" xr:uid="{70CAF960-9D45-41A2-887D-79180EB3E7C1}"/>
    <cellStyle name="40% - Accent4 12" xfId="834" xr:uid="{C5E9B0ED-A7EC-478A-BAA3-8A17A9920477}"/>
    <cellStyle name="40% - Accent4 13" xfId="854" xr:uid="{F8F1FB5A-562A-47D2-AD5B-296DB3AE2B17}"/>
    <cellStyle name="40% - Accent4 14" xfId="874" xr:uid="{439E1EE4-8711-40E4-9E28-2DDC1F796659}"/>
    <cellStyle name="40% - Accent4 15" xfId="894" xr:uid="{88396685-5FCF-41C7-948A-751CFC5CB68C}"/>
    <cellStyle name="40% - Accent4 16" xfId="914" xr:uid="{A65C16CB-7A14-4943-AE4D-0B3869FBB0EA}"/>
    <cellStyle name="40% - Accent4 17" xfId="934" xr:uid="{984EFB07-71C0-41EF-96A0-A1544677C429}"/>
    <cellStyle name="40% - Accent4 18" xfId="954" xr:uid="{DEE5DF84-478F-49A5-8C34-4BD59AE21EA1}"/>
    <cellStyle name="40% - Accent4 19" xfId="974" xr:uid="{CDB39C02-54F0-4E4A-A46B-0FBA5F192E4A}"/>
    <cellStyle name="40% - Accent4 2" xfId="179" xr:uid="{C13BB995-1A3D-4243-B0D1-5C3E11424975}"/>
    <cellStyle name="40% - Accent4 2 2" xfId="628" xr:uid="{2B8F25EA-3881-4C09-91F0-6913A3977CEA}"/>
    <cellStyle name="40% - Accent4 20" xfId="994" xr:uid="{E947F298-C8D0-4F3F-B842-0BB252714F39}"/>
    <cellStyle name="40% - Accent4 21" xfId="1014" xr:uid="{541D77C3-C5C0-40D2-816D-D8596FFAC0C0}"/>
    <cellStyle name="40% - Accent4 22" xfId="1034" xr:uid="{56B4E379-E512-4BA0-8E83-EAE45645D3DF}"/>
    <cellStyle name="40% - Accent4 23" xfId="1054" xr:uid="{0F0C1CBC-8F6E-4BFB-87E0-F33243444572}"/>
    <cellStyle name="40% - Accent4 24" xfId="1078" xr:uid="{5BEF9055-7E3C-4369-B5E5-59090E80BEBC}"/>
    <cellStyle name="40% - Accent4 25" xfId="1098" xr:uid="{FD91B406-2F08-45DA-AD4F-7FEB42150867}"/>
    <cellStyle name="40% - Accent4 26" xfId="1118" xr:uid="{0952BD9F-4AAD-4F0C-B63C-1D7E3C071FE8}"/>
    <cellStyle name="40% - Accent4 27" xfId="1138" xr:uid="{E3E64303-7938-42A7-AE2C-D7E1D8086C49}"/>
    <cellStyle name="40% - Accent4 3" xfId="652" xr:uid="{6D2C0DB9-0653-4677-8EA5-C3E135EE11E9}"/>
    <cellStyle name="40% - Accent4 4" xfId="672" xr:uid="{D05E4C9E-5830-4702-BCC9-03EA72B69B50}"/>
    <cellStyle name="40% - Accent4 5" xfId="692" xr:uid="{59113001-DAEA-4007-B0D1-FAB6F1560D0F}"/>
    <cellStyle name="40% - Accent4 6" xfId="712" xr:uid="{FA7BECF0-9124-4418-B427-09708B75E744}"/>
    <cellStyle name="40% - Accent4 7" xfId="732" xr:uid="{AF6EDFBD-1FB8-4EA9-B81F-1DB950638B4A}"/>
    <cellStyle name="40% - Accent4 8" xfId="752" xr:uid="{E3F6F9B2-5C2B-4C62-A607-76DE120D7001}"/>
    <cellStyle name="40% - Accent4 9" xfId="774" xr:uid="{8963A9D1-57D5-44CB-B727-F811037F6C74}"/>
    <cellStyle name="40% - Accent5" xfId="542" builtinId="47" customBuiltin="1"/>
    <cellStyle name="40% - Accent5 10" xfId="797" xr:uid="{BF9DF50E-CA72-4AEF-AB72-8B060979F4AC}"/>
    <cellStyle name="40% - Accent5 11" xfId="817" xr:uid="{E99D5024-E534-4BD8-982A-B3B35DC13BDF}"/>
    <cellStyle name="40% - Accent5 12" xfId="837" xr:uid="{3928868C-196E-4132-A1F5-4A9BCEBD88C2}"/>
    <cellStyle name="40% - Accent5 13" xfId="857" xr:uid="{A99E2C69-B5C1-4282-AF82-C6FAA2B788EA}"/>
    <cellStyle name="40% - Accent5 14" xfId="877" xr:uid="{12D55F67-5E4B-4347-BA19-6EBC5DFA3535}"/>
    <cellStyle name="40% - Accent5 15" xfId="897" xr:uid="{373F42B3-7496-4E64-9B03-AA811BAD437B}"/>
    <cellStyle name="40% - Accent5 16" xfId="917" xr:uid="{7336CB74-7DB9-4BD3-B65A-12E080CF6C04}"/>
    <cellStyle name="40% - Accent5 17" xfId="937" xr:uid="{F910602C-946E-4D4A-87E1-DF2E2B970DDE}"/>
    <cellStyle name="40% - Accent5 18" xfId="957" xr:uid="{CA54C260-2231-4239-98BA-C7C65DFAAE86}"/>
    <cellStyle name="40% - Accent5 19" xfId="977" xr:uid="{4359B8D9-3D02-496D-82F9-5FC7F674FA43}"/>
    <cellStyle name="40% - Accent5 2" xfId="182" xr:uid="{1E8F16FA-CA43-41FF-9667-BB2EC156D4D0}"/>
    <cellStyle name="40% - Accent5 2 2" xfId="632" xr:uid="{983EC15C-E4AA-41B3-B1C8-CDA686A853F3}"/>
    <cellStyle name="40% - Accent5 20" xfId="997" xr:uid="{C0B26891-48A0-497E-8ECD-87618D6D8613}"/>
    <cellStyle name="40% - Accent5 21" xfId="1017" xr:uid="{60C9ACB4-8913-44E7-9090-E9F40F360E54}"/>
    <cellStyle name="40% - Accent5 22" xfId="1037" xr:uid="{088A4C86-165E-4FDA-AB05-4694DA0ECCB2}"/>
    <cellStyle name="40% - Accent5 23" xfId="1057" xr:uid="{6B4FEDA8-D010-4BC8-92A1-8A2944BD7664}"/>
    <cellStyle name="40% - Accent5 24" xfId="1081" xr:uid="{5B039545-D719-4BFA-BEBE-77D8AF4D11B3}"/>
    <cellStyle name="40% - Accent5 25" xfId="1101" xr:uid="{B9829214-B4C6-4DAE-9264-3C7BC1E9D038}"/>
    <cellStyle name="40% - Accent5 26" xfId="1121" xr:uid="{2C080F77-7422-4C19-A9A4-106D9DFF77D0}"/>
    <cellStyle name="40% - Accent5 27" xfId="1141" xr:uid="{122ED77B-9583-43B4-B018-8E6265F690F1}"/>
    <cellStyle name="40% - Accent5 3" xfId="655" xr:uid="{E6AD2B6F-B349-450A-8CA3-8DB1DEA91EFA}"/>
    <cellStyle name="40% - Accent5 4" xfId="675" xr:uid="{1A42BB4D-2A84-4B08-AB32-848F23611096}"/>
    <cellStyle name="40% - Accent5 5" xfId="695" xr:uid="{AEF103B3-6436-4FE1-88DF-2AB52F3F6E9B}"/>
    <cellStyle name="40% - Accent5 6" xfId="715" xr:uid="{99A32430-8334-4412-BA81-2572735AE7A0}"/>
    <cellStyle name="40% - Accent5 7" xfId="735" xr:uid="{A28D529B-A9CC-49C1-B30A-46F83E4E5988}"/>
    <cellStyle name="40% - Accent5 8" xfId="755" xr:uid="{E960F381-2C81-47AE-869B-C818E9D2D3DA}"/>
    <cellStyle name="40% - Accent5 9" xfId="777" xr:uid="{CA368C69-B3EA-46C2-9F4D-9E2582DE7EB8}"/>
    <cellStyle name="40% - Accent6" xfId="544" builtinId="51" customBuiltin="1"/>
    <cellStyle name="40% - Accent6 10" xfId="800" xr:uid="{8FAA4D0C-7F23-4046-B62F-C067715170B4}"/>
    <cellStyle name="40% - Accent6 11" xfId="820" xr:uid="{28515964-7C37-4A64-9696-F892A26F8E50}"/>
    <cellStyle name="40% - Accent6 12" xfId="840" xr:uid="{AC8ABA40-917A-4D6F-981B-1D8E9C6AA032}"/>
    <cellStyle name="40% - Accent6 13" xfId="860" xr:uid="{A411A612-434A-4629-911A-F5B350551A7E}"/>
    <cellStyle name="40% - Accent6 14" xfId="880" xr:uid="{3EF5D4BA-6391-4181-918A-374E31CCF696}"/>
    <cellStyle name="40% - Accent6 15" xfId="900" xr:uid="{F70A7799-23FA-4B76-BA6F-3D0042D6395A}"/>
    <cellStyle name="40% - Accent6 16" xfId="920" xr:uid="{409EB9E8-307B-4ED2-845C-6986F91E457D}"/>
    <cellStyle name="40% - Accent6 17" xfId="940" xr:uid="{BCCEA348-7B56-4C10-88A4-19CB031F576C}"/>
    <cellStyle name="40% - Accent6 18" xfId="960" xr:uid="{C12AFF53-6710-4398-911E-D244C55DEA00}"/>
    <cellStyle name="40% - Accent6 19" xfId="980" xr:uid="{81F35B7E-54D8-43D5-9EC8-57F7BDB2A019}"/>
    <cellStyle name="40% - Accent6 2" xfId="185" xr:uid="{87DC3D60-ACC0-42DE-AE05-46719B8570C8}"/>
    <cellStyle name="40% - Accent6 2 2" xfId="636" xr:uid="{0CDC09B8-6FAA-4726-B56A-7BC4CF8028D7}"/>
    <cellStyle name="40% - Accent6 20" xfId="1000" xr:uid="{879EBDFE-C168-4E9C-9EF6-BC0176C79475}"/>
    <cellStyle name="40% - Accent6 21" xfId="1020" xr:uid="{E8EA9FF4-9313-4692-9FE9-AB6D17CDBBEA}"/>
    <cellStyle name="40% - Accent6 22" xfId="1040" xr:uid="{E9CF9F0B-28A4-4F9A-87F3-EAF6DED7ED53}"/>
    <cellStyle name="40% - Accent6 23" xfId="1060" xr:uid="{E16FEB35-0A06-43DC-ACD4-AD6D6DB9A0B9}"/>
    <cellStyle name="40% - Accent6 24" xfId="1084" xr:uid="{37E3409B-E9A4-400E-92BC-F4700B63D4DA}"/>
    <cellStyle name="40% - Accent6 25" xfId="1104" xr:uid="{27383D8B-6882-41F3-8286-B4A7A13E6013}"/>
    <cellStyle name="40% - Accent6 26" xfId="1124" xr:uid="{407AA9A9-4FB7-4A05-B5DA-12B9F853F9F3}"/>
    <cellStyle name="40% - Accent6 27" xfId="1144" xr:uid="{DA4AC204-0502-4047-9B4E-94EE31D37409}"/>
    <cellStyle name="40% - Accent6 3" xfId="658" xr:uid="{57CFEA2F-D84A-4A11-A506-3AB6FCBB34C8}"/>
    <cellStyle name="40% - Accent6 4" xfId="678" xr:uid="{218CC756-DADA-4FEA-A948-8B5C7421A404}"/>
    <cellStyle name="40% - Accent6 5" xfId="698" xr:uid="{566EC948-B163-410A-9569-216CBE8B293F}"/>
    <cellStyle name="40% - Accent6 6" xfId="718" xr:uid="{ADC77FAA-CCF7-4CE7-803A-35D35C9DFA25}"/>
    <cellStyle name="40% - Accent6 7" xfId="738" xr:uid="{436B8EDC-AB9A-43D1-8113-76F903442AEF}"/>
    <cellStyle name="40% - Accent6 8" xfId="758" xr:uid="{A5292001-BBA4-4689-8A4A-68CD3B14F579}"/>
    <cellStyle name="40% - Accent6 9" xfId="780" xr:uid="{7C17C272-52E8-400D-8A8A-15813819FF25}"/>
    <cellStyle name="60% - Accent1 10" xfId="786" xr:uid="{4FBA9F50-0CA5-493C-922D-9E43B1DF1C6A}"/>
    <cellStyle name="60% - Accent1 11" xfId="806" xr:uid="{C58F08DA-909C-42D5-B095-176D559752F0}"/>
    <cellStyle name="60% - Accent1 12" xfId="826" xr:uid="{E0D12B0C-82C9-4942-9129-6573C927282B}"/>
    <cellStyle name="60% - Accent1 13" xfId="846" xr:uid="{8EF6F37A-2F18-4F07-A187-445CFF23432A}"/>
    <cellStyle name="60% - Accent1 14" xfId="866" xr:uid="{42D02E2E-EEE8-4DC4-9BEC-6DBB330E55D1}"/>
    <cellStyle name="60% - Accent1 15" xfId="886" xr:uid="{748B02A5-8B57-4CC5-A88E-20CA9EFA61B8}"/>
    <cellStyle name="60% - Accent1 16" xfId="906" xr:uid="{489A4C7B-493C-4810-BFAF-07A2EC58D41B}"/>
    <cellStyle name="60% - Accent1 17" xfId="926" xr:uid="{5119D682-165D-4DAC-BEE9-2AC5948CDA59}"/>
    <cellStyle name="60% - Accent1 18" xfId="946" xr:uid="{1B263B0D-6716-471A-838E-D91C399612F3}"/>
    <cellStyle name="60% - Accent1 19" xfId="966" xr:uid="{CE86742D-D8FC-47D5-8F38-E37A2F8E6AC4}"/>
    <cellStyle name="60% - Accent1 2" xfId="171" xr:uid="{C533C74E-D805-4915-9E7D-58080CB9035D}"/>
    <cellStyle name="60% - Accent1 2 2" xfId="617" xr:uid="{01686E54-7C8F-4E3A-B552-5E968CC31E3C}"/>
    <cellStyle name="60% - Accent1 20" xfId="986" xr:uid="{3C5C6CBC-098B-493B-A76B-04B6464D4C22}"/>
    <cellStyle name="60% - Accent1 21" xfId="1006" xr:uid="{12E1BB25-5A19-4DC7-ABEC-17EE9F1D5872}"/>
    <cellStyle name="60% - Accent1 22" xfId="1026" xr:uid="{34CF85FB-DEB6-4A9D-94B5-0DBD0C1E2EDB}"/>
    <cellStyle name="60% - Accent1 23" xfId="1046" xr:uid="{B8123767-D35C-4CBE-BAFF-75D40A1FB6F7}"/>
    <cellStyle name="60% - Accent1 24" xfId="1070" xr:uid="{28CA3837-4560-4F92-9FC1-574B93CC082D}"/>
    <cellStyle name="60% - Accent1 25" xfId="1090" xr:uid="{2E445DF5-3D5A-483E-8EC0-A2257CCFCE3E}"/>
    <cellStyle name="60% - Accent1 26" xfId="1110" xr:uid="{003B7E30-A0F1-4E30-ADAB-2771795DD3F5}"/>
    <cellStyle name="60% - Accent1 27" xfId="1130" xr:uid="{371E6605-71C2-48AD-85A3-59A4BED59312}"/>
    <cellStyle name="60% - Accent1 3" xfId="644" xr:uid="{BB60FFC7-8349-493F-93E8-F34FE2E16650}"/>
    <cellStyle name="60% - Accent1 4" xfId="664" xr:uid="{7E97AFE8-C75B-45B1-BA3D-242A5B95AA09}"/>
    <cellStyle name="60% - Accent1 5" xfId="684" xr:uid="{F92CA7F3-671D-480B-ADA6-FF985257F95D}"/>
    <cellStyle name="60% - Accent1 6" xfId="704" xr:uid="{60974119-BE96-4CEF-8DBB-B9351CEE24E9}"/>
    <cellStyle name="60% - Accent1 7" xfId="724" xr:uid="{D3BFE41A-E00D-4A35-88FE-2C1D29391237}"/>
    <cellStyle name="60% - Accent1 8" xfId="744" xr:uid="{5B8DAB6D-12CF-42B1-813B-1784F1882DAD}"/>
    <cellStyle name="60% - Accent1 9" xfId="766" xr:uid="{26B64F72-F3D4-4613-A176-BDDFC9D89368}"/>
    <cellStyle name="60% - Accent2 10" xfId="789" xr:uid="{CEB6CC82-E7E5-4DB7-87B5-00A7C48C946D}"/>
    <cellStyle name="60% - Accent2 11" xfId="809" xr:uid="{3E0F1D1B-7D89-4BA4-AFCD-C0FD9B686828}"/>
    <cellStyle name="60% - Accent2 12" xfId="829" xr:uid="{8FE87C58-0F93-4026-A2BB-68C8F6BCB017}"/>
    <cellStyle name="60% - Accent2 13" xfId="849" xr:uid="{B05D6B76-AAB7-421D-86A6-055BA3C47DAA}"/>
    <cellStyle name="60% - Accent2 14" xfId="869" xr:uid="{ECC5A511-22B4-4BE7-BD1B-552C6FD9A8AD}"/>
    <cellStyle name="60% - Accent2 15" xfId="889" xr:uid="{C90F0C4D-6341-44C1-9E1E-77E0D1169CFC}"/>
    <cellStyle name="60% - Accent2 16" xfId="909" xr:uid="{7F52CD80-11E3-43F9-B228-8167D6A8C07D}"/>
    <cellStyle name="60% - Accent2 17" xfId="929" xr:uid="{6C14C19C-C772-4A83-97EC-343D20EDF98C}"/>
    <cellStyle name="60% - Accent2 18" xfId="949" xr:uid="{45414C16-7172-4AC7-9929-62681F921F3F}"/>
    <cellStyle name="60% - Accent2 19" xfId="969" xr:uid="{B976D257-8256-4430-A485-A3ABF30321BB}"/>
    <cellStyle name="60% - Accent2 2" xfId="174" xr:uid="{11C9C242-851F-48BE-8BA6-63ACA7EBC35B}"/>
    <cellStyle name="60% - Accent2 2 2" xfId="621" xr:uid="{83B4A701-F500-4F57-9C19-16E6B4844198}"/>
    <cellStyle name="60% - Accent2 20" xfId="989" xr:uid="{8B7A697A-D0CE-4F00-AFE1-18E8F64FE671}"/>
    <cellStyle name="60% - Accent2 21" xfId="1009" xr:uid="{93642365-0FB7-449D-A6FE-D0A7C4F334F2}"/>
    <cellStyle name="60% - Accent2 22" xfId="1029" xr:uid="{9DA182FB-BEB9-4589-89FB-E2219F4D0739}"/>
    <cellStyle name="60% - Accent2 23" xfId="1049" xr:uid="{388EAA9F-74D8-4537-ABFE-7A0C7FF336A2}"/>
    <cellStyle name="60% - Accent2 24" xfId="1073" xr:uid="{8FA4A40E-21EA-429A-8A56-988A6BAD6D0F}"/>
    <cellStyle name="60% - Accent2 25" xfId="1093" xr:uid="{B022E0C0-D953-4DDF-846E-97D482CB9E65}"/>
    <cellStyle name="60% - Accent2 26" xfId="1113" xr:uid="{F419920D-934F-4252-A5F6-C082CA3D718D}"/>
    <cellStyle name="60% - Accent2 27" xfId="1133" xr:uid="{5547D83A-6CDD-44A0-B276-E9FFD81E09A3}"/>
    <cellStyle name="60% - Accent2 3" xfId="647" xr:uid="{F1C69E9C-A8E9-4A7C-BCDB-7C133BCE7B01}"/>
    <cellStyle name="60% - Accent2 4" xfId="667" xr:uid="{0F2BD749-3556-4FD5-862F-4F54A1A62AD9}"/>
    <cellStyle name="60% - Accent2 5" xfId="687" xr:uid="{B61B470A-A8F1-43DF-8D1F-63BFC362D871}"/>
    <cellStyle name="60% - Accent2 6" xfId="707" xr:uid="{C69F1A50-1696-48EE-BA97-144EA095749A}"/>
    <cellStyle name="60% - Accent2 7" xfId="727" xr:uid="{E0CC7844-44D8-43F7-BF7B-B570FF7FC215}"/>
    <cellStyle name="60% - Accent2 8" xfId="747" xr:uid="{7C7EF322-BE48-4626-BB03-72BF1665C216}"/>
    <cellStyle name="60% - Accent2 9" xfId="769" xr:uid="{E18DF3B7-C4CB-40E2-94D6-29EAE1B967A7}"/>
    <cellStyle name="60% - Accent3 10" xfId="792" xr:uid="{C0789D8E-679D-46AC-94FD-D44C34923761}"/>
    <cellStyle name="60% - Accent3 11" xfId="812" xr:uid="{C099BA15-76DF-4575-BF5E-1002607D6554}"/>
    <cellStyle name="60% - Accent3 12" xfId="832" xr:uid="{210BAAF6-3123-4F20-BDB1-518487FF6849}"/>
    <cellStyle name="60% - Accent3 13" xfId="852" xr:uid="{5A4AD081-C2B9-4215-96A5-245DFB5FD8EE}"/>
    <cellStyle name="60% - Accent3 14" xfId="872" xr:uid="{805AB65A-9114-4E68-9889-FB4E4D426D3E}"/>
    <cellStyle name="60% - Accent3 15" xfId="892" xr:uid="{39D8ED9C-EC05-4A98-A1BC-4EBCCBE39C1A}"/>
    <cellStyle name="60% - Accent3 16" xfId="912" xr:uid="{A553564A-6062-4163-900F-2F8D99A05A9C}"/>
    <cellStyle name="60% - Accent3 17" xfId="932" xr:uid="{E650B00E-BAC9-4D4A-9F92-84EBBFDA3EAF}"/>
    <cellStyle name="60% - Accent3 18" xfId="952" xr:uid="{DF9014D5-D28C-4052-8C7D-9B495CBF548A}"/>
    <cellStyle name="60% - Accent3 19" xfId="972" xr:uid="{69A58941-5D36-4B44-AD02-893B2685A72D}"/>
    <cellStyle name="60% - Accent3 2" xfId="177" xr:uid="{FEC83DA6-880F-4750-A4F3-5436D0F3384E}"/>
    <cellStyle name="60% - Accent3 2 2" xfId="625" xr:uid="{5D45E014-5766-42E3-BDB4-1593399B8C10}"/>
    <cellStyle name="60% - Accent3 20" xfId="992" xr:uid="{CC1B9641-6E20-4955-B212-2908F39E2CB9}"/>
    <cellStyle name="60% - Accent3 21" xfId="1012" xr:uid="{AE5124C4-7920-4F02-9295-2873CAAEFA04}"/>
    <cellStyle name="60% - Accent3 22" xfId="1032" xr:uid="{11B2899E-8802-4D0E-A84E-27D40EC90289}"/>
    <cellStyle name="60% - Accent3 23" xfId="1052" xr:uid="{FE65D649-9C86-485C-AE0A-32DDBE143DF4}"/>
    <cellStyle name="60% - Accent3 24" xfId="1076" xr:uid="{D12F0C6D-C6E9-4A13-AD4B-C222023E032C}"/>
    <cellStyle name="60% - Accent3 25" xfId="1096" xr:uid="{4C00705E-2724-42AC-9290-EE4AD0AE8903}"/>
    <cellStyle name="60% - Accent3 26" xfId="1116" xr:uid="{4A3C5167-FD9B-4DC5-9595-219B57E3A500}"/>
    <cellStyle name="60% - Accent3 27" xfId="1136" xr:uid="{0F1DB695-68D8-4A25-ADD0-69228D215D50}"/>
    <cellStyle name="60% - Accent3 3" xfId="650" xr:uid="{F23E462B-D070-4C3C-8178-5B4DF473FA73}"/>
    <cellStyle name="60% - Accent3 4" xfId="670" xr:uid="{8970195F-8783-44EF-AD11-13E4805960F7}"/>
    <cellStyle name="60% - Accent3 5" xfId="690" xr:uid="{FFA56655-9580-49F3-B37C-E73205BA2502}"/>
    <cellStyle name="60% - Accent3 6" xfId="710" xr:uid="{E1135ECB-FACC-4089-B444-916FF9F9EFA1}"/>
    <cellStyle name="60% - Accent3 7" xfId="730" xr:uid="{7A0FBD25-0E0F-4383-8BB1-FEF9ABF18CB0}"/>
    <cellStyle name="60% - Accent3 8" xfId="750" xr:uid="{E7D734A9-DACE-4406-BC2A-1E5EEB1A62CE}"/>
    <cellStyle name="60% - Accent3 9" xfId="772" xr:uid="{FC9AE3A2-E3E4-4308-A931-9A1F6701306A}"/>
    <cellStyle name="60% - Accent4 10" xfId="795" xr:uid="{368B785E-6CCC-4ECF-8761-178BA24B601C}"/>
    <cellStyle name="60% - Accent4 11" xfId="815" xr:uid="{077F1B56-A4D3-49BD-A1D2-B10CD5B61B87}"/>
    <cellStyle name="60% - Accent4 12" xfId="835" xr:uid="{98A01C29-DFE6-4E2F-AF44-B732540FC1C7}"/>
    <cellStyle name="60% - Accent4 13" xfId="855" xr:uid="{938AF89C-448D-4221-80F4-C040BAB24194}"/>
    <cellStyle name="60% - Accent4 14" xfId="875" xr:uid="{99B070D5-329C-434C-A210-80009224A6A8}"/>
    <cellStyle name="60% - Accent4 15" xfId="895" xr:uid="{DCD8FE2C-1332-4F93-A5D9-EAEDD46C7549}"/>
    <cellStyle name="60% - Accent4 16" xfId="915" xr:uid="{5DF1E70A-4DF8-4A41-8049-AF4930846A8A}"/>
    <cellStyle name="60% - Accent4 17" xfId="935" xr:uid="{DE3319AE-4180-497D-B0A1-1A2FD46D2544}"/>
    <cellStyle name="60% - Accent4 18" xfId="955" xr:uid="{1D1138E4-8E40-4B69-95D1-9B3DFAC6B99C}"/>
    <cellStyle name="60% - Accent4 19" xfId="975" xr:uid="{7ADA6EE2-0103-4ACC-B6FB-DAB02734A261}"/>
    <cellStyle name="60% - Accent4 2" xfId="180" xr:uid="{B6B4715E-89CC-4B7C-AE02-524458373485}"/>
    <cellStyle name="60% - Accent4 2 2" xfId="629" xr:uid="{5DB40F18-BFC8-48EF-8B6A-C20C4A3B9E48}"/>
    <cellStyle name="60% - Accent4 20" xfId="995" xr:uid="{79E9DE37-8E38-4B7F-BB58-5954EEB759F4}"/>
    <cellStyle name="60% - Accent4 21" xfId="1015" xr:uid="{715895B9-F821-4382-BE3C-4C14BBEC25D5}"/>
    <cellStyle name="60% - Accent4 22" xfId="1035" xr:uid="{5B003250-58E5-4615-BEEE-2E9A8D01C03E}"/>
    <cellStyle name="60% - Accent4 23" xfId="1055" xr:uid="{3BFF71DB-3BF4-4026-866D-B384B882EFCF}"/>
    <cellStyle name="60% - Accent4 24" xfId="1079" xr:uid="{543E8189-E3E5-43B0-BB65-A04ACF21FC54}"/>
    <cellStyle name="60% - Accent4 25" xfId="1099" xr:uid="{25027572-7B46-470F-BCDC-A5CB16DC31F2}"/>
    <cellStyle name="60% - Accent4 26" xfId="1119" xr:uid="{B961B469-7AD7-4130-8E52-DFB9D26A77D5}"/>
    <cellStyle name="60% - Accent4 27" xfId="1139" xr:uid="{7F2C729F-57BA-4D7D-BC0E-71FE945106CD}"/>
    <cellStyle name="60% - Accent4 3" xfId="653" xr:uid="{8DDE9ABC-ABE2-4AD7-B9BC-3380EFDD8DC1}"/>
    <cellStyle name="60% - Accent4 4" xfId="673" xr:uid="{A45432B9-19C8-4EC8-9513-BC3487F1CD5E}"/>
    <cellStyle name="60% - Accent4 5" xfId="693" xr:uid="{47B98655-5981-4B12-BA44-E9125C428711}"/>
    <cellStyle name="60% - Accent4 6" xfId="713" xr:uid="{8B9F9A34-7A43-4ABB-9756-37392B9D6E70}"/>
    <cellStyle name="60% - Accent4 7" xfId="733" xr:uid="{504641B4-EECC-4DD0-BFF9-B2B0EB77ED19}"/>
    <cellStyle name="60% - Accent4 8" xfId="753" xr:uid="{CC0F8413-A6EF-4B16-ADAA-76FAFC9D3155}"/>
    <cellStyle name="60% - Accent4 9" xfId="775" xr:uid="{0BC991DA-0E87-4502-AC17-7F1B38AFBF05}"/>
    <cellStyle name="60% - Accent5 10" xfId="798" xr:uid="{418CE6AF-3667-4E25-84DA-336B9945C81C}"/>
    <cellStyle name="60% - Accent5 11" xfId="818" xr:uid="{D8F26300-EA1E-47B4-882E-C67CDA76F4D8}"/>
    <cellStyle name="60% - Accent5 12" xfId="838" xr:uid="{D7C69550-B950-43E2-AEC4-B277B139DA0D}"/>
    <cellStyle name="60% - Accent5 13" xfId="858" xr:uid="{9AA660CE-BB8B-460B-9659-74180CB59FE6}"/>
    <cellStyle name="60% - Accent5 14" xfId="878" xr:uid="{088918AB-48D4-4537-AACB-2EAF0C2EF2F1}"/>
    <cellStyle name="60% - Accent5 15" xfId="898" xr:uid="{AD34FC08-83F5-4F4B-B074-035981A70F74}"/>
    <cellStyle name="60% - Accent5 16" xfId="918" xr:uid="{4CF76E5A-AA16-4AEC-9B15-DEDE848417FD}"/>
    <cellStyle name="60% - Accent5 17" xfId="938" xr:uid="{EBEAD65E-C81F-416B-83E8-B56D52EECAAE}"/>
    <cellStyle name="60% - Accent5 18" xfId="958" xr:uid="{6B59D0D4-D070-41C7-AE30-A1B1F4431B03}"/>
    <cellStyle name="60% - Accent5 19" xfId="978" xr:uid="{E06751D8-D0F0-485C-85BE-24E402CF3552}"/>
    <cellStyle name="60% - Accent5 2" xfId="183" xr:uid="{8B6102C9-335C-402E-BFAB-8C055B305709}"/>
    <cellStyle name="60% - Accent5 2 2" xfId="633" xr:uid="{B77478C8-7AA3-4B1B-9653-14AED46D6BF5}"/>
    <cellStyle name="60% - Accent5 20" xfId="998" xr:uid="{B09DD296-B03C-46A8-91F5-DCD6AED75D6C}"/>
    <cellStyle name="60% - Accent5 21" xfId="1018" xr:uid="{F3F2788E-4C2C-43B1-81B9-E0B20C42D59D}"/>
    <cellStyle name="60% - Accent5 22" xfId="1038" xr:uid="{5CDF3DDB-F138-41C6-BF3F-A715DF315B32}"/>
    <cellStyle name="60% - Accent5 23" xfId="1058" xr:uid="{955F5186-B555-4972-9EAA-F423F6BD31DC}"/>
    <cellStyle name="60% - Accent5 24" xfId="1082" xr:uid="{5EB6BE7F-6529-4219-B744-4D1D0DAE3E5F}"/>
    <cellStyle name="60% - Accent5 25" xfId="1102" xr:uid="{903BF947-60DA-44AE-AF39-4ED6EF67427F}"/>
    <cellStyle name="60% - Accent5 26" xfId="1122" xr:uid="{AF9134AF-644D-4079-88F4-F2741DA5EDCB}"/>
    <cellStyle name="60% - Accent5 27" xfId="1142" xr:uid="{47C877C2-380C-468B-A98A-C6B04B11F3CA}"/>
    <cellStyle name="60% - Accent5 3" xfId="656" xr:uid="{A12833B6-6F3E-43FB-9736-200F9429FB5D}"/>
    <cellStyle name="60% - Accent5 4" xfId="676" xr:uid="{484993B2-3E2E-4BA0-B052-8C00B1BA44E4}"/>
    <cellStyle name="60% - Accent5 5" xfId="696" xr:uid="{2381DE15-839D-4705-AC17-7FD33423D617}"/>
    <cellStyle name="60% - Accent5 6" xfId="716" xr:uid="{D686AEF3-9962-4B5D-BC14-01C6D4B8CFEA}"/>
    <cellStyle name="60% - Accent5 7" xfId="736" xr:uid="{CD384442-3C27-4653-A31A-4A4A0A6F993C}"/>
    <cellStyle name="60% - Accent5 8" xfId="756" xr:uid="{A142B900-C675-4E80-8F99-880F9D237F6D}"/>
    <cellStyle name="60% - Accent5 9" xfId="778" xr:uid="{FB8AFED7-BCE6-41DC-BEE5-86AA52E1E39C}"/>
    <cellStyle name="60% - Accent6 10" xfId="801" xr:uid="{0E2A4301-FE0E-4E0D-A12A-887E4BBC4F87}"/>
    <cellStyle name="60% - Accent6 11" xfId="821" xr:uid="{026915A0-F60C-4F41-9D61-3383A2AA1AE3}"/>
    <cellStyle name="60% - Accent6 12" xfId="841" xr:uid="{9F9215AF-C4B8-4165-868E-6CDEA987C760}"/>
    <cellStyle name="60% - Accent6 13" xfId="861" xr:uid="{3C0F8D71-7A20-4556-B8EE-AE86E20CB0A6}"/>
    <cellStyle name="60% - Accent6 14" xfId="881" xr:uid="{AFA4F881-0ED3-480D-98C5-7097A1345A9A}"/>
    <cellStyle name="60% - Accent6 15" xfId="901" xr:uid="{61C00573-1494-4148-9A1D-7621C2B0E950}"/>
    <cellStyle name="60% - Accent6 16" xfId="921" xr:uid="{BFD9071F-EE32-477B-AA63-B09ABFD229FD}"/>
    <cellStyle name="60% - Accent6 17" xfId="941" xr:uid="{0D3EC40A-361E-46A3-B0C4-BD097B222289}"/>
    <cellStyle name="60% - Accent6 18" xfId="961" xr:uid="{FBF6838D-24A4-41CD-A1ED-E7F37B348C05}"/>
    <cellStyle name="60% - Accent6 19" xfId="981" xr:uid="{775B68DC-A41C-43DF-BD58-DE93FE66DBEE}"/>
    <cellStyle name="60% - Accent6 2" xfId="186" xr:uid="{1DE1629D-197C-4E45-B35D-73FEC230BC81}"/>
    <cellStyle name="60% - Accent6 2 2" xfId="637" xr:uid="{D8EFF7CF-D33B-4DF1-8EEA-D79EB75F7606}"/>
    <cellStyle name="60% - Accent6 20" xfId="1001" xr:uid="{43B85D12-16AA-492E-A869-71C3391AC6B3}"/>
    <cellStyle name="60% - Accent6 21" xfId="1021" xr:uid="{AE77C1C5-7F75-4693-98DC-854D725ADAFF}"/>
    <cellStyle name="60% - Accent6 22" xfId="1041" xr:uid="{BE15F0FC-0EC4-45F0-8676-41233B62682E}"/>
    <cellStyle name="60% - Accent6 23" xfId="1061" xr:uid="{7F6127E5-2385-4E37-AE3B-25E104C1656B}"/>
    <cellStyle name="60% - Accent6 24" xfId="1085" xr:uid="{4C92C363-D27A-4251-8F0D-9D9979357718}"/>
    <cellStyle name="60% - Accent6 25" xfId="1105" xr:uid="{96AF55DF-7FFE-4EA7-8D69-B8EA44EB6D34}"/>
    <cellStyle name="60% - Accent6 26" xfId="1125" xr:uid="{882AA83C-70B2-4D3A-B3F3-8F0277836D6B}"/>
    <cellStyle name="60% - Accent6 27" xfId="1145" xr:uid="{3D930DCA-B43C-430B-99C7-E20B6671E3FE}"/>
    <cellStyle name="60% - Accent6 3" xfId="659" xr:uid="{8BA820AC-D45F-4038-A287-3F1BBE15E7A7}"/>
    <cellStyle name="60% - Accent6 4" xfId="679" xr:uid="{2807A3FF-CBC3-4A7A-AEF0-BBEC819535AB}"/>
    <cellStyle name="60% - Accent6 5" xfId="699" xr:uid="{B66BDDCB-18D9-421C-8C4D-C5862EC2CB73}"/>
    <cellStyle name="60% - Accent6 6" xfId="719" xr:uid="{26780B5C-578B-4193-84BB-A608C7E3D16D}"/>
    <cellStyle name="60% - Accent6 7" xfId="739" xr:uid="{C16D152D-F8CE-4C79-B68F-2D007A557C68}"/>
    <cellStyle name="60% - Accent6 8" xfId="759" xr:uid="{EB077230-4373-4BCA-88FB-348D98EFB6DD}"/>
    <cellStyle name="60% - Accent6 9" xfId="781" xr:uid="{93FD1F0F-8CB8-4193-ABB2-0347DF0C6BB6}"/>
    <cellStyle name="Accent1" xfId="22" builtinId="29" customBuiltin="1"/>
    <cellStyle name="Accent1 2" xfId="614" xr:uid="{35084402-0529-4799-88E2-5A8431CEDE11}"/>
    <cellStyle name="Accent2" xfId="23" builtinId="33" customBuiltin="1"/>
    <cellStyle name="Accent2 2" xfId="618" xr:uid="{96FBA077-20CC-478B-9B5C-31704A3CFA09}"/>
    <cellStyle name="Accent3" xfId="24" builtinId="37" customBuiltin="1"/>
    <cellStyle name="Accent3 2" xfId="622" xr:uid="{69587297-519C-4797-8F7A-169A2CD1300A}"/>
    <cellStyle name="Accent4" xfId="25" builtinId="41" customBuiltin="1"/>
    <cellStyle name="Accent4 2" xfId="626" xr:uid="{02272B0E-C3A7-43AB-8D0C-9D78D0907533}"/>
    <cellStyle name="Accent5" xfId="26" builtinId="45" customBuiltin="1"/>
    <cellStyle name="Accent5 2" xfId="630" xr:uid="{A206909E-C283-4EFB-BF79-B8BF38E5B80D}"/>
    <cellStyle name="Accent6" xfId="27" builtinId="49" customBuiltin="1"/>
    <cellStyle name="Accent6 2" xfId="634" xr:uid="{A8B96119-2203-4E07-8912-FA4FB66F9F85}"/>
    <cellStyle name="Bad" xfId="13" builtinId="27" customBuiltin="1"/>
    <cellStyle name="Bad 2" xfId="603" xr:uid="{1F854D3B-A089-4CA5-834B-48BCBDA43CB8}"/>
    <cellStyle name="Calculation" xfId="16" builtinId="22" customBuiltin="1"/>
    <cellStyle name="Calculation 2" xfId="607" xr:uid="{A8A03B37-384E-4987-A634-CF8200861647}"/>
    <cellStyle name="Check Cell" xfId="18" builtinId="23" customBuiltin="1"/>
    <cellStyle name="Check Cell 2" xfId="609" xr:uid="{E1C94CC8-D867-46BA-B295-7C32EEB58854}"/>
    <cellStyle name="Comma" xfId="1" builtinId="3"/>
    <cellStyle name="Comma [0] 2" xfId="257" xr:uid="{9406FDF0-54BD-4563-BDFF-9615336B5AF9}"/>
    <cellStyle name="Comma [0] 2 2" xfId="296" xr:uid="{CF9186E5-4AC2-4FE2-B31B-ADA5076A7757}"/>
    <cellStyle name="Comma [0] 2 2 2" xfId="397" xr:uid="{F0C5C531-8F7F-4270-B99E-B242F338FE94}"/>
    <cellStyle name="Comma [0] 2 2 3" xfId="498" xr:uid="{CB485D26-8621-4A85-880A-FF733E0AFA26}"/>
    <cellStyle name="Comma [0] 2 3" xfId="359" xr:uid="{2C8E4328-65C3-4D88-9616-34E8FF733464}"/>
    <cellStyle name="Comma [0] 2 4" xfId="460" xr:uid="{1674EA75-55B1-42EE-84D3-BA72B9C77535}"/>
    <cellStyle name="Comma [0] 2 5" xfId="561" xr:uid="{F6E755FD-0189-48F1-ADCC-9D3220214C3D}"/>
    <cellStyle name="Comma [0] 3" xfId="328" xr:uid="{3EE34450-68FE-48E2-A56D-0B9489D7CF5B}"/>
    <cellStyle name="Comma [0] 3 2" xfId="429" xr:uid="{8FD105F2-CED6-4339-8344-4F8D99A412A9}"/>
    <cellStyle name="Comma [0] 3 3" xfId="530" xr:uid="{30E3B971-E8A9-4060-B453-6847FD22DF1B}"/>
    <cellStyle name="Comma [0] 4" xfId="547" xr:uid="{F23605D6-BA9E-4EC4-9D1D-E67EBDA44630}"/>
    <cellStyle name="Comma [2]" xfId="549" xr:uid="{69294147-9F18-4B83-BBD1-456748C4CF5F}"/>
    <cellStyle name="Comma 10" xfId="271" xr:uid="{68FD5E4A-E34E-4DA1-A7F3-588BC55B1D78}"/>
    <cellStyle name="Comma 10 2" xfId="372" xr:uid="{05EA5EDE-DCB9-41D3-87F0-46ACCE53F26F}"/>
    <cellStyle name="Comma 10 3" xfId="473" xr:uid="{DAEE204F-292C-4213-A56C-1AF0B02C04EA}"/>
    <cellStyle name="Comma 11" xfId="299" xr:uid="{97C8A31F-D998-4910-A86F-34F2F3C68FD1}"/>
    <cellStyle name="Comma 11 2" xfId="400" xr:uid="{9385EEAC-A462-402B-9214-A0CC4497E3EA}"/>
    <cellStyle name="Comma 11 3" xfId="501" xr:uid="{56A7CDA5-3C70-4B3B-A97D-093403090A1F}"/>
    <cellStyle name="Comma 12" xfId="304" xr:uid="{BB0AC660-7E81-4FED-BD10-4239990A0FF1}"/>
    <cellStyle name="Comma 12 2" xfId="405" xr:uid="{47F58986-2CFF-4BE4-9FD6-63FDBE0CB51B}"/>
    <cellStyle name="Comma 12 3" xfId="506" xr:uid="{7AB56AB8-760E-45FB-B821-9C3E0131036A}"/>
    <cellStyle name="Comma 13" xfId="28" xr:uid="{25FE5008-1163-41E7-A086-CB2D6D8EA1F8}"/>
    <cellStyle name="Comma 14" xfId="331" xr:uid="{EA121705-A05D-4062-9E9F-8111720267A2}"/>
    <cellStyle name="Comma 15" xfId="333" xr:uid="{C90BD08B-5C51-4F12-A105-B5F821F73A14}"/>
    <cellStyle name="Comma 16" xfId="432" xr:uid="{53B400A8-020A-4134-974F-0DF682D45753}"/>
    <cellStyle name="Comma 17" xfId="434" xr:uid="{F055D579-8948-4EDB-A329-5FFFB194AC4F}"/>
    <cellStyle name="Comma 18" xfId="546" xr:uid="{CA282B6D-1E43-4C3D-9287-C345F25BA514}"/>
    <cellStyle name="Comma 19" xfId="545" xr:uid="{00037A74-6A12-46F2-BB18-8A7CBA350BC8}"/>
    <cellStyle name="Comma 2" xfId="32" xr:uid="{75DB2C6A-D066-481A-AFBB-1DAF83021B8D}"/>
    <cellStyle name="Comma 2 10" xfId="562" xr:uid="{90577DC2-7649-403B-A08B-5034FBFCF969}"/>
    <cellStyle name="Comma 2 2" xfId="190" xr:uid="{937AA744-8618-42A1-8653-251A81C2B46B}"/>
    <cellStyle name="Comma 2 2 10" xfId="441" xr:uid="{A413D1FD-BE78-446F-B821-9F603A7C2480}"/>
    <cellStyle name="Comma 2 2 2" xfId="191" xr:uid="{822A182F-E539-47C8-B265-94D76DAD5293}"/>
    <cellStyle name="Comma 2 2 2 2" xfId="276" xr:uid="{827175A4-6AE6-43E8-AE22-1AAB4B08E906}"/>
    <cellStyle name="Comma 2 2 2 2 2" xfId="377" xr:uid="{1044E5F8-FA81-46C0-BA34-DA35923BFEA9}"/>
    <cellStyle name="Comma 2 2 2 2 3" xfId="478" xr:uid="{2CF24E5C-9624-4782-9B48-DA42BD44238E}"/>
    <cellStyle name="Comma 2 2 2 3" xfId="310" xr:uid="{117F7C0E-2A76-4866-832D-8875A21D06C1}"/>
    <cellStyle name="Comma 2 2 2 3 2" xfId="411" xr:uid="{3FB3747D-D609-4170-900C-BFB4C534587E}"/>
    <cellStyle name="Comma 2 2 2 3 3" xfId="512" xr:uid="{AC0912FB-9D7E-44F9-B492-18467C37955B}"/>
    <cellStyle name="Comma 2 2 2 4" xfId="341" xr:uid="{3EC4E52A-C34D-4B4F-80BA-01662ADBF30A}"/>
    <cellStyle name="Comma 2 2 2 5" xfId="442" xr:uid="{101EBAEF-37F0-4685-81A5-BBF73BFB354C}"/>
    <cellStyle name="Comma 2 2 3" xfId="192" xr:uid="{B509F9CD-3ABF-4C0F-9C90-4C31D50FF6E0}"/>
    <cellStyle name="Comma 2 2 3 2" xfId="277" xr:uid="{E7C3D79E-FB73-4F9F-BE38-B96A7CCECB46}"/>
    <cellStyle name="Comma 2 2 3 2 2" xfId="378" xr:uid="{0ABB770C-4B88-40DA-B5B0-9B387FFD5B40}"/>
    <cellStyle name="Comma 2 2 3 2 3" xfId="479" xr:uid="{C70239E8-553B-43BB-A9CE-B68DBA9954EF}"/>
    <cellStyle name="Comma 2 2 3 3" xfId="311" xr:uid="{1E1E8ECD-FBCC-409A-AD69-CECD3C6552C2}"/>
    <cellStyle name="Comma 2 2 3 3 2" xfId="412" xr:uid="{E5575586-BD54-4B09-84D9-B2D4E956F1BC}"/>
    <cellStyle name="Comma 2 2 3 3 3" xfId="513" xr:uid="{FAB4C0A7-1566-45A9-9E2B-11F3A6CE79CD}"/>
    <cellStyle name="Comma 2 2 3 4" xfId="342" xr:uid="{080B65B6-F934-416A-BCAE-5DE65613B827}"/>
    <cellStyle name="Comma 2 2 3 5" xfId="443" xr:uid="{06D1C084-CEB1-44A7-83E9-CC8195E9DBFC}"/>
    <cellStyle name="Comma 2 2 4" xfId="193" xr:uid="{C573DDFF-F63C-4587-8EE4-21AD1B264923}"/>
    <cellStyle name="Comma 2 2 4 2" xfId="278" xr:uid="{DC053D64-A27B-4407-BF83-FC187F0B07F1}"/>
    <cellStyle name="Comma 2 2 4 2 2" xfId="379" xr:uid="{6522C32E-4FBF-4A8C-A06A-898224DC0625}"/>
    <cellStyle name="Comma 2 2 4 2 3" xfId="480" xr:uid="{49D785FE-B6C5-4B52-B27E-999E67D6EF6A}"/>
    <cellStyle name="Comma 2 2 4 3" xfId="312" xr:uid="{13C31A83-3858-4106-A4B5-F970468D823D}"/>
    <cellStyle name="Comma 2 2 4 3 2" xfId="413" xr:uid="{EAB70E6F-C5A1-44B6-97A2-DFF8D5611C65}"/>
    <cellStyle name="Comma 2 2 4 3 3" xfId="514" xr:uid="{0DD7C2F5-B38C-42AE-A921-53DED85B9425}"/>
    <cellStyle name="Comma 2 2 4 4" xfId="343" xr:uid="{0D2DE094-E236-48F7-BFE0-3F1705B08E50}"/>
    <cellStyle name="Comma 2 2 4 5" xfId="444" xr:uid="{EB8DA47F-B4A6-4F95-9B80-42EE02BA67F1}"/>
    <cellStyle name="Comma 2 2 5" xfId="194" xr:uid="{508E8A9C-ED55-47AA-A3E2-6B3CCE479ACC}"/>
    <cellStyle name="Comma 2 2 5 2" xfId="279" xr:uid="{8757E002-A50F-4763-AA47-4B6332040229}"/>
    <cellStyle name="Comma 2 2 5 2 2" xfId="380" xr:uid="{71601F0C-47A3-45A3-8960-1773DF47E977}"/>
    <cellStyle name="Comma 2 2 5 2 3" xfId="481" xr:uid="{B3D190C1-B892-4C07-84B9-C61EC0341B3F}"/>
    <cellStyle name="Comma 2 2 5 3" xfId="313" xr:uid="{80FBADEF-4B51-4C15-9FFE-D5770BC2094A}"/>
    <cellStyle name="Comma 2 2 5 3 2" xfId="414" xr:uid="{516B2C10-1A4F-4E23-AB26-77A65FC4540A}"/>
    <cellStyle name="Comma 2 2 5 3 3" xfId="515" xr:uid="{77655C19-56FB-4235-BB65-8935CDEE7CF7}"/>
    <cellStyle name="Comma 2 2 5 4" xfId="344" xr:uid="{6C3E1E59-FCA0-445F-9559-9CDE5237E9F7}"/>
    <cellStyle name="Comma 2 2 5 5" xfId="445" xr:uid="{D9B7EAF2-D6F1-43B9-BC20-3F4F9673F31E}"/>
    <cellStyle name="Comma 2 2 6" xfId="195" xr:uid="{BB1610C7-BC49-4CD4-A159-702F82ACD761}"/>
    <cellStyle name="Comma 2 2 6 2" xfId="280" xr:uid="{EA95FEF7-DE64-4698-8381-5F2A0463259D}"/>
    <cellStyle name="Comma 2 2 6 2 2" xfId="381" xr:uid="{ACEA0BD0-0D5D-4C8A-AF95-A3F4F4489C48}"/>
    <cellStyle name="Comma 2 2 6 2 3" xfId="482" xr:uid="{80C1D8CC-4838-4437-BD40-49ED4776A8B1}"/>
    <cellStyle name="Comma 2 2 6 3" xfId="314" xr:uid="{39C875E9-2F80-4AC7-9DBF-0995F0633E6F}"/>
    <cellStyle name="Comma 2 2 6 3 2" xfId="415" xr:uid="{AF693380-28EC-4629-978E-71119CA879DD}"/>
    <cellStyle name="Comma 2 2 6 3 3" xfId="516" xr:uid="{0ED39B94-9132-4827-8D32-95881A9AFFD7}"/>
    <cellStyle name="Comma 2 2 6 4" xfId="345" xr:uid="{C4E56579-1A7E-4C77-BFDF-2A10EAB9D0DB}"/>
    <cellStyle name="Comma 2 2 6 5" xfId="446" xr:uid="{C3F6C029-CF9E-4AFD-9B4C-69DEB99C4F07}"/>
    <cellStyle name="Comma 2 2 7" xfId="275" xr:uid="{68CEDBDD-6CBE-4B53-B3F3-F652F809624D}"/>
    <cellStyle name="Comma 2 2 7 2" xfId="376" xr:uid="{65C78004-F977-4F3D-8ABB-25036EED7347}"/>
    <cellStyle name="Comma 2 2 7 3" xfId="477" xr:uid="{FBC7E92D-36ED-4B69-BE8F-F613D81D5B60}"/>
    <cellStyle name="Comma 2 2 8" xfId="309" xr:uid="{ABDBF45B-5F25-4B14-9729-D9530040F41D}"/>
    <cellStyle name="Comma 2 2 8 2" xfId="410" xr:uid="{4351649C-2D98-4D5C-B22D-70AC1C1F3B4E}"/>
    <cellStyle name="Comma 2 2 8 3" xfId="511" xr:uid="{0B12386D-EADB-49DE-8773-4EED84ACD398}"/>
    <cellStyle name="Comma 2 2 9" xfId="340" xr:uid="{722A61C2-D371-4CD4-B038-539C634A112C}"/>
    <cellStyle name="Comma 2 3" xfId="196" xr:uid="{D30F3503-90FC-4AE2-B169-D866B1EABE8F}"/>
    <cellStyle name="Comma 2 3 2" xfId="281" xr:uid="{27CB36FB-2941-4349-ACA3-34C19EFC38FC}"/>
    <cellStyle name="Comma 2 3 2 2" xfId="382" xr:uid="{6DE0B87A-FE16-4982-B309-C77EEC1515FC}"/>
    <cellStyle name="Comma 2 3 2 3" xfId="483" xr:uid="{D7B0CF3E-59AD-44EF-A38D-7B14B4F55165}"/>
    <cellStyle name="Comma 2 3 3" xfId="315" xr:uid="{631B585E-F91B-4781-987A-719E22BF4D72}"/>
    <cellStyle name="Comma 2 3 3 2" xfId="416" xr:uid="{45315CA8-9543-45D8-AB1C-439D82C61511}"/>
    <cellStyle name="Comma 2 3 3 3" xfId="517" xr:uid="{1C5EC608-3D83-406C-9039-447E0FA594FB}"/>
    <cellStyle name="Comma 2 3 4" xfId="346" xr:uid="{CB4167CB-9FB7-4719-A2D0-3AC940840200}"/>
    <cellStyle name="Comma 2 3 5" xfId="447" xr:uid="{1887703A-C0FD-4178-AC82-4C0C31429490}"/>
    <cellStyle name="Comma 2 4" xfId="197" xr:uid="{2F7E1132-7EBF-43F7-B3F3-AAF9EBFC4B0E}"/>
    <cellStyle name="Comma 2 4 2" xfId="282" xr:uid="{717D7356-8E05-4BCB-8B6A-F5C78C0D27F5}"/>
    <cellStyle name="Comma 2 4 2 2" xfId="383" xr:uid="{71E9FFD3-60A6-4E64-AF53-6CD52618065F}"/>
    <cellStyle name="Comma 2 4 2 3" xfId="484" xr:uid="{654F8A94-5245-41FB-A406-BDF4CDCF5194}"/>
    <cellStyle name="Comma 2 4 3" xfId="316" xr:uid="{B9D10844-DC78-429F-8F98-BDF04A3D8B7A}"/>
    <cellStyle name="Comma 2 4 3 2" xfId="417" xr:uid="{D4511445-7312-4CFC-9692-D53A4BE155C7}"/>
    <cellStyle name="Comma 2 4 3 3" xfId="518" xr:uid="{C995EF84-972B-4B6C-9B2D-47F032F69A7E}"/>
    <cellStyle name="Comma 2 4 4" xfId="347" xr:uid="{C61DC8C0-B3B2-4838-9427-8A9D800E3AA3}"/>
    <cellStyle name="Comma 2 4 5" xfId="448" xr:uid="{C32450AA-9C4C-4A60-AECD-58F362839403}"/>
    <cellStyle name="Comma 2 5" xfId="198" xr:uid="{D2726E49-B8B1-468D-A76C-846416F2AA89}"/>
    <cellStyle name="Comma 2 5 2" xfId="283" xr:uid="{A6645BC1-C952-47D3-BC87-FB9392A26CDB}"/>
    <cellStyle name="Comma 2 5 2 2" xfId="384" xr:uid="{8C40A5F3-EA39-4280-AB5F-4B972D76F405}"/>
    <cellStyle name="Comma 2 5 2 3" xfId="485" xr:uid="{41904497-F1E8-43D4-8740-3A91F555C8EE}"/>
    <cellStyle name="Comma 2 5 3" xfId="317" xr:uid="{19C61D83-B867-499D-8F85-FD8D7405A97D}"/>
    <cellStyle name="Comma 2 5 3 2" xfId="418" xr:uid="{D8264A6E-D6C5-4731-AFEF-E68648DCD3A0}"/>
    <cellStyle name="Comma 2 5 3 3" xfId="519" xr:uid="{96F62E87-F1DD-4A4F-A260-B582C99A72DA}"/>
    <cellStyle name="Comma 2 5 4" xfId="348" xr:uid="{BED5EDD9-6B9C-4766-9528-0FFE138DED60}"/>
    <cellStyle name="Comma 2 5 5" xfId="449" xr:uid="{9449972A-BC3D-4BC1-9780-A13FB52CE4BE}"/>
    <cellStyle name="Comma 2 6" xfId="189" xr:uid="{6A41BCE8-6C85-4ACA-ABFF-586165995E6E}"/>
    <cellStyle name="Comma 2 6 2" xfId="274" xr:uid="{2E09B095-0163-4D40-A4E6-FB3A4C3DAD41}"/>
    <cellStyle name="Comma 2 6 2 2" xfId="375" xr:uid="{DB804166-DC5D-4368-AA14-C325624A6363}"/>
    <cellStyle name="Comma 2 6 2 3" xfId="476" xr:uid="{55BA199C-7C7B-422F-8C50-8E4212475E31}"/>
    <cellStyle name="Comma 2 6 3" xfId="308" xr:uid="{69B1D663-502A-4685-9F26-EA884475FD60}"/>
    <cellStyle name="Comma 2 6 3 2" xfId="409" xr:uid="{3BCEE34C-C745-441E-BBBC-A8D6DEB5C15F}"/>
    <cellStyle name="Comma 2 6 3 3" xfId="510" xr:uid="{DB59E428-621E-47CE-A0E8-0C36599DB172}"/>
    <cellStyle name="Comma 2 6 4" xfId="339" xr:uid="{6E8F8992-E4BB-49D0-9091-F0E17204D819}"/>
    <cellStyle name="Comma 2 6 5" xfId="440" xr:uid="{D28BC67C-86A6-4FAB-A813-223B7E877EC2}"/>
    <cellStyle name="Comma 2 7" xfId="153" xr:uid="{6BA64865-8BAD-4986-9970-65016643B9B8}"/>
    <cellStyle name="Comma 2 7 2" xfId="336" xr:uid="{F4E01312-CF08-4FCE-9DAC-1C320E1FED1D}"/>
    <cellStyle name="Comma 2 7 3" xfId="437" xr:uid="{E3A7E22A-18C2-415F-987C-D7FA7482EFD2}"/>
    <cellStyle name="Comma 2 8" xfId="270" xr:uid="{31796DAF-54CB-4867-8F8F-AFDFD0BDFAEA}"/>
    <cellStyle name="Comma 2 8 2" xfId="371" xr:uid="{A7AA3A61-DA7E-48B9-B3F2-377C2A5354FA}"/>
    <cellStyle name="Comma 2 8 3" xfId="472" xr:uid="{67A40E90-F603-449A-BB93-78B656D351E7}"/>
    <cellStyle name="Comma 2 9" xfId="306" xr:uid="{7BF3D886-E116-44B2-BC50-885F5B1F0078}"/>
    <cellStyle name="Comma 2 9 2" xfId="407" xr:uid="{1C7AED3F-F064-4A77-87E8-4D55ECBB17AC}"/>
    <cellStyle name="Comma 2 9 3" xfId="508" xr:uid="{1249F3DE-94D1-462F-B03C-AAD4FC484EBD}"/>
    <cellStyle name="Comma 20" xfId="567" xr:uid="{C6E9F019-2529-4588-BD83-8085274A11FE}"/>
    <cellStyle name="Comma 3" xfId="30" xr:uid="{1C486F99-EEB0-4940-A022-F435BE8AC022}"/>
    <cellStyle name="Comma 3 2" xfId="200" xr:uid="{0F93B96C-AC7F-4ED6-84A3-3039428B6E3A}"/>
    <cellStyle name="Comma 3 2 2" xfId="201" xr:uid="{D542D167-7B8A-4A15-B09D-3411D2B65DCA}"/>
    <cellStyle name="Comma 3 2 2 2" xfId="286" xr:uid="{40EC2B36-2C8C-48F5-B426-DA927734772F}"/>
    <cellStyle name="Comma 3 2 2 2 2" xfId="387" xr:uid="{494FBB1B-8A72-4438-9596-570EB2FE239D}"/>
    <cellStyle name="Comma 3 2 2 2 3" xfId="488" xr:uid="{19C8A1DD-7223-4073-85A1-4176AF831356}"/>
    <cellStyle name="Comma 3 2 2 3" xfId="320" xr:uid="{697FF975-8BAB-400E-AB06-092133B9A5DF}"/>
    <cellStyle name="Comma 3 2 2 3 2" xfId="421" xr:uid="{DDB62DAF-5F1A-47D7-BB73-6246DBCC9B86}"/>
    <cellStyle name="Comma 3 2 2 3 3" xfId="522" xr:uid="{340221EF-769C-4AF6-AA7B-352F965F0A0F}"/>
    <cellStyle name="Comma 3 2 2 4" xfId="351" xr:uid="{4D5A0DF2-DA53-41A7-A889-AAD458191224}"/>
    <cellStyle name="Comma 3 2 2 5" xfId="452" xr:uid="{CD7AC565-C007-491F-B232-00FCDD7DFABB}"/>
    <cellStyle name="Comma 3 2 3" xfId="202" xr:uid="{40A67FF9-83CA-4CD2-B739-4F268B30A0AE}"/>
    <cellStyle name="Comma 3 2 3 2" xfId="287" xr:uid="{E88CB7D4-AF93-4B88-9F79-3CFA867125C4}"/>
    <cellStyle name="Comma 3 2 3 2 2" xfId="388" xr:uid="{D9ED18F6-A7C5-4951-B0C2-C9168D8DFEB1}"/>
    <cellStyle name="Comma 3 2 3 2 3" xfId="489" xr:uid="{97EA78C9-0231-4BA7-8A2A-B5F48AF72F85}"/>
    <cellStyle name="Comma 3 2 3 3" xfId="321" xr:uid="{933A71CB-D47D-441A-BF20-C53025F5DD68}"/>
    <cellStyle name="Comma 3 2 3 3 2" xfId="422" xr:uid="{ABBAD3E3-CF25-41C9-8731-B8284D952F62}"/>
    <cellStyle name="Comma 3 2 3 3 3" xfId="523" xr:uid="{DD45A515-EF47-408D-8628-8645748188A3}"/>
    <cellStyle name="Comma 3 2 3 4" xfId="352" xr:uid="{E999CFBE-33C3-4D8D-B38F-9EC401D3F959}"/>
    <cellStyle name="Comma 3 2 3 5" xfId="453" xr:uid="{52D17F32-5E1A-4849-9BB8-BE53F4132781}"/>
    <cellStyle name="Comma 3 2 4" xfId="203" xr:uid="{96DF9344-484C-456C-97D8-7A4E5354F6C1}"/>
    <cellStyle name="Comma 3 2 4 2" xfId="288" xr:uid="{FB369DB3-B92E-4791-8C31-304B4E5BA871}"/>
    <cellStyle name="Comma 3 2 4 2 2" xfId="389" xr:uid="{19485F85-964B-4785-B930-8CF3743FBD42}"/>
    <cellStyle name="Comma 3 2 4 2 3" xfId="490" xr:uid="{C9405AD5-9E0F-4F13-80EE-4C5021F87496}"/>
    <cellStyle name="Comma 3 2 4 3" xfId="322" xr:uid="{91DAFC8F-B160-4BEC-889C-E49EAF015F69}"/>
    <cellStyle name="Comma 3 2 4 3 2" xfId="423" xr:uid="{D8FFFDA2-71EA-44CD-BA13-42DC9A059A2C}"/>
    <cellStyle name="Comma 3 2 4 3 3" xfId="524" xr:uid="{AB1F3FFD-4690-4AEB-BFC8-3BAED39DE82C}"/>
    <cellStyle name="Comma 3 2 4 4" xfId="353" xr:uid="{2B791347-9045-42E2-A24C-7654989B1084}"/>
    <cellStyle name="Comma 3 2 4 5" xfId="454" xr:uid="{0EF9D607-893B-4266-8FF7-4E7889AB1C13}"/>
    <cellStyle name="Comma 3 2 5" xfId="204" xr:uid="{B7E9A0A7-8DD9-4E2C-8A80-7D378952A215}"/>
    <cellStyle name="Comma 3 2 5 2" xfId="289" xr:uid="{CBDB14D5-4967-4574-BFBE-EA9B0ED22683}"/>
    <cellStyle name="Comma 3 2 5 2 2" xfId="390" xr:uid="{7034933D-05EC-4D94-A6D2-21DA7683A1CC}"/>
    <cellStyle name="Comma 3 2 5 2 3" xfId="491" xr:uid="{DC2FB7D4-A1C0-43A4-8C73-082FA72A395F}"/>
    <cellStyle name="Comma 3 2 5 3" xfId="323" xr:uid="{0FC839C0-02CA-4208-9744-62551F12F9C5}"/>
    <cellStyle name="Comma 3 2 5 3 2" xfId="424" xr:uid="{01F352D5-916B-4721-BBD6-49DDBCE9789F}"/>
    <cellStyle name="Comma 3 2 5 3 3" xfId="525" xr:uid="{7D644DFB-5052-4E30-8611-5F84A9A6F068}"/>
    <cellStyle name="Comma 3 2 5 4" xfId="354" xr:uid="{081C1FC7-768B-49C4-AA44-839196E65109}"/>
    <cellStyle name="Comma 3 2 5 5" xfId="455" xr:uid="{133029F7-3CFC-49DF-AB3B-26718F47A4EA}"/>
    <cellStyle name="Comma 3 2 6" xfId="285" xr:uid="{86A77F1B-8A59-4D85-8D41-46EE6D610E93}"/>
    <cellStyle name="Comma 3 2 6 2" xfId="386" xr:uid="{9DD5511C-0A14-4A2A-98E2-3A49F658681B}"/>
    <cellStyle name="Comma 3 2 6 3" xfId="487" xr:uid="{195F8B9E-6FE4-4C93-A36E-6F7AA2F28533}"/>
    <cellStyle name="Comma 3 2 7" xfId="319" xr:uid="{6F13FF73-7045-4581-9B0F-E88124065543}"/>
    <cellStyle name="Comma 3 2 7 2" xfId="420" xr:uid="{3ADEF48C-5BFA-409E-88E5-53963E8068F1}"/>
    <cellStyle name="Comma 3 2 7 3" xfId="521" xr:uid="{1238D091-7689-449A-A402-E67762E02A7F}"/>
    <cellStyle name="Comma 3 2 8" xfId="350" xr:uid="{FFF1E373-3898-4C45-86B0-A3C526011975}"/>
    <cellStyle name="Comma 3 2 9" xfId="451" xr:uid="{4AC4140E-3F55-46B0-8F4F-38341D28D97B}"/>
    <cellStyle name="Comma 3 3" xfId="205" xr:uid="{520978A2-BBCD-4AA1-AAC4-0A2BA5E7C3BE}"/>
    <cellStyle name="Comma 3 3 2" xfId="290" xr:uid="{F71ED306-2D35-492C-8863-89EED5C11CFD}"/>
    <cellStyle name="Comma 3 3 2 2" xfId="391" xr:uid="{3FA0374A-C408-4510-A017-D4441E25F1E8}"/>
    <cellStyle name="Comma 3 3 2 3" xfId="492" xr:uid="{1F2C3711-AA8A-4CC1-8E38-ECEB34D3237E}"/>
    <cellStyle name="Comma 3 3 3" xfId="324" xr:uid="{A8CD2157-0D71-417E-8DA9-C46596081975}"/>
    <cellStyle name="Comma 3 3 3 2" xfId="425" xr:uid="{858B9C66-E5AF-425E-BF92-0002D87CA800}"/>
    <cellStyle name="Comma 3 3 3 3" xfId="526" xr:uid="{9BEBC514-57A7-4A1D-A465-FD078A8A0B72}"/>
    <cellStyle name="Comma 3 3 4" xfId="355" xr:uid="{5ABD2FAB-89A2-4241-B96D-2DA859B1FD78}"/>
    <cellStyle name="Comma 3 3 5" xfId="456" xr:uid="{8DEEB579-2635-4809-934A-2F3B355F6B6D}"/>
    <cellStyle name="Comma 3 4" xfId="206" xr:uid="{D68188BC-6498-4BA9-9864-788B80DDEE7A}"/>
    <cellStyle name="Comma 3 4 2" xfId="291" xr:uid="{58A3A19D-A970-45A3-B302-B25B9F9484EE}"/>
    <cellStyle name="Comma 3 4 2 2" xfId="392" xr:uid="{92AC86DB-184B-4090-8541-8C3B9A1CD69B}"/>
    <cellStyle name="Comma 3 4 2 3" xfId="493" xr:uid="{2CD42D84-FF07-4FB6-A92E-76699CF2E487}"/>
    <cellStyle name="Comma 3 4 3" xfId="325" xr:uid="{8E8FF622-DCA2-479D-89C1-551F71F6B7F0}"/>
    <cellStyle name="Comma 3 4 3 2" xfId="426" xr:uid="{EBC39303-1F41-47CD-BC20-498721078FC7}"/>
    <cellStyle name="Comma 3 4 3 3" xfId="527" xr:uid="{EA785E65-7C73-4EC0-8636-9717BCA5FA97}"/>
    <cellStyle name="Comma 3 4 4" xfId="356" xr:uid="{DCC17CF5-C614-495E-AB71-95E0799E1411}"/>
    <cellStyle name="Comma 3 4 5" xfId="457" xr:uid="{78792BC2-4DB4-4E5E-BD09-8B36B9B3105A}"/>
    <cellStyle name="Comma 3 5" xfId="207" xr:uid="{42C1BA53-7A3F-40B6-9C48-71F588AA860D}"/>
    <cellStyle name="Comma 3 5 2" xfId="292" xr:uid="{5C49F391-456B-4801-AFA7-A0B1ABD340AB}"/>
    <cellStyle name="Comma 3 5 2 2" xfId="393" xr:uid="{85CD80AC-E756-45A7-864B-679FF5CB669C}"/>
    <cellStyle name="Comma 3 5 2 3" xfId="494" xr:uid="{35BA790E-1E42-4F48-B972-2D2903E34984}"/>
    <cellStyle name="Comma 3 5 3" xfId="326" xr:uid="{31AED248-57CC-405C-A1F6-A5622AA827CF}"/>
    <cellStyle name="Comma 3 5 3 2" xfId="427" xr:uid="{2A820DB3-EEC3-4783-A87B-C80C8380B9A4}"/>
    <cellStyle name="Comma 3 5 3 3" xfId="528" xr:uid="{6C48AAC7-A790-447D-B9F6-D945ECF56565}"/>
    <cellStyle name="Comma 3 5 4" xfId="357" xr:uid="{A5244E2C-12F3-4A8E-8989-E430F211529B}"/>
    <cellStyle name="Comma 3 5 5" xfId="458" xr:uid="{398A11C7-F656-4A6A-A8A2-35A3BD267933}"/>
    <cellStyle name="Comma 3 6" xfId="199" xr:uid="{B2D5EEA9-FD93-4708-8E71-AF5C22F12AD2}"/>
    <cellStyle name="Comma 3 6 2" xfId="349" xr:uid="{817538A9-B97E-43BD-ABAD-187ED9465951}"/>
    <cellStyle name="Comma 3 6 3" xfId="450" xr:uid="{7A995508-8746-4905-95A5-85E2909A98AF}"/>
    <cellStyle name="Comma 3 7" xfId="284" xr:uid="{02EBB7EC-4ECF-454E-980E-C275B1E11B25}"/>
    <cellStyle name="Comma 3 7 2" xfId="385" xr:uid="{2F667F9D-28CC-4E56-BD25-E62617D23388}"/>
    <cellStyle name="Comma 3 7 3" xfId="486" xr:uid="{EBA587FA-F964-4D09-8585-3525F42490B7}"/>
    <cellStyle name="Comma 3 8" xfId="318" xr:uid="{3AA41912-91A0-4E80-B312-7AA25F7609E9}"/>
    <cellStyle name="Comma 3 8 2" xfId="419" xr:uid="{30BE20FE-FC9A-4EF5-9F91-490BF529155D}"/>
    <cellStyle name="Comma 3 8 3" xfId="520" xr:uid="{45BB5FAD-2CA8-40DF-9CB8-7CD7466F0E89}"/>
    <cellStyle name="Comma 3 9" xfId="565" xr:uid="{A1F42552-92FC-4E8B-B0CA-969C768D9B1B}"/>
    <cellStyle name="Comma 4" xfId="208" xr:uid="{9199E09F-7D9E-4EEB-8A21-DE3939DB5A65}"/>
    <cellStyle name="Comma 4 2" xfId="293" xr:uid="{566CA626-8602-49C3-BD91-4DE5EEA45315}"/>
    <cellStyle name="Comma 4 2 2" xfId="394" xr:uid="{0F5E5CFD-2A15-4A59-9C94-FE13FE4EE332}"/>
    <cellStyle name="Comma 4 2 3" xfId="495" xr:uid="{AB278401-AB9F-4AD0-AF0F-30F21F62F1BB}"/>
    <cellStyle name="Comma 4 3" xfId="327" xr:uid="{15A05C5C-D867-433A-B1A7-FAEFDDE41741}"/>
    <cellStyle name="Comma 4 3 2" xfId="428" xr:uid="{D6C9E74A-8C17-45E6-BF5B-4C2DA5A5794E}"/>
    <cellStyle name="Comma 4 3 3" xfId="529" xr:uid="{1BEC1A51-9EA3-4D5C-9EEF-D6887F23DA17}"/>
    <cellStyle name="Comma 4 4" xfId="358" xr:uid="{E1AA1723-E4F6-4098-94F3-2D26F2F03DBB}"/>
    <cellStyle name="Comma 4 5" xfId="459" xr:uid="{E4A210F9-42B5-4AB8-AE7B-61F38E39DB36}"/>
    <cellStyle name="Comma 4 6" xfId="566" xr:uid="{3B1437FD-7EAB-4695-85BA-0AD8C8563366}"/>
    <cellStyle name="Comma 5" xfId="188" xr:uid="{7DA4FDAD-4DCA-4678-8319-2F922BE7C030}"/>
    <cellStyle name="Comma 5 2" xfId="273" xr:uid="{2B2E54A8-D2C6-48A9-9492-6B67C509FF99}"/>
    <cellStyle name="Comma 5 2 2" xfId="374" xr:uid="{F7FA5A9D-7037-43A3-BFAB-98D7842AB60E}"/>
    <cellStyle name="Comma 5 2 3" xfId="475" xr:uid="{04D78F94-ED0A-44B3-B249-81CE872FC45C}"/>
    <cellStyle name="Comma 5 3" xfId="307" xr:uid="{6371683A-E283-4CA0-B88E-D4ADCB6D7C09}"/>
    <cellStyle name="Comma 5 3 2" xfId="408" xr:uid="{D780199D-FF93-4663-B61E-B712D1217BF1}"/>
    <cellStyle name="Comma 5 3 3" xfId="509" xr:uid="{3D6BC7CF-3426-4555-BD18-E33A1DDB5E8A}"/>
    <cellStyle name="Comma 5 4" xfId="338" xr:uid="{679A2292-9A4F-42CD-A586-47811E3D03A3}"/>
    <cellStyle name="Comma 5 4 2" xfId="550" xr:uid="{85005AE7-D7AF-48CB-AEBB-879A8CD9F410}"/>
    <cellStyle name="Comma 5 5" xfId="439" xr:uid="{A75F8543-57FC-4AD7-9400-F09CF4201D1D}"/>
    <cellStyle name="Comma 6" xfId="33" xr:uid="{99361749-7EDF-48E1-B122-B565160B4A73}"/>
    <cellStyle name="Comma 6 2" xfId="265" xr:uid="{33666D50-18D9-45E6-967D-33EFE5DE56C7}"/>
    <cellStyle name="Comma 6 2 2" xfId="366" xr:uid="{03DE0360-DE13-4545-84FE-3D54797B6403}"/>
    <cellStyle name="Comma 6 2 3" xfId="467" xr:uid="{C91323A2-5244-47DD-B12B-84A4F9747F3E}"/>
    <cellStyle name="Comma 6 3" xfId="334" xr:uid="{5BE9500D-5798-4148-80CE-3ED29CB58535}"/>
    <cellStyle name="Comma 6 4" xfId="435" xr:uid="{242EC7AF-C6BB-406A-BC0F-248A93754462}"/>
    <cellStyle name="Comma 7" xfId="261" xr:uid="{359B7130-528B-4249-83C4-76DDDCCF8BAA}"/>
    <cellStyle name="Comma 7 2" xfId="272" xr:uid="{8956CE62-78E3-4494-A3AE-86B4497EBD4F}"/>
    <cellStyle name="Comma 7 2 2" xfId="373" xr:uid="{0E7D21E7-13A2-4394-A105-61E34B0A85F9}"/>
    <cellStyle name="Comma 7 2 3" xfId="474" xr:uid="{507889BE-FD0D-4D59-84A0-75CF63F6E873}"/>
    <cellStyle name="Comma 7 3" xfId="363" xr:uid="{60B7B9A9-545C-4BA9-8E3D-F02F8FC6CF83}"/>
    <cellStyle name="Comma 7 4" xfId="464" xr:uid="{95836AD8-3BCB-42B7-B2E6-B66F24386A3B}"/>
    <cellStyle name="Comma 8" xfId="263" xr:uid="{7BA2D054-5C23-46B6-9C46-84CB05F5670B}"/>
    <cellStyle name="Comma 8 2" xfId="301" xr:uid="{2E94EC0C-1433-4AD4-958F-3C3B9B9FB25C}"/>
    <cellStyle name="Comma 8 2 2" xfId="402" xr:uid="{29643712-0FD4-41F2-B96E-0BA4CC566521}"/>
    <cellStyle name="Comma 8 2 3" xfId="503" xr:uid="{CA3D58AC-C359-4AB2-B750-AA6994F54DE7}"/>
    <cellStyle name="Comma 8 3" xfId="365" xr:uid="{3E89F7AB-8561-41B1-90AD-FA31476D7E3F}"/>
    <cellStyle name="Comma 8 4" xfId="466" xr:uid="{E546C20F-4665-4388-BF66-09B97D5BB3A4}"/>
    <cellStyle name="Comma 9" xfId="295" xr:uid="{38A71D17-0D76-4131-9D03-D1DAE8665304}"/>
    <cellStyle name="Comma 9 2" xfId="267" xr:uid="{0F12DFF5-77D5-444C-8166-5E1C1484D37A}"/>
    <cellStyle name="Comma 9 2 2" xfId="368" xr:uid="{DB5EBB55-880D-45AF-B765-BFF50E2D25FB}"/>
    <cellStyle name="Comma 9 2 3" xfId="469" xr:uid="{51CEF390-734D-4023-B776-18749CCC7E9A}"/>
    <cellStyle name="Comma 9 3" xfId="396" xr:uid="{417C9698-B40A-4F24-9263-04C1402F52F7}"/>
    <cellStyle name="Comma 9 4" xfId="497" xr:uid="{A8680953-BFB2-4FB7-B4B8-1C209C60DCA0}"/>
    <cellStyle name="Currency" xfId="3" builtinId="4"/>
    <cellStyle name="Currency [0] 2" xfId="258" xr:uid="{2408EAD3-8548-493D-A83A-226AF43ACE85}"/>
    <cellStyle name="Currency [0] 2 2" xfId="297" xr:uid="{2123B4BE-E942-4A91-8DF0-8AF382A12148}"/>
    <cellStyle name="Currency [0] 2 2 2" xfId="398" xr:uid="{AC59FF86-76C1-47BE-A238-092F7180BE86}"/>
    <cellStyle name="Currency [0] 2 2 3" xfId="499" xr:uid="{C8A597E8-B0F4-42AF-92AA-24F1F9A6D83F}"/>
    <cellStyle name="Currency [0] 2 3" xfId="360" xr:uid="{444BF064-7446-450C-AFFC-D79EF8A96FCE}"/>
    <cellStyle name="Currency [0] 2 4" xfId="461" xr:uid="{C1D52272-2CE6-43D2-8A1B-B3BD085BBA90}"/>
    <cellStyle name="Currency [0] 3" xfId="329" xr:uid="{0959A9F8-F326-40BB-B1CE-17BEB2E2A4E3}"/>
    <cellStyle name="Currency [0] 3 2" xfId="430" xr:uid="{742A8B6B-717A-4B43-B589-DF2E70C7763C}"/>
    <cellStyle name="Currency [0] 3 3" xfId="531" xr:uid="{96021492-5B01-4287-BD95-B023A848593A}"/>
    <cellStyle name="Currency 10" xfId="29" xr:uid="{45433555-934F-4741-980A-F11AE49F6B96}"/>
    <cellStyle name="Currency 11" xfId="332" xr:uid="{5F98DBD3-A106-4DC4-AF7A-81E0B6E0DA9F}"/>
    <cellStyle name="Currency 12" xfId="337" xr:uid="{EB344B41-1E17-4294-961B-7B766F066487}"/>
    <cellStyle name="Currency 13" xfId="433" xr:uid="{4D817E83-D22C-42DF-A056-0F119344B9C7}"/>
    <cellStyle name="Currency 14" xfId="438" xr:uid="{BD8E6518-F67C-479B-B984-F1827407D182}"/>
    <cellStyle name="Currency 15" xfId="761" xr:uid="{0AEFB1B1-A542-4415-957B-19A28768F1BB}"/>
    <cellStyle name="Currency 16" xfId="1146" xr:uid="{808180DB-FAEB-499D-9E0D-17C9DFA60513}"/>
    <cellStyle name="Currency 2" xfId="6" xr:uid="{36CDFF6E-B549-4881-BD38-8D998B27CCD5}"/>
    <cellStyle name="Currency 2 2" xfId="269" xr:uid="{9E50C751-5678-44A4-8385-92EDE78B8709}"/>
    <cellStyle name="Currency 2 2 2" xfId="370" xr:uid="{9600579E-2AA5-4456-8A1B-338546110AD2}"/>
    <cellStyle name="Currency 2 2 3" xfId="471" xr:uid="{14227FB9-0398-46E7-B59F-B5279C9C57CC}"/>
    <cellStyle name="Currency 2 3" xfId="305" xr:uid="{23CD9778-82D1-4DF9-A3DD-61F2111E9ADA}"/>
    <cellStyle name="Currency 2 3 2" xfId="406" xr:uid="{85959857-D4A7-48CC-ADB2-B9BAF3A86F93}"/>
    <cellStyle name="Currency 2 3 3" xfId="507" xr:uid="{80A01F5E-9AE5-42C9-BEDA-F0635CBEE413}"/>
    <cellStyle name="Currency 2 4" xfId="144" xr:uid="{0A78E8E7-9B64-4C34-9E65-8A876A27CC98}"/>
    <cellStyle name="Currency 2 5" xfId="335" xr:uid="{22C6BF6D-76F4-48D6-AA46-E80685B0203E}"/>
    <cellStyle name="Currency 2 6" xfId="436" xr:uid="{F87BCC82-9877-4405-9FB5-777428BABA76}"/>
    <cellStyle name="Currency 2 7" xfId="1062" xr:uid="{D4E20D70-E5EE-4BD8-B680-59BEDAB83F28}"/>
    <cellStyle name="Currency 3" xfId="259" xr:uid="{B6C4A747-6E92-487B-94D5-E5140179D0E8}"/>
    <cellStyle name="Currency 3 2" xfId="298" xr:uid="{3AD90755-484C-46B7-A792-EBA8D804FBB5}"/>
    <cellStyle name="Currency 3 2 2" xfId="399" xr:uid="{77EC27D3-8CC3-46CE-8D81-D5C33D35C5B1}"/>
    <cellStyle name="Currency 3 2 3" xfId="500" xr:uid="{EF39D77B-56B6-4D08-94C4-25A4C9411058}"/>
    <cellStyle name="Currency 3 3" xfId="361" xr:uid="{D15F16BE-725B-4DA7-A437-CEFAE04BFC63}"/>
    <cellStyle name="Currency 3 4" xfId="462" xr:uid="{F43EE4C9-99A4-4E41-9EDE-BC8FB25E5118}"/>
    <cellStyle name="Currency 4" xfId="262" xr:uid="{3980E2E9-C980-4C34-98F4-F31E98E33AD3}"/>
    <cellStyle name="Currency 4 2" xfId="300" xr:uid="{B062FBCA-BA89-4A42-AD1D-DB06FDA32C2A}"/>
    <cellStyle name="Currency 4 2 2" xfId="401" xr:uid="{43C555EB-F34F-48E9-8D59-8468145FE6F9}"/>
    <cellStyle name="Currency 4 2 3" xfId="502" xr:uid="{04E47487-563C-4791-9DA7-491ED579FC74}"/>
    <cellStyle name="Currency 4 3" xfId="364" xr:uid="{133D066D-4FBD-4671-9763-68FBDF80F79B}"/>
    <cellStyle name="Currency 4 4" xfId="465" xr:uid="{25792CC0-4099-4D0C-8E81-BF540A2C6964}"/>
    <cellStyle name="Currency 5" xfId="260" xr:uid="{237D2A59-6CA6-4977-99EA-FCDFEF73CFD0}"/>
    <cellStyle name="Currency 5 2" xfId="302" xr:uid="{12C02A34-9C4B-49C2-87D2-617C023F8F9C}"/>
    <cellStyle name="Currency 5 2 2" xfId="403" xr:uid="{BB8FFEFA-1CBD-4D5C-A395-9A5F079C27EC}"/>
    <cellStyle name="Currency 5 2 3" xfId="504" xr:uid="{3AFE0A02-5B30-414E-BC48-F6D5DC638A4B}"/>
    <cellStyle name="Currency 5 3" xfId="362" xr:uid="{6A5A0C8B-8704-4D92-8E17-D46ACE5A40A8}"/>
    <cellStyle name="Currency 5 4" xfId="463" xr:uid="{A0A480E3-E4BA-415D-B9F5-FF68915FEBFB}"/>
    <cellStyle name="Currency 6" xfId="294" xr:uid="{B98793E2-6CB3-4794-BE9C-283F2DC9AFE3}"/>
    <cellStyle name="Currency 6 2" xfId="303" xr:uid="{F4010CE3-5090-462B-A25B-D054125AFCFF}"/>
    <cellStyle name="Currency 6 2 2" xfId="404" xr:uid="{92A35A70-DAC0-4406-9C45-8B2BC4E10281}"/>
    <cellStyle name="Currency 6 2 3" xfId="505" xr:uid="{E013DEC4-42CB-4421-8048-38601F369042}"/>
    <cellStyle name="Currency 6 3" xfId="395" xr:uid="{42BCB3B1-1ECB-474F-BEE9-90CBFC243339}"/>
    <cellStyle name="Currency 6 4" xfId="496" xr:uid="{50F09713-97FF-49C0-B096-CA70D8344706}"/>
    <cellStyle name="Currency 7" xfId="266" xr:uid="{5691599A-AE84-44B1-BF8B-1FD2CC23DB65}"/>
    <cellStyle name="Currency 7 2" xfId="367" xr:uid="{DA3FE2B9-1B2B-4E24-8AD1-4B814DE43461}"/>
    <cellStyle name="Currency 7 3" xfId="468" xr:uid="{17136B71-0941-481E-8C89-B8262449CB18}"/>
    <cellStyle name="Currency 8" xfId="268" xr:uid="{82D0DDBF-A488-4F29-9DFD-3219BA8AF99F}"/>
    <cellStyle name="Currency 8 2" xfId="369" xr:uid="{7B3B2E60-EAA4-43A7-87E3-E085F2E25DEB}"/>
    <cellStyle name="Currency 8 3" xfId="470" xr:uid="{3C40D5AE-7CF4-4D16-853F-34B411E74E1E}"/>
    <cellStyle name="Currency 9" xfId="330" xr:uid="{1EFFAC44-D8E7-4116-8BDC-E1FE0BE5F523}"/>
    <cellStyle name="Currency 9 2" xfId="431" xr:uid="{3DFDD6F1-30C7-4BCE-BF3D-46A3E5D82E14}"/>
    <cellStyle name="Currency 9 3" xfId="532" xr:uid="{E9697B53-5260-4C38-93D0-C8C4434FCAC1}"/>
    <cellStyle name="Explanatory Text" xfId="20" builtinId="53" customBuiltin="1"/>
    <cellStyle name="Explanatory Text 2" xfId="558" xr:uid="{F8097136-28A2-47A1-BD1B-F8DB7A39809F}"/>
    <cellStyle name="Explanatory Text 2 2" xfId="612" xr:uid="{91E8F88B-0371-4BA2-8E83-87575AC7E2D9}"/>
    <cellStyle name="Good" xfId="12" builtinId="26" customBuiltin="1"/>
    <cellStyle name="Good 2" xfId="602" xr:uid="{F880EA39-0662-488C-9F48-562A6AF23F0A}"/>
    <cellStyle name="Heading 1" xfId="8" builtinId="16" customBuiltin="1"/>
    <cellStyle name="Heading 1 2" xfId="556" xr:uid="{11221AE8-2DDC-44B8-ACDE-439B2297D8D7}"/>
    <cellStyle name="Heading 1 2 2" xfId="598" xr:uid="{84D9E1E2-60CF-47A4-B41D-CB9F0F4E06D9}"/>
    <cellStyle name="Heading 2" xfId="9" builtinId="17" customBuiltin="1"/>
    <cellStyle name="Heading 2 2" xfId="552" xr:uid="{E1A93EB6-E9DB-4BB1-991D-EF016AC6B1A8}"/>
    <cellStyle name="Heading 2 2 2" xfId="599" xr:uid="{85CE24AC-DA89-4A5F-9827-FC52EE4EBFA9}"/>
    <cellStyle name="Heading 3" xfId="10" builtinId="18" customBuiltin="1"/>
    <cellStyle name="Heading 3 2" xfId="559" xr:uid="{0EC6AA02-ED12-4F11-9F5D-95617CC79C0D}"/>
    <cellStyle name="Heading 3 2 2" xfId="600" xr:uid="{C9279E04-5AE6-4A53-989A-4D31BB5281E0}"/>
    <cellStyle name="Heading 4" xfId="11" builtinId="19" customBuiltin="1"/>
    <cellStyle name="Heading 4 2" xfId="601" xr:uid="{2DC7EA3C-4FFA-4F7E-ACE4-9C1084CADB25}"/>
    <cellStyle name="Hyperlink" xfId="7" builtinId="8"/>
    <cellStyle name="Hyperlink 2" xfId="160" xr:uid="{86A6BB79-F2E4-435D-9E56-68C2411C48CB}"/>
    <cellStyle name="Input" xfId="14" builtinId="20" customBuiltin="1"/>
    <cellStyle name="Input 2" xfId="605" xr:uid="{A571C243-1D5C-470C-B24E-008865E13B36}"/>
    <cellStyle name="Label" xfId="555" xr:uid="{D83654EA-AD4F-47AC-80C4-EDC259C2713F}"/>
    <cellStyle name="Link" xfId="557" xr:uid="{C9EF76B3-FC06-43FE-9433-FD562A90966C}"/>
    <cellStyle name="Linked Cell" xfId="17" builtinId="24" customBuiltin="1"/>
    <cellStyle name="Linked Cell 2" xfId="608" xr:uid="{5B7662D1-0EEF-48F8-8861-9C288719911D}"/>
    <cellStyle name="Neutral 2" xfId="168" xr:uid="{A1C71FBB-9428-46A2-AF58-BD6B34CBEAA1}"/>
    <cellStyle name="Neutral 2 2" xfId="604" xr:uid="{20178C5A-4C54-413C-841F-0A137327ECC9}"/>
    <cellStyle name="Neutral 3" xfId="640" xr:uid="{E15330C5-0016-45DB-940B-28A3C0F9AD4D}"/>
    <cellStyle name="Normal" xfId="0" builtinId="0"/>
    <cellStyle name="Normal 10" xfId="5" xr:uid="{A481D3C6-3319-47C0-9AF5-B110B7B23A04}"/>
    <cellStyle name="Normal 10 2" xfId="34" xr:uid="{CA2D6D08-0FD6-4729-BAC5-4C15AF89F873}"/>
    <cellStyle name="Normal 10 2 2" xfId="135" xr:uid="{CC7EDFFD-D8FF-439E-AE6B-94FBBFA052D7}"/>
    <cellStyle name="Normal 10 3" xfId="570" xr:uid="{CF4EAC76-908A-44D6-8393-D64FBE7FEFBA}"/>
    <cellStyle name="Normal 11" xfId="146" xr:uid="{92F703BF-9DAD-484F-8361-E8743EA328B6}"/>
    <cellStyle name="Normal 11 2" xfId="231" xr:uid="{D564DECB-2EA2-4FAA-B306-144DD72A632C}"/>
    <cellStyle name="Normal 11 3" xfId="244" xr:uid="{0389BB12-80E3-464A-A8C2-E39C194EC49B}"/>
    <cellStyle name="Normal 12" xfId="187" xr:uid="{5CEB5EFF-5AC8-4D88-A32E-6BC632B7A625}"/>
    <cellStyle name="Normal 13" xfId="264" xr:uid="{D946B7FB-C803-4A59-A631-AF3D69AB6DCF}"/>
    <cellStyle name="Normal 13 2" xfId="591" xr:uid="{7EA8C073-8C24-48B6-80FE-513990BD4208}"/>
    <cellStyle name="Normal 14" xfId="595" xr:uid="{7F88C93C-AF6D-4E44-8177-08871D9004A9}"/>
    <cellStyle name="Normal 15" xfId="577" xr:uid="{0E6EAFE4-06A8-434E-9DEB-8EE70799FBFD}"/>
    <cellStyle name="Normal 16" xfId="584" xr:uid="{D31E3414-79A7-44E7-BA68-51526BF7EBC0}"/>
    <cellStyle name="Normal 17" xfId="583" xr:uid="{8F7DFF35-7639-4040-B4AF-39A8CACA63B0}"/>
    <cellStyle name="Normal 18" xfId="586" xr:uid="{FBDBCB5B-E2C4-45AE-8AB5-E42583C81CD5}"/>
    <cellStyle name="Normal 19" xfId="592" xr:uid="{851BEFFB-017D-4DFA-8170-0B61F2E5D3AA}"/>
    <cellStyle name="Normal 2" xfId="31" xr:uid="{4EBE335F-5750-4273-9ECD-9061ED75F260}"/>
    <cellStyle name="Normal 2 10" xfId="35" xr:uid="{3DB21237-A585-4827-B939-C0C06EB13A46}"/>
    <cellStyle name="Normal 2 10 2" xfId="128" xr:uid="{A5796FF9-CE4A-4ACD-B197-8A1CA7EE2DD3}"/>
    <cellStyle name="Normal 2 11" xfId="88" xr:uid="{B7DC3607-8595-4376-827B-DCA9DF18A9E6}"/>
    <cellStyle name="Normal 2 12" xfId="137" xr:uid="{88607029-F41F-4A11-B98F-2965F2594A91}"/>
    <cellStyle name="Normal 2 13" xfId="563" xr:uid="{EDA80957-B6A7-43B6-B19D-9BB00F9B2357}"/>
    <cellStyle name="Normal 2 2" xfId="36" xr:uid="{86884A07-9B60-4E1D-BAF7-084E5BE4695F}"/>
    <cellStyle name="Normal 2 2 2" xfId="93" xr:uid="{88777D6F-1A59-4E28-8579-2A1B85B8658B}"/>
    <cellStyle name="Normal 2 3" xfId="37" xr:uid="{6E5BAEEB-C021-493C-9883-EF33A15B28A0}"/>
    <cellStyle name="Normal 2 3 2" xfId="95" xr:uid="{07FB698F-16D8-467D-A26A-4076C55D5EEC}"/>
    <cellStyle name="Normal 2 3 3" xfId="209" xr:uid="{20CF1F39-DD4B-4FC4-A31C-76323738A561}"/>
    <cellStyle name="Normal 2 3 4" xfId="548" xr:uid="{0846CF63-D189-4CBB-B020-6EE79A0C24EE}"/>
    <cellStyle name="Normal 2 4" xfId="38" xr:uid="{3E0095C0-61A6-4388-9D84-48C2FE119636}"/>
    <cellStyle name="Normal 2 4 2" xfId="99" xr:uid="{C37579A2-E1AB-427A-9388-C14F49F1EAE5}"/>
    <cellStyle name="Normal 2 5" xfId="39" xr:uid="{C00C930F-EF98-451D-B47E-33824C72FD46}"/>
    <cellStyle name="Normal 2 5 2" xfId="103" xr:uid="{617D5315-6BE7-40F3-AFB7-66339EAA0F27}"/>
    <cellStyle name="Normal 2 6" xfId="40" xr:uid="{2BAFDFDC-23DA-4146-AB04-1A30CD518B03}"/>
    <cellStyle name="Normal 2 6 2" xfId="102" xr:uid="{B8797558-417B-41A6-8C17-3A164BDC2386}"/>
    <cellStyle name="Normal 2 7" xfId="41" xr:uid="{450D71C5-EDF9-4F9A-816A-3F0C34BA2E8E}"/>
    <cellStyle name="Normal 2 7 2" xfId="114" xr:uid="{7C130FCD-08AE-4139-A021-E297F3D37033}"/>
    <cellStyle name="Normal 2 8" xfId="42" xr:uid="{B20AAEE0-7E01-4FE0-A3BA-FD526C85BDC7}"/>
    <cellStyle name="Normal 2 8 2" xfId="122" xr:uid="{F49998DD-9171-4818-9250-71C59430B955}"/>
    <cellStyle name="Normal 2 9" xfId="43" xr:uid="{F6CF5DDD-2B5C-40F5-A83E-212D190DCE49}"/>
    <cellStyle name="Normal 2 9 2" xfId="106" xr:uid="{44E29B2D-7FA7-4DCE-BD5F-5FE3F7E71B58}"/>
    <cellStyle name="Normal 20" xfId="588" xr:uid="{B5BA4825-868F-464D-97C5-7BC50A6D3E70}"/>
    <cellStyle name="Normal 21" xfId="638" xr:uid="{03D2237F-CB26-44DF-A861-055412709F1B}"/>
    <cellStyle name="Normal 21 2" xfId="760" xr:uid="{7C21C12A-5691-45EF-89A0-CDEBDCE7501D}"/>
    <cellStyle name="Normal 22" xfId="660" xr:uid="{A1118C3E-DA93-4B9F-B160-034F54C895C4}"/>
    <cellStyle name="Normal 23" xfId="680" xr:uid="{D86C5957-67B8-407F-A4C1-A88B7B046AE0}"/>
    <cellStyle name="Normal 24" xfId="700" xr:uid="{5374CEB5-3DAD-4270-A8D7-01B8852C9F25}"/>
    <cellStyle name="Normal 25" xfId="720" xr:uid="{E55D5163-7909-4EFE-95AA-86A9E10C5B9A}"/>
    <cellStyle name="Normal 26" xfId="740" xr:uid="{16F84BB9-4A74-4890-9717-8DE2D87951DE}"/>
    <cellStyle name="Normal 27" xfId="762" xr:uid="{4DE37D46-2439-47FF-833C-BC9D50BD78CA}"/>
    <cellStyle name="Normal 28" xfId="782" xr:uid="{EF34FE47-7DEB-46B9-8A9A-057E39D49A0E}"/>
    <cellStyle name="Normal 285 4" xfId="551" xr:uid="{B11E8B0D-74EB-4EAE-9FEE-19B2AB5B1D91}"/>
    <cellStyle name="Normal 29" xfId="802" xr:uid="{29456736-ECAB-4E9E-96D6-F41663FE3136}"/>
    <cellStyle name="Normal 3" xfId="44" xr:uid="{0A883AE6-45F7-42F2-8865-85D83350694F}"/>
    <cellStyle name="Normal 3 10" xfId="85" xr:uid="{E11167DA-7347-44A0-8EEF-E8B34076239B}"/>
    <cellStyle name="Normal 3 11" xfId="138" xr:uid="{354F21B3-301A-440C-915C-4AAB2C15EFE2}"/>
    <cellStyle name="Normal 3 12" xfId="569" xr:uid="{97A898EE-9CF3-49A6-9372-7BE644A65C07}"/>
    <cellStyle name="Normal 3 2" xfId="45" xr:uid="{5861161B-34B7-41DD-BE84-57303DFE47F6}"/>
    <cellStyle name="Normal 3 2 2" xfId="96" xr:uid="{3E7DBDBC-42C2-45D7-AD9E-0234B8A34CC1}"/>
    <cellStyle name="Normal 3 3" xfId="46" xr:uid="{78B36AB9-913D-4671-8AA5-33E8F0050A6E}"/>
    <cellStyle name="Normal 3 3 2" xfId="100" xr:uid="{D6F742F7-9AE8-46B6-B494-0359190BCFF0}"/>
    <cellStyle name="Normal 3 4" xfId="47" xr:uid="{0F75D8AF-F600-4453-8E61-A0F5FCE4B98D}"/>
    <cellStyle name="Normal 3 4 2" xfId="104" xr:uid="{F4D8C35B-DF89-46D4-AE97-5EE6EE4B9EEC}"/>
    <cellStyle name="Normal 3 5" xfId="48" xr:uid="{AA8206AD-3661-4435-AC0A-73286425A455}"/>
    <cellStyle name="Normal 3 5 2" xfId="92" xr:uid="{1B355DA1-27C2-4157-9684-C99DB3BF5CE6}"/>
    <cellStyle name="Normal 3 6" xfId="49" xr:uid="{8F91EC22-041E-440A-BC17-32822374A946}"/>
    <cellStyle name="Normal 3 6 2" xfId="111" xr:uid="{17CF24E9-E4C9-42D2-973A-0F078CAF0C30}"/>
    <cellStyle name="Normal 3 7" xfId="50" xr:uid="{2E7B0D26-7871-43B8-B88F-ADF2B3149F52}"/>
    <cellStyle name="Normal 3 7 2" xfId="120" xr:uid="{AF0D820A-DE7E-433E-B35D-5592C40C24EB}"/>
    <cellStyle name="Normal 3 8" xfId="51" xr:uid="{1FC42241-07D8-4124-BB17-A20C32DB76DB}"/>
    <cellStyle name="Normal 3 8 2" xfId="129" xr:uid="{A7102978-1F72-4DD5-9983-C78E3C9D5B0C}"/>
    <cellStyle name="Normal 3 9" xfId="52" xr:uid="{369A62D0-179F-4645-8BB4-63230A76A8E0}"/>
    <cellStyle name="Normal 3 9 2" xfId="132" xr:uid="{BB758B24-C430-4929-8D2F-F49E2E8D6F54}"/>
    <cellStyle name="Normal 30" xfId="822" xr:uid="{47EED58C-4A45-4A3B-8C04-625DF335B8C0}"/>
    <cellStyle name="Normal 31" xfId="842" xr:uid="{2FFA2A9D-8CA0-4847-8538-E7F99C074264}"/>
    <cellStyle name="Normal 32" xfId="862" xr:uid="{928A65D1-8FA8-4DBD-ACD1-651CF7BADC18}"/>
    <cellStyle name="Normal 33" xfId="882" xr:uid="{884EBC2A-D279-4E8E-99A9-FD20508586CB}"/>
    <cellStyle name="Normal 34" xfId="902" xr:uid="{1F38ABF5-5F57-4880-9235-BB3E3DC03575}"/>
    <cellStyle name="Normal 35" xfId="922" xr:uid="{7C94BE0C-26DE-41E4-A48F-C1B08EF0C2EC}"/>
    <cellStyle name="Normal 36" xfId="942" xr:uid="{C633CED8-539F-4B36-85DD-785585465B68}"/>
    <cellStyle name="Normal 37" xfId="962" xr:uid="{976D37FC-350D-49E0-977C-5BFAE7D9678C}"/>
    <cellStyle name="Normal 37 2" xfId="1063" xr:uid="{E49BDC29-A139-4BF4-8662-D8522B450D4E}"/>
    <cellStyle name="Normal 38" xfId="982" xr:uid="{7F2B1727-E857-40E4-8D53-E0D0E262995B}"/>
    <cellStyle name="Normal 39" xfId="1002" xr:uid="{29FCE7FD-A0F4-47B4-9443-8E7F06B29583}"/>
    <cellStyle name="Normal 4" xfId="81" xr:uid="{7D71951A-2216-4D5B-ADFB-F9AA6EF82B7D}"/>
    <cellStyle name="Normal 4 10" xfId="140" xr:uid="{8BC935AE-04D6-47D1-B2BE-287D13D378D1}"/>
    <cellStyle name="Normal 4 10 2" xfId="155" xr:uid="{C218B60A-A447-4243-A3DB-37634C0CCAB0}"/>
    <cellStyle name="Normal 4 10 2 2" xfId="252" xr:uid="{6FE24443-49D3-466A-A04D-0F54A4793A2B}"/>
    <cellStyle name="Normal 4 10 3" xfId="239" xr:uid="{0310F616-BB2F-4EE0-AE1E-67BB1B2C63F1}"/>
    <cellStyle name="Normal 4 11" xfId="149" xr:uid="{B1A3D615-835A-4EAF-A13A-4501CDA54DD7}"/>
    <cellStyle name="Normal 4 11 2" xfId="234" xr:uid="{E19923D0-8B15-4CD8-A5E8-4A362577AE16}"/>
    <cellStyle name="Normal 4 12" xfId="162" xr:uid="{34FC2AC3-0D13-4DB9-B940-DC1527EB971B}"/>
    <cellStyle name="Normal 4 12 2" xfId="247" xr:uid="{6B26EFA4-7627-4ABA-850F-EFD89772F5B4}"/>
    <cellStyle name="Normal 4 13" xfId="597" xr:uid="{CE2D3757-D1C7-4C28-AB04-84DA839DA91F}"/>
    <cellStyle name="Normal 4 2" xfId="53" xr:uid="{17D7A184-A065-4735-A631-C0C006F1D3CC}"/>
    <cellStyle name="Normal 4 2 2" xfId="101" xr:uid="{835D26A3-293C-4A75-A0F7-191E39067F1D}"/>
    <cellStyle name="Normal 4 3" xfId="54" xr:uid="{E9D79684-B022-45FD-BE2F-75254F9A0E63}"/>
    <cellStyle name="Normal 4 3 2" xfId="105" xr:uid="{1CE5617D-EEBD-4D3C-94D3-C3D3D635AE78}"/>
    <cellStyle name="Normal 4 4" xfId="55" xr:uid="{9BE6FD91-72C7-4FC8-88CD-9F06AE45B938}"/>
    <cellStyle name="Normal 4 4 2" xfId="98" xr:uid="{353B5780-A167-4BD5-97A6-3DB46BC6DB05}"/>
    <cellStyle name="Normal 4 5" xfId="56" xr:uid="{402A5DC2-602E-4212-9383-4D86B3802A27}"/>
    <cellStyle name="Normal 4 5 2" xfId="108" xr:uid="{28F91316-D4BD-4F70-A15D-5F6938AAE106}"/>
    <cellStyle name="Normal 4 6" xfId="57" xr:uid="{DCAF8E33-FACC-4E27-8A1E-96BA94A6BB53}"/>
    <cellStyle name="Normal 4 6 2" xfId="121" xr:uid="{445A9DC1-2BAA-4E22-92EB-8F650DA36A45}"/>
    <cellStyle name="Normal 4 7" xfId="58" xr:uid="{D5E9FB6A-8BAA-4667-BC0E-937ED18E7849}"/>
    <cellStyle name="Normal 4 7 2" xfId="130" xr:uid="{7EFF73D9-4737-4C2C-A036-E352A02B397E}"/>
    <cellStyle name="Normal 4 8" xfId="59" xr:uid="{5A91BB25-D5AD-49BB-AC46-4E91C2E84562}"/>
    <cellStyle name="Normal 4 8 2" xfId="134" xr:uid="{D444D9E5-80E3-4C6D-A999-6ED9D7E29FE0}"/>
    <cellStyle name="Normal 4 9" xfId="86" xr:uid="{5B9B2F79-9534-41B4-89E5-4C7A71CF727D}"/>
    <cellStyle name="Normal 40" xfId="1022" xr:uid="{E5CC0850-B1E2-4560-9A6A-DDFD5A84BAB3}"/>
    <cellStyle name="Normal 40 2" xfId="1065" xr:uid="{CDE2E612-23E9-4C15-A789-CC2A09A2E970}"/>
    <cellStyle name="Normal 41" xfId="1042" xr:uid="{DB3308AC-8C8D-473E-BD7B-F323217CB739}"/>
    <cellStyle name="Normal 41 2" xfId="1064" xr:uid="{B0BC3271-A8F8-40B6-A251-95F541626B20}"/>
    <cellStyle name="Normal 42" xfId="1066" xr:uid="{86528FBE-5E98-413E-B3EA-7B3166618934}"/>
    <cellStyle name="Normal 43" xfId="1086" xr:uid="{23B40994-D226-4844-8774-C188B0FED83F}"/>
    <cellStyle name="Normal 44" xfId="1106" xr:uid="{C6957211-7846-45EF-9DC5-BF25F31CBAFA}"/>
    <cellStyle name="Normal 45" xfId="1126" xr:uid="{3DBFABF1-11A4-4491-B16E-C1292277113A}"/>
    <cellStyle name="Normal 46" xfId="568" xr:uid="{04B5BDD6-F0CD-464A-996A-5C6452295758}"/>
    <cellStyle name="Normal 5" xfId="84" xr:uid="{AE786E47-4033-46C9-8A31-CB0D28B5EC35}"/>
    <cellStyle name="Normal 5 10" xfId="152" xr:uid="{C72CF08F-2806-458F-9AC5-8EDD82BFE820}"/>
    <cellStyle name="Normal 5 10 2" xfId="237" xr:uid="{90B9DB1F-A3C4-457A-B2F9-461D49656DC3}"/>
    <cellStyle name="Normal 5 11" xfId="165" xr:uid="{91F314CB-B242-4991-8D6C-7A8A76878390}"/>
    <cellStyle name="Normal 5 11 2" xfId="250" xr:uid="{7E7D81A1-0E64-4595-BA45-72F343DBE2D8}"/>
    <cellStyle name="Normal 5 2" xfId="60" xr:uid="{59DF77AB-333F-48F4-9219-E429D2F59935}"/>
    <cellStyle name="Normal 5 2 2" xfId="107" xr:uid="{0FD48BA5-A46D-4ABF-B6F6-BED25FBC6080}"/>
    <cellStyle name="Normal 5 3" xfId="61" xr:uid="{D978093D-6C6E-4F82-AFE4-44B3725EF8A0}"/>
    <cellStyle name="Normal 5 3 2" xfId="110" xr:uid="{5BEEBD75-E933-42C1-B863-A835CD38C3E2}"/>
    <cellStyle name="Normal 5 4" xfId="62" xr:uid="{6ECE9944-F4EB-4B15-AB26-9D05A599417F}"/>
    <cellStyle name="Normal 5 4 2" xfId="94" xr:uid="{0EC17DDA-9CAA-4E17-89FC-FAE8E7C7038E}"/>
    <cellStyle name="Normal 5 5" xfId="63" xr:uid="{B374B0C4-EFB1-488C-80C0-5E15F142F59B}"/>
    <cellStyle name="Normal 5 5 2" xfId="109" xr:uid="{688EBD5D-BA81-4E4E-B87B-C89E46C2AA2D}"/>
    <cellStyle name="Normal 5 6" xfId="64" xr:uid="{37D39DCE-103E-4685-BEFB-6BD4B11A240E}"/>
    <cellStyle name="Normal 5 6 2" xfId="117" xr:uid="{716A7DD1-E152-4D63-A268-464F1F342947}"/>
    <cellStyle name="Normal 5 7" xfId="65" xr:uid="{E745C5F1-AD29-4DB7-9D3E-0D6998206011}"/>
    <cellStyle name="Normal 5 7 2" xfId="124" xr:uid="{4B7E1FB0-3C55-4806-B2DA-FA0E0EE98FDB}"/>
    <cellStyle name="Normal 5 8" xfId="87" xr:uid="{0A69BFB1-C99F-4196-B699-A89338581FC2}"/>
    <cellStyle name="Normal 5 9" xfId="143" xr:uid="{B3E9480D-D726-479E-9C91-4C3C82BB4C45}"/>
    <cellStyle name="Normal 5 9 2" xfId="158" xr:uid="{672E8959-CE5B-4F94-B1E6-8B30B3400784}"/>
    <cellStyle name="Normal 5 9 2 2" xfId="255" xr:uid="{28A90728-724C-4822-A6B6-CE6EDDF5C910}"/>
    <cellStyle name="Normal 5 9 3" xfId="242" xr:uid="{FDD66A0E-FD6C-4565-87D1-B928B72A4A93}"/>
    <cellStyle name="Normal 6" xfId="80" xr:uid="{BCC5FC84-A1FD-4657-A462-34AE71ACC23D}"/>
    <cellStyle name="Normal 6 10" xfId="161" xr:uid="{D6F81325-5FEB-4AC4-8108-98EF67D05514}"/>
    <cellStyle name="Normal 6 10 2" xfId="246" xr:uid="{1B21C893-1D0D-4F46-899E-1D72D15F8763}"/>
    <cellStyle name="Normal 6 2" xfId="66" xr:uid="{5189785C-EEED-4608-AAB7-11DC914533A0}"/>
    <cellStyle name="Normal 6 2 2" xfId="113" xr:uid="{979CC2D4-ADF1-4D73-827B-01D7E58F4CB9}"/>
    <cellStyle name="Normal 6 3" xfId="67" xr:uid="{368EBF56-F0AD-415F-A1D2-4F959B1BDE75}"/>
    <cellStyle name="Normal 6 3 2" xfId="119" xr:uid="{7B1FB31A-E3DB-4E44-B8D3-CDED038D11E9}"/>
    <cellStyle name="Normal 6 4" xfId="68" xr:uid="{4462DD14-8D1A-41D1-A936-B6BCA4DD42FB}"/>
    <cellStyle name="Normal 6 4 2" xfId="125" xr:uid="{E5972CD4-E85C-45AC-A5CC-DED858A717B0}"/>
    <cellStyle name="Normal 6 5" xfId="69" xr:uid="{664F463B-779A-475A-BBB9-B1BD864448DF}"/>
    <cellStyle name="Normal 6 5 2" xfId="116" xr:uid="{D9E9EB0B-FBA6-4C37-92C2-EA48600117DB}"/>
    <cellStyle name="Normal 6 6" xfId="70" xr:uid="{B00DC61E-3BF2-4DFA-A016-828FB0165E42}"/>
    <cellStyle name="Normal 6 6 2" xfId="123" xr:uid="{146694FB-1401-4DDD-8B38-60DF89A5AD7F}"/>
    <cellStyle name="Normal 6 7" xfId="89" xr:uid="{3D4AF53B-BC3D-4D06-BDC2-A779A2A05422}"/>
    <cellStyle name="Normal 6 8" xfId="139" xr:uid="{726BEE12-301F-4D62-B3B5-C61ED77B6BC1}"/>
    <cellStyle name="Normal 6 8 2" xfId="154" xr:uid="{DF4DB79E-CB5F-4608-B547-6178A54C41D3}"/>
    <cellStyle name="Normal 6 8 2 2" xfId="251" xr:uid="{B897082C-9B2B-4FB9-8536-4ABC74800E08}"/>
    <cellStyle name="Normal 6 8 3" xfId="238" xr:uid="{6B921AE0-DDC0-4315-9818-A2444EE0D4B8}"/>
    <cellStyle name="Normal 6 9" xfId="148" xr:uid="{6BE2D2D9-F281-4F29-88E5-9DA9FADFEADD}"/>
    <cellStyle name="Normal 6 9 2" xfId="233" xr:uid="{8C4F26F3-7944-4592-A4B7-9401EAC67E24}"/>
    <cellStyle name="Normal 7" xfId="82" xr:uid="{E7395D22-2B1E-4049-B32E-5524E83AF697}"/>
    <cellStyle name="Normal 7 2" xfId="71" xr:uid="{87B3FBEA-63AF-45D1-909E-25FAC5D7A482}"/>
    <cellStyle name="Normal 7 2 2" xfId="97" xr:uid="{DAFC1412-EE1F-46D9-9EB4-FF901EB9581E}"/>
    <cellStyle name="Normal 7 3" xfId="72" xr:uid="{605F0E7C-6192-4293-8FF3-1249A29FC3C3}"/>
    <cellStyle name="Normal 7 3 2" xfId="118" xr:uid="{92FA6DF4-4C85-4ED8-B2EB-70A5F3314A3B}"/>
    <cellStyle name="Normal 7 4" xfId="73" xr:uid="{DB720CF8-3DC1-46EA-80CB-9D63338F8168}"/>
    <cellStyle name="Normal 7 4 2" xfId="126" xr:uid="{7430FEF7-7761-4F8A-98E7-68D93840D9DD}"/>
    <cellStyle name="Normal 7 5" xfId="74" xr:uid="{D4DB80F0-EB41-49EC-882E-50C75315C871}"/>
    <cellStyle name="Normal 7 5 2" xfId="131" xr:uid="{2FB64B5A-5C62-427D-B6FC-D52185FF05D3}"/>
    <cellStyle name="Normal 7 6" xfId="90" xr:uid="{B3ECD52D-4A25-4B04-BE2E-8585E1B79B55}"/>
    <cellStyle name="Normal 7 7" xfId="141" xr:uid="{1F8E9495-B586-43AD-B979-7F751A9C1D55}"/>
    <cellStyle name="Normal 7 7 2" xfId="156" xr:uid="{1306C2BC-03A8-4D7A-AE7E-3A040EB6942A}"/>
    <cellStyle name="Normal 7 7 2 2" xfId="253" xr:uid="{AB6B38EE-3B78-40AE-A450-4A4A1D4A1B79}"/>
    <cellStyle name="Normal 7 7 3" xfId="240" xr:uid="{EC5E1F28-56F6-494B-992A-D0B66F38C360}"/>
    <cellStyle name="Normal 7 8" xfId="150" xr:uid="{33C5B11D-9B89-47CB-957F-3769AD338890}"/>
    <cellStyle name="Normal 7 8 2" xfId="235" xr:uid="{57B18147-E7D3-4B8C-8576-DD59063B5614}"/>
    <cellStyle name="Normal 7 9" xfId="163" xr:uid="{8BABCC7D-C700-4476-A534-D045336F8C51}"/>
    <cellStyle name="Normal 7 9 2" xfId="248" xr:uid="{B5F4B748-75DC-4255-8CC0-1C02C9F00DCC}"/>
    <cellStyle name="Normal 8" xfId="83" xr:uid="{78C47E6F-2694-43CE-9554-73EE7836B25F}"/>
    <cellStyle name="Normal 8 2" xfId="75" xr:uid="{2FE29ACF-76C5-40F6-9B6C-C7B08BCDB1F6}"/>
    <cellStyle name="Normal 8 2 2" xfId="127" xr:uid="{B82B96BE-38E5-4046-A4C2-C49E1E4281BE}"/>
    <cellStyle name="Normal 8 3" xfId="76" xr:uid="{02176452-C2E3-47B2-ACBA-F84D54B73D6A}"/>
    <cellStyle name="Normal 8 3 2" xfId="115" xr:uid="{8D55CB8F-BD0D-481F-A9AA-8D8189B4AE92}"/>
    <cellStyle name="Normal 8 4" xfId="77" xr:uid="{94F9D1E7-288C-423E-B099-CC35D53D31FC}"/>
    <cellStyle name="Normal 8 4 2" xfId="112" xr:uid="{C0944ACF-97BC-4D73-A534-6B4A8CB7E752}"/>
    <cellStyle name="Normal 8 5" xfId="91" xr:uid="{33AD33BE-C457-4D00-990C-2278C02F29A8}"/>
    <cellStyle name="Normal 8 6" xfId="142" xr:uid="{9DEEF03C-A77B-4770-8CB5-0FA25C9BCF80}"/>
    <cellStyle name="Normal 8 6 2" xfId="157" xr:uid="{BA665057-32C4-49FC-92A0-14331143A58E}"/>
    <cellStyle name="Normal 8 6 2 2" xfId="254" xr:uid="{98A7E785-F5AB-47FF-B770-699A40AB6EE7}"/>
    <cellStyle name="Normal 8 6 3" xfId="241" xr:uid="{237D96C0-C808-4A1B-991C-2150EBF75384}"/>
    <cellStyle name="Normal 8 7" xfId="151" xr:uid="{1ABB56A5-05DE-4A52-9966-010F294BED9B}"/>
    <cellStyle name="Normal 8 7 2" xfId="236" xr:uid="{E7926056-CA2D-4011-AF5F-F02140BD0CDB}"/>
    <cellStyle name="Normal 8 8" xfId="164" xr:uid="{25E8391A-9E5B-4A88-BB8F-FD81C0E77AEA}"/>
    <cellStyle name="Normal 8 8 2" xfId="249" xr:uid="{8FFC9830-BF31-4048-8CE7-75D81AB03981}"/>
    <cellStyle name="Normal 9" xfId="145" xr:uid="{9A97FDD8-A502-40D4-9501-435EE8CDF025}"/>
    <cellStyle name="Normal 9 2" xfId="78" xr:uid="{C6C30A56-522D-4D5B-9B7F-AF34BB4E9CBB}"/>
    <cellStyle name="Normal 9 2 2" xfId="133" xr:uid="{67157F40-0FA8-402D-B3B2-B44B2C8EF2C0}"/>
    <cellStyle name="Normal 9 3" xfId="79" xr:uid="{5A2A5C64-42ED-45BD-B15E-FD4E15084292}"/>
    <cellStyle name="Normal 9 3 2" xfId="136" xr:uid="{B61FA260-0785-4746-B327-50146E290A6A}"/>
    <cellStyle name="Normal 9 4" xfId="159" xr:uid="{2BA16FE6-390F-4BD9-829E-5C2B207FEE12}"/>
    <cellStyle name="Normal 9 4 2" xfId="243" xr:uid="{E86134E7-2CAD-42D0-9F32-7E1E3A828793}"/>
    <cellStyle name="Normal 9 5" xfId="166" xr:uid="{14765987-3B56-4DE6-9B35-2CC56C694053}"/>
    <cellStyle name="Normal 9 5 2" xfId="256" xr:uid="{37BADC29-FC71-4650-8C08-FAD5D384FCBA}"/>
    <cellStyle name="Normal 9 6" xfId="232" xr:uid="{61CA87DF-F425-4345-8574-36EB8D03B826}"/>
    <cellStyle name="Note 10" xfId="585" xr:uid="{7013809F-C449-4315-AC3B-C11A0A55A65B}"/>
    <cellStyle name="Note 11" xfId="579" xr:uid="{962B0B8F-E525-4827-9F92-E1C4818C736E}"/>
    <cellStyle name="Note 12" xfId="576" xr:uid="{E789E5FB-CE90-4B7B-BE6D-C682E5D6A9C7}"/>
    <cellStyle name="Note 13" xfId="587" xr:uid="{1D5DC187-073F-436D-87FC-747B7BCF11EF}"/>
    <cellStyle name="Note 14" xfId="589" xr:uid="{C84A8024-E16C-432C-B2B4-80A551761883}"/>
    <cellStyle name="Note 15" xfId="582" xr:uid="{86AB4CA3-6470-4A06-9AE1-34B262613BCF}"/>
    <cellStyle name="Note 16" xfId="590" xr:uid="{7955086B-5F07-4032-85C1-8B620C682CBD}"/>
    <cellStyle name="Note 17" xfId="578" xr:uid="{D84BA030-4AE6-4635-9613-3D4E8462BFC6}"/>
    <cellStyle name="Note 18" xfId="580" xr:uid="{5A873AA5-E805-4ED7-9E0D-2BC05E2C6FE7}"/>
    <cellStyle name="Note 19" xfId="596" xr:uid="{0462541C-735A-48C3-976E-DA5623AE7600}"/>
    <cellStyle name="Note 2" xfId="210" xr:uid="{AB12957E-6F52-492A-9896-0C7A1655731A}"/>
    <cellStyle name="Note 2 2" xfId="574" xr:uid="{1F12058E-1306-44A7-92D0-9B0FED770F8B}"/>
    <cellStyle name="Note 20" xfId="611" xr:uid="{00FB9F82-DD38-4404-90D1-31CF42BBAD09}"/>
    <cellStyle name="Note 21" xfId="641" xr:uid="{5B11BA96-A13D-47C2-89CF-94640D79BCC0}"/>
    <cellStyle name="Note 22" xfId="661" xr:uid="{CBF8F13D-3AFE-4563-A619-6AE28DC2C13E}"/>
    <cellStyle name="Note 23" xfId="681" xr:uid="{944E21BA-76EF-4C33-9331-40F3D0C0902B}"/>
    <cellStyle name="Note 24" xfId="701" xr:uid="{D2135870-37A1-4F05-8A84-3180FCB4DEA4}"/>
    <cellStyle name="Note 25" xfId="721" xr:uid="{F7B79BF1-6A2A-43BE-BBC0-E4B79E826677}"/>
    <cellStyle name="Note 26" xfId="741" xr:uid="{3A70DDCC-369A-484E-A415-BEEA6B496CC8}"/>
    <cellStyle name="Note 27" xfId="763" xr:uid="{C64473FE-2A78-42F9-8B37-0CC1AA82C4B1}"/>
    <cellStyle name="Note 28" xfId="783" xr:uid="{00CB0694-EBE8-49F6-9BCF-4C6476F6296A}"/>
    <cellStyle name="Note 29" xfId="803" xr:uid="{7908503B-2E3F-4250-ACA4-3A91DAEA69F5}"/>
    <cellStyle name="Note 3" xfId="572" xr:uid="{390E9891-1FB5-4B3D-BDCB-F7CCEB41F174}"/>
    <cellStyle name="Note 30" xfId="823" xr:uid="{1F997D3C-77B8-4481-8CC7-1B3812EF8546}"/>
    <cellStyle name="Note 31" xfId="843" xr:uid="{1DD50114-9D0B-4007-96FC-73F92805B64B}"/>
    <cellStyle name="Note 32" xfId="863" xr:uid="{C85C4E9A-DEFA-43EC-BABE-FC9FD27D0395}"/>
    <cellStyle name="Note 33" xfId="883" xr:uid="{03E4CF13-9CCF-40F3-BC54-E579023FCE13}"/>
    <cellStyle name="Note 34" xfId="903" xr:uid="{F511C882-6763-417B-94B8-8B9053242CDF}"/>
    <cellStyle name="Note 35" xfId="923" xr:uid="{2C2143DB-22C2-4E9D-A46E-544F48E47521}"/>
    <cellStyle name="Note 36" xfId="943" xr:uid="{43129A32-2E7E-411F-8FAC-FC59F18BFA02}"/>
    <cellStyle name="Note 37" xfId="963" xr:uid="{72F71B17-FD31-45BB-86D1-6F764425542F}"/>
    <cellStyle name="Note 38" xfId="983" xr:uid="{8473498F-EC28-4D34-BADE-6F257E94DA5F}"/>
    <cellStyle name="Note 39" xfId="1003" xr:uid="{FFAF501C-28C4-4EFB-A8D4-27216ACC1A43}"/>
    <cellStyle name="Note 4" xfId="571" xr:uid="{478E773C-628F-4808-9A75-4A4E9A8B1889}"/>
    <cellStyle name="Note 40" xfId="1023" xr:uid="{06A9E861-1D14-43C9-AC1D-9A1963F5A3DA}"/>
    <cellStyle name="Note 41" xfId="1043" xr:uid="{630A7DE2-F652-4A67-8522-07215BC1401A}"/>
    <cellStyle name="Note 42" xfId="1067" xr:uid="{D54D3384-C7E7-42DD-BBEA-1B83C113EACA}"/>
    <cellStyle name="Note 43" xfId="1087" xr:uid="{06E8E41C-1CFD-40DA-8F42-6A2F62DCFA4A}"/>
    <cellStyle name="Note 44" xfId="1107" xr:uid="{B55F3CFA-66E5-4D1E-991D-51A16A73EE2F}"/>
    <cellStyle name="Note 45" xfId="1127" xr:uid="{A7159FCF-CE44-4F9B-968B-C7F87B6BC617}"/>
    <cellStyle name="Note 5" xfId="573" xr:uid="{DDE8AD99-B299-46F3-9CFD-CFDE57C7B86B}"/>
    <cellStyle name="Note 6" xfId="575" xr:uid="{262E5673-B650-4766-B342-5B544A495EFB}"/>
    <cellStyle name="Note 7" xfId="594" xr:uid="{AF02D6FD-22AA-479B-BFB9-751EA370562C}"/>
    <cellStyle name="Note 8" xfId="581" xr:uid="{E6AE414B-DE9A-4ADD-9E51-8B16EF323038}"/>
    <cellStyle name="Note 9" xfId="593" xr:uid="{C8D98061-8957-48C7-8CCC-4B29CF4DC8DA}"/>
    <cellStyle name="Output" xfId="15" builtinId="21" customBuiltin="1"/>
    <cellStyle name="Output 2" xfId="553" xr:uid="{D3AC1FF5-0E0A-4005-97F1-B5B1F5BBE7E0}"/>
    <cellStyle name="Output 2 2" xfId="606" xr:uid="{9FCF297A-B4BB-496E-8F47-7D1A0D5FDE39}"/>
    <cellStyle name="Percent" xfId="4" builtinId="5"/>
    <cellStyle name="Percent 2" xfId="2" xr:uid="{ADBBA759-10A6-4D6A-B452-298A8E93BA31}"/>
    <cellStyle name="Percent 2 2" xfId="213" xr:uid="{4C216045-4244-4D0C-BCCC-A8E5C32CA396}"/>
    <cellStyle name="Percent 2 2 2" xfId="214" xr:uid="{BBB280CE-A2A2-4AEC-8357-71E22855D08C}"/>
    <cellStyle name="Percent 2 2 3" xfId="215" xr:uid="{DD6DDB32-2AA3-481E-ACCC-A95935D555AC}"/>
    <cellStyle name="Percent 2 2 4" xfId="216" xr:uid="{DDA6B88B-2219-403D-910D-CC5BD72D20BF}"/>
    <cellStyle name="Percent 2 2 5" xfId="217" xr:uid="{DEBDF2F7-92EB-4628-B15D-F578FA086AAD}"/>
    <cellStyle name="Percent 2 3" xfId="218" xr:uid="{3B98FF1C-7C12-451F-BB48-7FF3D1C32634}"/>
    <cellStyle name="Percent 2 4" xfId="219" xr:uid="{639E0DB8-B382-480F-AF76-48CA1EAF7C7C}"/>
    <cellStyle name="Percent 2 5" xfId="220" xr:uid="{8FB6DC25-77C7-4393-800D-2DDB76AE09C2}"/>
    <cellStyle name="Percent 2 6" xfId="212" xr:uid="{7C7ACD69-F1B1-4A37-8ED5-BA96D00A2F9A}"/>
    <cellStyle name="Percent 2 7" xfId="564" xr:uid="{5F272E8D-B2B7-4AFD-B2D9-5B31959886CA}"/>
    <cellStyle name="Percent 3" xfId="147" xr:uid="{2A19B82A-1112-4E1F-85D0-7C9E6003D215}"/>
    <cellStyle name="Percent 3 2" xfId="222" xr:uid="{9A3A3CCF-0C6C-4770-960A-215377B2C6F8}"/>
    <cellStyle name="Percent 3 2 2" xfId="223" xr:uid="{55E6A95D-8EED-410A-B357-139BABF5FF9C}"/>
    <cellStyle name="Percent 3 2 3" xfId="224" xr:uid="{3337C1CE-021E-4824-BC7B-9F7493CDF142}"/>
    <cellStyle name="Percent 3 2 4" xfId="225" xr:uid="{D4700160-A7DE-45E8-9593-31B64B033F87}"/>
    <cellStyle name="Percent 3 2 5" xfId="226" xr:uid="{1A1E0366-343E-4F63-9296-50805B42316F}"/>
    <cellStyle name="Percent 3 3" xfId="227" xr:uid="{41AAC2AC-032E-444A-8134-5308C7043F45}"/>
    <cellStyle name="Percent 3 4" xfId="228" xr:uid="{F3FEBCEC-5569-49C7-B953-E92FE3BF0731}"/>
    <cellStyle name="Percent 3 5" xfId="229" xr:uid="{82F25256-761A-4B67-83A6-813C9398BF71}"/>
    <cellStyle name="Percent 3 6" xfId="221" xr:uid="{1DE8AD57-AE03-4DB5-9D55-FB927DCDDB42}"/>
    <cellStyle name="Percent 3 7" xfId="245" xr:uid="{2D8B713D-FA72-4285-8B18-32D709DDF752}"/>
    <cellStyle name="Percent 4" xfId="230" xr:uid="{B5CECB95-915E-4A10-BCE0-56CB266071AC}"/>
    <cellStyle name="Percent 5" xfId="211" xr:uid="{0873455B-DB29-48E8-9940-969DA99ACD4D}"/>
    <cellStyle name="Text" xfId="560" xr:uid="{738B52BA-7BB1-4A63-8971-C7F34DE365F0}"/>
    <cellStyle name="Title 2" xfId="167" xr:uid="{7AF0BA19-B333-4BF5-84E4-A07A1CEC2D7C}"/>
    <cellStyle name="Title 2 2" xfId="639" xr:uid="{66010014-F423-4349-90D0-DA460D507130}"/>
    <cellStyle name="Total" xfId="21" builtinId="25" customBuiltin="1"/>
    <cellStyle name="Total 2" xfId="613" xr:uid="{15F05BA5-F7E6-48F4-AB0E-0DA2EBB35510}"/>
    <cellStyle name="Warning Text" xfId="19" builtinId="11" customBuiltin="1"/>
    <cellStyle name="Warning Text 2" xfId="610" xr:uid="{FB9B5579-A5AE-42BE-8572-675ACC8C0343}"/>
    <cellStyle name="Year" xfId="554" xr:uid="{22A1FC1D-B8FA-4201-B9CA-4151637272C9}"/>
  </cellStyles>
  <dxfs count="0"/>
  <tableStyles count="0" defaultTableStyle="TableStyleMedium2" defaultPivotStyle="PivotStyleLight16"/>
  <colors>
    <mruColors>
      <color rgb="FFA6C0CB"/>
      <color rgb="FFFAA74A"/>
      <color rgb="FF003A5D"/>
      <color rgb="FF9E76B4"/>
      <color rgb="FFEF4D7F"/>
      <color rgb="FF948A54"/>
      <color rgb="FF6AC17B"/>
      <color rgb="FF00ACD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Structure" Target="richData/rdrichvaluestructure.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06/relationships/rdRichValue" Target="richData/rdrichvalue.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sharedStrings" Target="sharedStrings.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NZ"/>
              <a:t>Fuel prices ($/GJ)</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9657764799575264E-2"/>
          <c:y val="0.17179249652616954"/>
          <c:w val="0.61906919404340299"/>
          <c:h val="0.67413176662527119"/>
        </c:manualLayout>
      </c:layout>
      <c:lineChart>
        <c:grouping val="standard"/>
        <c:varyColors val="0"/>
        <c:ser>
          <c:idx val="0"/>
          <c:order val="0"/>
          <c:tx>
            <c:strRef>
              <c:f>'Fuel &amp; Emissions pricing'!$B$10</c:f>
              <c:strCache>
                <c:ptCount val="1"/>
                <c:pt idx="0">
                  <c:v>Gas</c:v>
                </c:pt>
              </c:strCache>
            </c:strRef>
          </c:tx>
          <c:spPr>
            <a:ln w="28575" cap="rnd">
              <a:solidFill>
                <a:schemeClr val="accent1"/>
              </a:solidFill>
              <a:prstDash val="lgDash"/>
              <a:round/>
            </a:ln>
            <a:effectLst/>
          </c:spPr>
          <c:marker>
            <c:symbol val="none"/>
          </c:marker>
          <c:cat>
            <c:numRef>
              <c:f>'Fuel &amp; Emissions pricing'!$A$11:$A$39</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'Fuel &amp; Emissions pricing'!$B$11:$B$39</c:f>
              <c:numCache>
                <c:formatCode>_-"$"* #,##0.00_-;\-"$"* #,##0.00_-;_-"$"* "-"??_-;_-@_-</c:formatCode>
                <c:ptCount val="29"/>
                <c:pt idx="0">
                  <c:v>11.797926</c:v>
                </c:pt>
                <c:pt idx="1">
                  <c:v>10.917999999999999</c:v>
                </c:pt>
                <c:pt idx="2">
                  <c:v>10.668491999999999</c:v>
                </c:pt>
                <c:pt idx="3">
                  <c:v>10.901796999999998</c:v>
                </c:pt>
                <c:pt idx="4">
                  <c:v>11.139756</c:v>
                </c:pt>
                <c:pt idx="5">
                  <c:v>11.383209999999998</c:v>
                </c:pt>
                <c:pt idx="6">
                  <c:v>11.632</c:v>
                </c:pt>
                <c:pt idx="7">
                  <c:v>11.838263000000001</c:v>
                </c:pt>
                <c:pt idx="8">
                  <c:v>12.049579000000001</c:v>
                </c:pt>
                <c:pt idx="9">
                  <c:v>12.264842000000002</c:v>
                </c:pt>
                <c:pt idx="10">
                  <c:v>12.485158</c:v>
                </c:pt>
                <c:pt idx="11">
                  <c:v>12.710421</c:v>
                </c:pt>
                <c:pt idx="12">
                  <c:v>12.940736999999999</c:v>
                </c:pt>
                <c:pt idx="13">
                  <c:v>13.177</c:v>
                </c:pt>
                <c:pt idx="14">
                  <c:v>13.444999999999999</c:v>
                </c:pt>
                <c:pt idx="15">
                  <c:v>13.717999999999998</c:v>
                </c:pt>
                <c:pt idx="16">
                  <c:v>13.996999999999998</c:v>
                </c:pt>
                <c:pt idx="17">
                  <c:v>14.281999999999998</c:v>
                </c:pt>
                <c:pt idx="18">
                  <c:v>14.572000000000001</c:v>
                </c:pt>
                <c:pt idx="19">
                  <c:v>14.868</c:v>
                </c:pt>
                <c:pt idx="20">
                  <c:v>15.171000000000001</c:v>
                </c:pt>
                <c:pt idx="21">
                  <c:v>15.479000000000001</c:v>
                </c:pt>
                <c:pt idx="22">
                  <c:v>15.793000000000001</c:v>
                </c:pt>
                <c:pt idx="23">
                  <c:v>16.113000000000003</c:v>
                </c:pt>
                <c:pt idx="24">
                  <c:v>16.440000000000001</c:v>
                </c:pt>
                <c:pt idx="25">
                  <c:v>16.774000000000001</c:v>
                </c:pt>
                <c:pt idx="26">
                  <c:v>17.114000000000001</c:v>
                </c:pt>
                <c:pt idx="27">
                  <c:v>17.461000000000002</c:v>
                </c:pt>
                <c:pt idx="28">
                  <c:v>17.815000000000001</c:v>
                </c:pt>
              </c:numCache>
            </c:numRef>
          </c:val>
          <c:smooth val="0"/>
          <c:extLst>
            <c:ext xmlns:c16="http://schemas.microsoft.com/office/drawing/2014/chart" uri="{C3380CC4-5D6E-409C-BE32-E72D297353CC}">
              <c16:uniqueId val="{00000000-70E1-4AD3-A026-861E83729AD9}"/>
            </c:ext>
          </c:extLst>
        </c:ser>
        <c:ser>
          <c:idx val="1"/>
          <c:order val="1"/>
          <c:tx>
            <c:strRef>
              <c:f>'Fuel &amp; Emissions pricing'!$C$10</c:f>
              <c:strCache>
                <c:ptCount val="1"/>
                <c:pt idx="0">
                  <c:v>Coal</c:v>
                </c:pt>
              </c:strCache>
            </c:strRef>
          </c:tx>
          <c:spPr>
            <a:ln w="28575" cap="rnd">
              <a:solidFill>
                <a:schemeClr val="accent2"/>
              </a:solidFill>
              <a:prstDash val="dashDot"/>
              <a:round/>
            </a:ln>
            <a:effectLst/>
          </c:spPr>
          <c:marker>
            <c:symbol val="none"/>
          </c:marker>
          <c:cat>
            <c:numRef>
              <c:f>'Fuel &amp; Emissions pricing'!$A$11:$A$39</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'Fuel &amp; Emissions pricing'!$C$11:$C$39</c:f>
              <c:numCache>
                <c:formatCode>_-"$"* #,##0.00_-;\-"$"* #,##0.00_-;_-"$"* "-"??_-;_-@_-</c:formatCode>
                <c:ptCount val="29"/>
                <c:pt idx="0">
                  <c:v>20.794922002996987</c:v>
                </c:pt>
                <c:pt idx="1">
                  <c:v>9.1265858854271045</c:v>
                </c:pt>
                <c:pt idx="2">
                  <c:v>8.8546535706924949</c:v>
                </c:pt>
                <c:pt idx="3">
                  <c:v>8.5827212559578836</c:v>
                </c:pt>
                <c:pt idx="4">
                  <c:v>8.3107889412232776</c:v>
                </c:pt>
                <c:pt idx="5">
                  <c:v>8.0388566264886681</c:v>
                </c:pt>
                <c:pt idx="6">
                  <c:v>7.7669243117540594</c:v>
                </c:pt>
                <c:pt idx="7">
                  <c:v>7.4949919970194516</c:v>
                </c:pt>
                <c:pt idx="8">
                  <c:v>7.2230596822848412</c:v>
                </c:pt>
                <c:pt idx="9">
                  <c:v>7.2230596822848412</c:v>
                </c:pt>
                <c:pt idx="10">
                  <c:v>7.2230596822848412</c:v>
                </c:pt>
                <c:pt idx="11">
                  <c:v>7.2230596822848412</c:v>
                </c:pt>
                <c:pt idx="12">
                  <c:v>7.2230596822848412</c:v>
                </c:pt>
                <c:pt idx="13">
                  <c:v>7.2230596822848412</c:v>
                </c:pt>
                <c:pt idx="14">
                  <c:v>7.2230596822848412</c:v>
                </c:pt>
                <c:pt idx="15">
                  <c:v>7.2230596822848412</c:v>
                </c:pt>
                <c:pt idx="16">
                  <c:v>7.2230596822848412</c:v>
                </c:pt>
                <c:pt idx="17">
                  <c:v>7.2230596822848412</c:v>
                </c:pt>
                <c:pt idx="18">
                  <c:v>7.2230596822848412</c:v>
                </c:pt>
                <c:pt idx="19">
                  <c:v>7.2230596822848412</c:v>
                </c:pt>
                <c:pt idx="20">
                  <c:v>7.2230596822848412</c:v>
                </c:pt>
                <c:pt idx="21">
                  <c:v>7.2230596822848412</c:v>
                </c:pt>
                <c:pt idx="22">
                  <c:v>7.2230596822848412</c:v>
                </c:pt>
                <c:pt idx="23">
                  <c:v>7.2230596822848412</c:v>
                </c:pt>
                <c:pt idx="24">
                  <c:v>7.2230596822848412</c:v>
                </c:pt>
                <c:pt idx="25">
                  <c:v>7.2230596822848412</c:v>
                </c:pt>
                <c:pt idx="26">
                  <c:v>7.2230596822848412</c:v>
                </c:pt>
                <c:pt idx="27">
                  <c:v>7.2230596822848412</c:v>
                </c:pt>
                <c:pt idx="28">
                  <c:v>7.2230596822848412</c:v>
                </c:pt>
              </c:numCache>
            </c:numRef>
          </c:val>
          <c:smooth val="0"/>
          <c:extLst>
            <c:ext xmlns:c16="http://schemas.microsoft.com/office/drawing/2014/chart" uri="{C3380CC4-5D6E-409C-BE32-E72D297353CC}">
              <c16:uniqueId val="{00000001-70E1-4AD3-A026-861E83729AD9}"/>
            </c:ext>
          </c:extLst>
        </c:ser>
        <c:dLbls>
          <c:showLegendKey val="0"/>
          <c:showVal val="0"/>
          <c:showCatName val="0"/>
          <c:showSerName val="0"/>
          <c:showPercent val="0"/>
          <c:showBubbleSize val="0"/>
        </c:dLbls>
        <c:smooth val="0"/>
        <c:axId val="649495071"/>
        <c:axId val="649508799"/>
      </c:lineChart>
      <c:catAx>
        <c:axId val="6494950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49508799"/>
        <c:crosses val="autoZero"/>
        <c:auto val="1"/>
        <c:lblAlgn val="ctr"/>
        <c:lblOffset val="100"/>
        <c:noMultiLvlLbl val="0"/>
      </c:catAx>
      <c:valAx>
        <c:axId val="649508799"/>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quot;$&quot;* #,##0.00_-;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49495071"/>
        <c:crosses val="autoZero"/>
        <c:crossBetween val="between"/>
      </c:valAx>
      <c:spPr>
        <a:noFill/>
        <a:ln>
          <a:noFill/>
        </a:ln>
        <a:effectLst/>
      </c:spPr>
    </c:plotArea>
    <c:legend>
      <c:legendPos val="r"/>
      <c:layout>
        <c:manualLayout>
          <c:xMode val="edge"/>
          <c:yMode val="edge"/>
          <c:x val="0.76248877094265033"/>
          <c:y val="0.28779621442524872"/>
          <c:w val="0.23751122905734967"/>
          <c:h val="0.4525380331859654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'Fuel &amp; Emissions pricing'!$D$9:$E$9</c:f>
          <c:strCache>
            <c:ptCount val="2"/>
            <c:pt idx="0">
              <c:v>Emission Pricings ($/tCO2e)</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2629705409298872"/>
          <c:y val="0.17179249652616954"/>
          <c:w val="0.70640226722006483"/>
          <c:h val="0.66497033059152122"/>
        </c:manualLayout>
      </c:layout>
      <c:lineChart>
        <c:grouping val="standard"/>
        <c:varyColors val="0"/>
        <c:ser>
          <c:idx val="0"/>
          <c:order val="0"/>
          <c:tx>
            <c:strRef>
              <c:f>'Fuel &amp; Emissions pricing'!$D$10</c:f>
              <c:strCache>
                <c:ptCount val="1"/>
                <c:pt idx="0">
                  <c:v>Low</c:v>
                </c:pt>
              </c:strCache>
            </c:strRef>
          </c:tx>
          <c:spPr>
            <a:ln w="28575" cap="rnd">
              <a:solidFill>
                <a:schemeClr val="accent1"/>
              </a:solidFill>
              <a:round/>
            </a:ln>
            <a:effectLst/>
          </c:spPr>
          <c:marker>
            <c:symbol val="none"/>
          </c:marker>
          <c:cat>
            <c:numRef>
              <c:f>'Fuel &amp; Emissions pricing'!$A$11:$A$39</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'Fuel &amp; Emissions pricing'!$D$11:$D$39</c:f>
              <c:numCache>
                <c:formatCode>_-"$"* #,##0_-;\-"$"* #,##0_-;_-"$"* "-"??_-;_-@_-</c:formatCode>
                <c:ptCount val="29"/>
                <c:pt idx="0">
                  <c:v>84.1</c:v>
                </c:pt>
                <c:pt idx="1">
                  <c:v>63</c:v>
                </c:pt>
                <c:pt idx="2">
                  <c:v>65.400000000000006</c:v>
                </c:pt>
                <c:pt idx="3">
                  <c:v>67.8</c:v>
                </c:pt>
                <c:pt idx="4">
                  <c:v>70.2</c:v>
                </c:pt>
                <c:pt idx="5">
                  <c:v>72.599999999999994</c:v>
                </c:pt>
                <c:pt idx="6">
                  <c:v>75</c:v>
                </c:pt>
                <c:pt idx="7">
                  <c:v>71.400000000000006</c:v>
                </c:pt>
                <c:pt idx="8">
                  <c:v>67.900000000000006</c:v>
                </c:pt>
                <c:pt idx="9">
                  <c:v>64.3</c:v>
                </c:pt>
                <c:pt idx="10">
                  <c:v>60.7</c:v>
                </c:pt>
                <c:pt idx="11">
                  <c:v>57.1</c:v>
                </c:pt>
                <c:pt idx="12">
                  <c:v>53.6</c:v>
                </c:pt>
                <c:pt idx="13">
                  <c:v>50</c:v>
                </c:pt>
                <c:pt idx="14">
                  <c:v>50</c:v>
                </c:pt>
                <c:pt idx="15">
                  <c:v>50</c:v>
                </c:pt>
                <c:pt idx="16">
                  <c:v>50</c:v>
                </c:pt>
                <c:pt idx="17">
                  <c:v>50</c:v>
                </c:pt>
                <c:pt idx="18">
                  <c:v>50</c:v>
                </c:pt>
                <c:pt idx="19">
                  <c:v>50</c:v>
                </c:pt>
                <c:pt idx="20">
                  <c:v>50</c:v>
                </c:pt>
                <c:pt idx="21">
                  <c:v>50</c:v>
                </c:pt>
                <c:pt idx="22">
                  <c:v>50</c:v>
                </c:pt>
                <c:pt idx="23">
                  <c:v>50</c:v>
                </c:pt>
                <c:pt idx="24">
                  <c:v>50</c:v>
                </c:pt>
                <c:pt idx="25">
                  <c:v>50</c:v>
                </c:pt>
                <c:pt idx="26">
                  <c:v>50</c:v>
                </c:pt>
                <c:pt idx="27">
                  <c:v>50</c:v>
                </c:pt>
                <c:pt idx="28">
                  <c:v>50</c:v>
                </c:pt>
              </c:numCache>
            </c:numRef>
          </c:val>
          <c:smooth val="0"/>
          <c:extLst>
            <c:ext xmlns:c16="http://schemas.microsoft.com/office/drawing/2014/chart" uri="{C3380CC4-5D6E-409C-BE32-E72D297353CC}">
              <c16:uniqueId val="{00000000-FE68-457C-9F59-90FA8DFD2A57}"/>
            </c:ext>
          </c:extLst>
        </c:ser>
        <c:ser>
          <c:idx val="1"/>
          <c:order val="1"/>
          <c:tx>
            <c:strRef>
              <c:f>'Fuel &amp; Emissions pricing'!$E$10</c:f>
              <c:strCache>
                <c:ptCount val="1"/>
                <c:pt idx="0">
                  <c:v>Central</c:v>
                </c:pt>
              </c:strCache>
            </c:strRef>
          </c:tx>
          <c:spPr>
            <a:ln w="28575" cap="rnd">
              <a:solidFill>
                <a:schemeClr val="accent2"/>
              </a:solidFill>
              <a:round/>
            </a:ln>
            <a:effectLst/>
          </c:spPr>
          <c:marker>
            <c:symbol val="none"/>
          </c:marker>
          <c:cat>
            <c:numRef>
              <c:f>'Fuel &amp; Emissions pricing'!$A$11:$A$39</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'Fuel &amp; Emissions pricing'!$E$11:$E$39</c:f>
              <c:numCache>
                <c:formatCode>_-"$"* #,##0_-;\-"$"* #,##0_-;_-"$"* "-"??_-;_-@_-</c:formatCode>
                <c:ptCount val="29"/>
                <c:pt idx="0">
                  <c:v>46.599999999999994</c:v>
                </c:pt>
                <c:pt idx="1">
                  <c:v>57</c:v>
                </c:pt>
                <c:pt idx="2">
                  <c:v>62</c:v>
                </c:pt>
                <c:pt idx="3">
                  <c:v>67</c:v>
                </c:pt>
                <c:pt idx="4">
                  <c:v>73</c:v>
                </c:pt>
                <c:pt idx="5">
                  <c:v>79</c:v>
                </c:pt>
                <c:pt idx="6">
                  <c:v>86</c:v>
                </c:pt>
                <c:pt idx="7">
                  <c:v>94</c:v>
                </c:pt>
                <c:pt idx="8">
                  <c:v>102</c:v>
                </c:pt>
                <c:pt idx="9">
                  <c:v>111</c:v>
                </c:pt>
                <c:pt idx="10">
                  <c:v>121</c:v>
                </c:pt>
                <c:pt idx="11">
                  <c:v>132</c:v>
                </c:pt>
                <c:pt idx="12">
                  <c:v>143</c:v>
                </c:pt>
                <c:pt idx="13">
                  <c:v>148</c:v>
                </c:pt>
                <c:pt idx="14">
                  <c:v>152</c:v>
                </c:pt>
                <c:pt idx="15">
                  <c:v>157</c:v>
                </c:pt>
                <c:pt idx="16">
                  <c:v>161</c:v>
                </c:pt>
                <c:pt idx="17">
                  <c:v>166</c:v>
                </c:pt>
                <c:pt idx="18">
                  <c:v>171</c:v>
                </c:pt>
                <c:pt idx="19">
                  <c:v>176</c:v>
                </c:pt>
                <c:pt idx="20">
                  <c:v>182</c:v>
                </c:pt>
                <c:pt idx="21">
                  <c:v>187</c:v>
                </c:pt>
                <c:pt idx="22">
                  <c:v>193</c:v>
                </c:pt>
                <c:pt idx="23">
                  <c:v>198</c:v>
                </c:pt>
                <c:pt idx="24">
                  <c:v>204</c:v>
                </c:pt>
                <c:pt idx="25">
                  <c:v>210</c:v>
                </c:pt>
                <c:pt idx="26">
                  <c:v>217</c:v>
                </c:pt>
                <c:pt idx="27">
                  <c:v>223</c:v>
                </c:pt>
                <c:pt idx="28">
                  <c:v>230</c:v>
                </c:pt>
              </c:numCache>
            </c:numRef>
          </c:val>
          <c:smooth val="0"/>
          <c:extLst>
            <c:ext xmlns:c16="http://schemas.microsoft.com/office/drawing/2014/chart" uri="{C3380CC4-5D6E-409C-BE32-E72D297353CC}">
              <c16:uniqueId val="{00000001-FE68-457C-9F59-90FA8DFD2A57}"/>
            </c:ext>
          </c:extLst>
        </c:ser>
        <c:dLbls>
          <c:showLegendKey val="0"/>
          <c:showVal val="0"/>
          <c:showCatName val="0"/>
          <c:showSerName val="0"/>
          <c:showPercent val="0"/>
          <c:showBubbleSize val="0"/>
        </c:dLbls>
        <c:smooth val="0"/>
        <c:axId val="649495071"/>
        <c:axId val="649508799"/>
      </c:lineChart>
      <c:catAx>
        <c:axId val="6494950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49508799"/>
        <c:crosses val="autoZero"/>
        <c:auto val="1"/>
        <c:lblAlgn val="ctr"/>
        <c:lblOffset val="100"/>
        <c:noMultiLvlLbl val="0"/>
      </c:catAx>
      <c:valAx>
        <c:axId val="649508799"/>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quot;$&quot;* #,##0_-;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49495071"/>
        <c:crosses val="autoZero"/>
        <c:crossBetween val="between"/>
      </c:valAx>
      <c:spPr>
        <a:noFill/>
        <a:ln>
          <a:noFill/>
        </a:ln>
        <a:effectLst/>
      </c:spPr>
    </c:plotArea>
    <c:legend>
      <c:legendPos val="r"/>
      <c:layout>
        <c:manualLayout>
          <c:xMode val="edge"/>
          <c:yMode val="edge"/>
          <c:x val="0.81717036590420922"/>
          <c:y val="0.4357633187166049"/>
          <c:w val="0.15239066019632586"/>
          <c:h val="0.1495143890350254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4929207313979183E-2"/>
          <c:y val="5.0925777777777778E-2"/>
          <c:w val="0.66068813334787135"/>
          <c:h val="0.79379500271649639"/>
        </c:manualLayout>
      </c:layout>
      <c:lineChart>
        <c:grouping val="standard"/>
        <c:varyColors val="0"/>
        <c:ser>
          <c:idx val="2"/>
          <c:order val="0"/>
          <c:tx>
            <c:strRef>
              <c:f>Demand!$B$9</c:f>
              <c:strCache>
                <c:ptCount val="1"/>
                <c:pt idx="0">
                  <c:v>EB4 Demonstration path</c:v>
                </c:pt>
              </c:strCache>
            </c:strRef>
          </c:tx>
          <c:spPr>
            <a:ln w="28575" cap="rnd">
              <a:solidFill>
                <a:schemeClr val="accent3"/>
              </a:solidFill>
              <a:round/>
            </a:ln>
            <a:effectLst/>
          </c:spPr>
          <c:marker>
            <c:symbol val="none"/>
          </c:marker>
          <c:cat>
            <c:numRef>
              <c:f>Demand!$A$10:$A$35</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Demand!$B$10:$B$35</c:f>
              <c:numCache>
                <c:formatCode>0.00</c:formatCode>
                <c:ptCount val="26"/>
                <c:pt idx="0">
                  <c:v>43.51</c:v>
                </c:pt>
                <c:pt idx="1">
                  <c:v>44.365000000000002</c:v>
                </c:pt>
                <c:pt idx="2">
                  <c:v>45.423999999999999</c:v>
                </c:pt>
                <c:pt idx="3">
                  <c:v>46.41</c:v>
                </c:pt>
                <c:pt idx="4">
                  <c:v>47.960999999999999</c:v>
                </c:pt>
                <c:pt idx="5">
                  <c:v>49.161999999999999</c:v>
                </c:pt>
                <c:pt idx="6">
                  <c:v>49.929000000000002</c:v>
                </c:pt>
                <c:pt idx="7">
                  <c:v>50.706000000000003</c:v>
                </c:pt>
                <c:pt idx="8">
                  <c:v>51.643999999999998</c:v>
                </c:pt>
                <c:pt idx="9">
                  <c:v>52.664000000000001</c:v>
                </c:pt>
                <c:pt idx="10">
                  <c:v>53.863</c:v>
                </c:pt>
                <c:pt idx="11">
                  <c:v>54.780999999999999</c:v>
                </c:pt>
                <c:pt idx="12">
                  <c:v>55.715000000000003</c:v>
                </c:pt>
                <c:pt idx="13">
                  <c:v>56.502000000000002</c:v>
                </c:pt>
                <c:pt idx="14">
                  <c:v>57.408999999999999</c:v>
                </c:pt>
                <c:pt idx="15">
                  <c:v>57.906999999999996</c:v>
                </c:pt>
                <c:pt idx="16">
                  <c:v>58.546999999999997</c:v>
                </c:pt>
                <c:pt idx="17">
                  <c:v>59.167999999999999</c:v>
                </c:pt>
                <c:pt idx="18">
                  <c:v>59.969000000000001</c:v>
                </c:pt>
                <c:pt idx="19">
                  <c:v>60.377000000000002</c:v>
                </c:pt>
                <c:pt idx="20">
                  <c:v>60.947000000000003</c:v>
                </c:pt>
                <c:pt idx="21">
                  <c:v>61.533999999999999</c:v>
                </c:pt>
                <c:pt idx="22">
                  <c:v>62.296999999999997</c:v>
                </c:pt>
                <c:pt idx="23">
                  <c:v>62.731000000000002</c:v>
                </c:pt>
                <c:pt idx="24">
                  <c:v>63.264000000000003</c:v>
                </c:pt>
                <c:pt idx="25">
                  <c:v>63.843249999999998</c:v>
                </c:pt>
              </c:numCache>
            </c:numRef>
          </c:val>
          <c:smooth val="0"/>
          <c:extLst>
            <c:ext xmlns:c16="http://schemas.microsoft.com/office/drawing/2014/chart" uri="{C3380CC4-5D6E-409C-BE32-E72D297353CC}">
              <c16:uniqueId val="{00000002-22DA-4B5F-A0FC-77A19E9713EE}"/>
            </c:ext>
          </c:extLst>
        </c:ser>
        <c:ser>
          <c:idx val="3"/>
          <c:order val="1"/>
          <c:tx>
            <c:strRef>
              <c:f>Demand!$C$9</c:f>
              <c:strCache>
                <c:ptCount val="1"/>
                <c:pt idx="0">
                  <c:v>The reference scenario</c:v>
                </c:pt>
              </c:strCache>
            </c:strRef>
          </c:tx>
          <c:spPr>
            <a:ln w="28575" cap="rnd">
              <a:solidFill>
                <a:schemeClr val="accent4"/>
              </a:solidFill>
              <a:round/>
            </a:ln>
            <a:effectLst/>
          </c:spPr>
          <c:marker>
            <c:symbol val="none"/>
          </c:marker>
          <c:cat>
            <c:numRef>
              <c:f>Demand!$A$10:$A$35</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Demand!$C$10:$C$35</c:f>
              <c:numCache>
                <c:formatCode>0.00</c:formatCode>
                <c:ptCount val="26"/>
                <c:pt idx="0">
                  <c:v>41.830250510000006</c:v>
                </c:pt>
                <c:pt idx="1">
                  <c:v>41.938805699999996</c:v>
                </c:pt>
                <c:pt idx="2">
                  <c:v>42.033687990000004</c:v>
                </c:pt>
                <c:pt idx="3">
                  <c:v>41.96285194</c:v>
                </c:pt>
                <c:pt idx="4">
                  <c:v>42.228247140000001</c:v>
                </c:pt>
                <c:pt idx="5">
                  <c:v>42.421562370000004</c:v>
                </c:pt>
                <c:pt idx="6">
                  <c:v>42.595702430000003</c:v>
                </c:pt>
                <c:pt idx="7">
                  <c:v>42.756032820000001</c:v>
                </c:pt>
                <c:pt idx="8">
                  <c:v>43.087684460000006</c:v>
                </c:pt>
                <c:pt idx="9">
                  <c:v>43.44394243</c:v>
                </c:pt>
                <c:pt idx="10">
                  <c:v>43.937259760000003</c:v>
                </c:pt>
                <c:pt idx="11">
                  <c:v>44.239017909999994</c:v>
                </c:pt>
                <c:pt idx="12">
                  <c:v>44.708075169999994</c:v>
                </c:pt>
                <c:pt idx="13">
                  <c:v>45.21694892</c:v>
                </c:pt>
                <c:pt idx="14">
                  <c:v>45.8916392</c:v>
                </c:pt>
                <c:pt idx="15">
                  <c:v>46.313747550000016</c:v>
                </c:pt>
                <c:pt idx="16">
                  <c:v>46.882453850000005</c:v>
                </c:pt>
                <c:pt idx="17">
                  <c:v>47.435395999999997</c:v>
                </c:pt>
                <c:pt idx="18">
                  <c:v>48.089678950000007</c:v>
                </c:pt>
                <c:pt idx="19">
                  <c:v>48.461259899999995</c:v>
                </c:pt>
                <c:pt idx="20">
                  <c:v>48.95300884000001</c:v>
                </c:pt>
                <c:pt idx="21">
                  <c:v>49.452247180000001</c:v>
                </c:pt>
                <c:pt idx="22">
                  <c:v>50.087884510000009</c:v>
                </c:pt>
                <c:pt idx="23">
                  <c:v>50.439526109999996</c:v>
                </c:pt>
                <c:pt idx="24">
                  <c:v>50.850028690000002</c:v>
                </c:pt>
                <c:pt idx="25">
                  <c:v>51.324283652499993</c:v>
                </c:pt>
              </c:numCache>
            </c:numRef>
          </c:val>
          <c:smooth val="0"/>
          <c:extLst>
            <c:ext xmlns:c16="http://schemas.microsoft.com/office/drawing/2014/chart" uri="{C3380CC4-5D6E-409C-BE32-E72D297353CC}">
              <c16:uniqueId val="{00000000-3217-4B8E-B69B-D5B9DA15D593}"/>
            </c:ext>
          </c:extLst>
        </c:ser>
        <c:dLbls>
          <c:showLegendKey val="0"/>
          <c:showVal val="0"/>
          <c:showCatName val="0"/>
          <c:showSerName val="0"/>
          <c:showPercent val="0"/>
          <c:showBubbleSize val="0"/>
        </c:dLbls>
        <c:smooth val="0"/>
        <c:axId val="422606784"/>
        <c:axId val="422594720"/>
      </c:lineChart>
      <c:catAx>
        <c:axId val="4226067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22594720"/>
        <c:crosses val="autoZero"/>
        <c:auto val="1"/>
        <c:lblAlgn val="ctr"/>
        <c:lblOffset val="100"/>
        <c:noMultiLvlLbl val="0"/>
      </c:catAx>
      <c:valAx>
        <c:axId val="4225947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NZ"/>
                  <a:t>Annual demand (TWh)</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22606784"/>
        <c:crosses val="autoZero"/>
        <c:crossBetween val="midCat"/>
      </c:valAx>
      <c:spPr>
        <a:noFill/>
        <a:ln>
          <a:noFill/>
        </a:ln>
        <a:effectLst/>
      </c:spPr>
    </c:plotArea>
    <c:legend>
      <c:legendPos val="b"/>
      <c:layout>
        <c:manualLayout>
          <c:xMode val="edge"/>
          <c:yMode val="edge"/>
          <c:x val="0.71034966734601623"/>
          <c:y val="0.26781780636817565"/>
          <c:w val="0.2833440527443053"/>
          <c:h val="0.3805953350475371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Chart!$B$4</c:f>
          <c:strCache>
            <c:ptCount val="1"/>
            <c:pt idx="0">
              <c:v>Annual generation by scenario</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4580927384077"/>
          <c:y val="0.14231177209717286"/>
          <c:w val="0.56230028657691278"/>
          <c:h val="0.70582756958584625"/>
        </c:manualLayout>
      </c:layout>
      <c:lineChart>
        <c:grouping val="standard"/>
        <c:varyColors val="0"/>
        <c:ser>
          <c:idx val="0"/>
          <c:order val="0"/>
          <c:tx>
            <c:strRef>
              <c:f>Chart!$B$6</c:f>
              <c:strCache>
                <c:ptCount val="1"/>
                <c:pt idx="0">
                  <c:v>The reference scenario</c:v>
                </c:pt>
              </c:strCache>
            </c:strRef>
          </c:tx>
          <c:spPr>
            <a:ln w="28575" cap="rnd">
              <a:solidFill>
                <a:schemeClr val="accent1"/>
              </a:solidFill>
              <a:round/>
            </a:ln>
            <a:effectLst/>
          </c:spPr>
          <c:marker>
            <c:symbol val="none"/>
          </c:marker>
          <c:cat>
            <c:numRef>
              <c:f>Chart!$E$2:$AD$2</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Chart!$E$6:$AD$6</c:f>
              <c:numCache>
                <c:formatCode>General</c:formatCode>
                <c:ptCount val="26"/>
                <c:pt idx="0">
                  <c:v>43135.181699999986</c:v>
                </c:pt>
                <c:pt idx="1">
                  <c:v>42985.838299999989</c:v>
                </c:pt>
                <c:pt idx="2">
                  <c:v>42969.917000000001</c:v>
                </c:pt>
                <c:pt idx="3">
                  <c:v>43000.36529999999</c:v>
                </c:pt>
                <c:pt idx="4">
                  <c:v>43253.667999999998</c:v>
                </c:pt>
                <c:pt idx="5">
                  <c:v>43449.475899999998</c:v>
                </c:pt>
                <c:pt idx="6">
                  <c:v>43526.395999999993</c:v>
                </c:pt>
                <c:pt idx="7">
                  <c:v>43829.426299999999</c:v>
                </c:pt>
                <c:pt idx="8">
                  <c:v>44178.585300000006</c:v>
                </c:pt>
                <c:pt idx="9">
                  <c:v>44525.729500000001</c:v>
                </c:pt>
                <c:pt idx="10">
                  <c:v>44903.446100000001</c:v>
                </c:pt>
                <c:pt idx="11">
                  <c:v>45326.722000000009</c:v>
                </c:pt>
                <c:pt idx="12">
                  <c:v>45811.609900000003</c:v>
                </c:pt>
                <c:pt idx="13">
                  <c:v>46335.144000000008</c:v>
                </c:pt>
                <c:pt idx="14">
                  <c:v>46926.816299999999</c:v>
                </c:pt>
                <c:pt idx="15">
                  <c:v>47498.829700000002</c:v>
                </c:pt>
                <c:pt idx="16">
                  <c:v>48078.741699999999</c:v>
                </c:pt>
                <c:pt idx="17">
                  <c:v>48663.26</c:v>
                </c:pt>
                <c:pt idx="18">
                  <c:v>49201.291899999997</c:v>
                </c:pt>
                <c:pt idx="19">
                  <c:v>49701.809099999999</c:v>
                </c:pt>
                <c:pt idx="20">
                  <c:v>50212.692300000002</c:v>
                </c:pt>
                <c:pt idx="21">
                  <c:v>50744.190700000006</c:v>
                </c:pt>
                <c:pt idx="22">
                  <c:v>51277.623599999999</c:v>
                </c:pt>
                <c:pt idx="23">
                  <c:v>51819.174100000004</c:v>
                </c:pt>
                <c:pt idx="24">
                  <c:v>52266.269899999992</c:v>
                </c:pt>
                <c:pt idx="25">
                  <c:v>53447.368533333334</c:v>
                </c:pt>
              </c:numCache>
            </c:numRef>
          </c:val>
          <c:smooth val="0"/>
          <c:extLst>
            <c:ext xmlns:c16="http://schemas.microsoft.com/office/drawing/2014/chart" uri="{C3380CC4-5D6E-409C-BE32-E72D297353CC}">
              <c16:uniqueId val="{00000000-ED0C-486C-B408-8033762FED16}"/>
            </c:ext>
          </c:extLst>
        </c:ser>
        <c:ser>
          <c:idx val="1"/>
          <c:order val="1"/>
          <c:tx>
            <c:strRef>
              <c:f>Chart!$B$7</c:f>
              <c:strCache>
                <c:ptCount val="1"/>
                <c:pt idx="0">
                  <c:v>EB4 demonstration path</c:v>
                </c:pt>
              </c:strCache>
            </c:strRef>
          </c:tx>
          <c:spPr>
            <a:ln w="28575" cap="rnd">
              <a:solidFill>
                <a:schemeClr val="accent2"/>
              </a:solidFill>
              <a:round/>
            </a:ln>
            <a:effectLst/>
          </c:spPr>
          <c:marker>
            <c:symbol val="none"/>
          </c:marker>
          <c:cat>
            <c:numRef>
              <c:f>Chart!$E$2:$AD$2</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Chart!$E$7:$AD$7</c:f>
              <c:numCache>
                <c:formatCode>General</c:formatCode>
                <c:ptCount val="26"/>
                <c:pt idx="0">
                  <c:v>44867.858599999992</c:v>
                </c:pt>
                <c:pt idx="1">
                  <c:v>45486.869399999996</c:v>
                </c:pt>
                <c:pt idx="2">
                  <c:v>46397.354600000006</c:v>
                </c:pt>
                <c:pt idx="3">
                  <c:v>47549.272700000001</c:v>
                </c:pt>
                <c:pt idx="4">
                  <c:v>49135.935000000005</c:v>
                </c:pt>
                <c:pt idx="5">
                  <c:v>50408.208200000001</c:v>
                </c:pt>
                <c:pt idx="6">
                  <c:v>51095.517800000001</c:v>
                </c:pt>
                <c:pt idx="7">
                  <c:v>52087.777600000009</c:v>
                </c:pt>
                <c:pt idx="8">
                  <c:v>53102.514100000015</c:v>
                </c:pt>
                <c:pt idx="9">
                  <c:v>54168.160800000012</c:v>
                </c:pt>
                <c:pt idx="10">
                  <c:v>55265.912900000003</c:v>
                </c:pt>
                <c:pt idx="11">
                  <c:v>56382.754499999988</c:v>
                </c:pt>
                <c:pt idx="12">
                  <c:v>57321.176800000008</c:v>
                </c:pt>
                <c:pt idx="13">
                  <c:v>58150.026100000003</c:v>
                </c:pt>
                <c:pt idx="14">
                  <c:v>58971.590000000011</c:v>
                </c:pt>
                <c:pt idx="15">
                  <c:v>59685.500800000002</c:v>
                </c:pt>
                <c:pt idx="16">
                  <c:v>60354.801300000006</c:v>
                </c:pt>
                <c:pt idx="17">
                  <c:v>61009.472600000008</c:v>
                </c:pt>
                <c:pt idx="18">
                  <c:v>61673.8675</c:v>
                </c:pt>
                <c:pt idx="19">
                  <c:v>62281.556000000004</c:v>
                </c:pt>
                <c:pt idx="20">
                  <c:v>62882.842400000009</c:v>
                </c:pt>
                <c:pt idx="21">
                  <c:v>63479.281599999995</c:v>
                </c:pt>
                <c:pt idx="22">
                  <c:v>64137.50069999999</c:v>
                </c:pt>
                <c:pt idx="23">
                  <c:v>64803.078199999996</c:v>
                </c:pt>
                <c:pt idx="24">
                  <c:v>65367.682099999991</c:v>
                </c:pt>
                <c:pt idx="25">
                  <c:v>66583.348666666672</c:v>
                </c:pt>
              </c:numCache>
            </c:numRef>
          </c:val>
          <c:smooth val="0"/>
          <c:extLst>
            <c:ext xmlns:c16="http://schemas.microsoft.com/office/drawing/2014/chart" uri="{C3380CC4-5D6E-409C-BE32-E72D297353CC}">
              <c16:uniqueId val="{00000001-ED0C-486C-B408-8033762FED16}"/>
            </c:ext>
          </c:extLst>
        </c:ser>
        <c:dLbls>
          <c:showLegendKey val="0"/>
          <c:showVal val="0"/>
          <c:showCatName val="0"/>
          <c:showSerName val="0"/>
          <c:showPercent val="0"/>
          <c:showBubbleSize val="0"/>
        </c:dLbls>
        <c:smooth val="0"/>
        <c:axId val="1243767759"/>
        <c:axId val="795930079"/>
      </c:lineChart>
      <c:catAx>
        <c:axId val="12437677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95930079"/>
        <c:crosses val="autoZero"/>
        <c:auto val="1"/>
        <c:lblAlgn val="ctr"/>
        <c:lblOffset val="100"/>
        <c:noMultiLvlLbl val="0"/>
      </c:catAx>
      <c:valAx>
        <c:axId val="795930079"/>
        <c:scaling>
          <c:orientation val="minMax"/>
          <c:min val="40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GWh</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43767759"/>
        <c:crosses val="autoZero"/>
        <c:crossBetween val="between"/>
      </c:valAx>
      <c:spPr>
        <a:noFill/>
        <a:ln>
          <a:noFill/>
        </a:ln>
        <a:effectLst/>
      </c:spPr>
    </c:plotArea>
    <c:legend>
      <c:legendPos val="b"/>
      <c:layout>
        <c:manualLayout>
          <c:xMode val="edge"/>
          <c:yMode val="edge"/>
          <c:x val="0.69198510186226714"/>
          <c:y val="0.2204134218294341"/>
          <c:w val="0.30801483843747091"/>
          <c:h val="0.6167785084582528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Chart!$B$22</c:f>
          <c:strCache>
            <c:ptCount val="1"/>
            <c:pt idx="0">
              <c:v>Total new renewable capacity by scenario</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4580927384077"/>
          <c:y val="0.14231177209717286"/>
          <c:w val="0.52835578293830021"/>
          <c:h val="0.72470662212498604"/>
        </c:manualLayout>
      </c:layout>
      <c:lineChart>
        <c:grouping val="standard"/>
        <c:varyColors val="0"/>
        <c:ser>
          <c:idx val="0"/>
          <c:order val="0"/>
          <c:tx>
            <c:strRef>
              <c:f>Chart!$B$24</c:f>
              <c:strCache>
                <c:ptCount val="1"/>
                <c:pt idx="0">
                  <c:v>The reference scenario</c:v>
                </c:pt>
              </c:strCache>
            </c:strRef>
          </c:tx>
          <c:spPr>
            <a:ln w="28575" cap="rnd">
              <a:solidFill>
                <a:schemeClr val="accent1"/>
              </a:solidFill>
              <a:round/>
            </a:ln>
            <a:effectLst/>
          </c:spPr>
          <c:marker>
            <c:symbol val="none"/>
          </c:marker>
          <c:cat>
            <c:numRef>
              <c:f>Chart!$E$2:$AD$2</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Chart!$E$24:$AD$24</c:f>
              <c:numCache>
                <c:formatCode>General</c:formatCode>
                <c:ptCount val="26"/>
                <c:pt idx="0">
                  <c:v>130.4</c:v>
                </c:pt>
                <c:pt idx="1">
                  <c:v>835.4</c:v>
                </c:pt>
                <c:pt idx="2">
                  <c:v>835.4</c:v>
                </c:pt>
                <c:pt idx="3">
                  <c:v>1137.4000000000001</c:v>
                </c:pt>
                <c:pt idx="4">
                  <c:v>1457.4</c:v>
                </c:pt>
                <c:pt idx="5">
                  <c:v>1457.4</c:v>
                </c:pt>
                <c:pt idx="6">
                  <c:v>1550.4</c:v>
                </c:pt>
                <c:pt idx="7">
                  <c:v>1963.9</c:v>
                </c:pt>
                <c:pt idx="8">
                  <c:v>2077.9</c:v>
                </c:pt>
                <c:pt idx="9">
                  <c:v>2259.9</c:v>
                </c:pt>
                <c:pt idx="10">
                  <c:v>2319.9</c:v>
                </c:pt>
                <c:pt idx="11">
                  <c:v>2526.9</c:v>
                </c:pt>
                <c:pt idx="12">
                  <c:v>2711.9</c:v>
                </c:pt>
                <c:pt idx="13">
                  <c:v>2836.9</c:v>
                </c:pt>
                <c:pt idx="14">
                  <c:v>3106.9</c:v>
                </c:pt>
                <c:pt idx="15">
                  <c:v>3166.9</c:v>
                </c:pt>
                <c:pt idx="16">
                  <c:v>3521.9</c:v>
                </c:pt>
                <c:pt idx="17">
                  <c:v>3819.9</c:v>
                </c:pt>
                <c:pt idx="18">
                  <c:v>4298.8999999999996</c:v>
                </c:pt>
                <c:pt idx="19">
                  <c:v>5198.8999999999996</c:v>
                </c:pt>
                <c:pt idx="20">
                  <c:v>5524.9</c:v>
                </c:pt>
                <c:pt idx="21">
                  <c:v>5743.9</c:v>
                </c:pt>
                <c:pt idx="22">
                  <c:v>6120.9</c:v>
                </c:pt>
                <c:pt idx="23">
                  <c:v>6565.9</c:v>
                </c:pt>
                <c:pt idx="24">
                  <c:v>6890.9</c:v>
                </c:pt>
                <c:pt idx="25">
                  <c:v>7560.9</c:v>
                </c:pt>
              </c:numCache>
            </c:numRef>
          </c:val>
          <c:smooth val="0"/>
          <c:extLst>
            <c:ext xmlns:c16="http://schemas.microsoft.com/office/drawing/2014/chart" uri="{C3380CC4-5D6E-409C-BE32-E72D297353CC}">
              <c16:uniqueId val="{00000000-B295-4983-98C2-E75423AF7BBC}"/>
            </c:ext>
          </c:extLst>
        </c:ser>
        <c:ser>
          <c:idx val="1"/>
          <c:order val="1"/>
          <c:tx>
            <c:strRef>
              <c:f>Chart!$B$25</c:f>
              <c:strCache>
                <c:ptCount val="1"/>
                <c:pt idx="0">
                  <c:v>EB4 demonstration path</c:v>
                </c:pt>
              </c:strCache>
            </c:strRef>
          </c:tx>
          <c:spPr>
            <a:ln w="28575" cap="rnd">
              <a:solidFill>
                <a:schemeClr val="accent2"/>
              </a:solidFill>
              <a:round/>
            </a:ln>
            <a:effectLst/>
          </c:spPr>
          <c:marker>
            <c:symbol val="none"/>
          </c:marker>
          <c:cat>
            <c:numRef>
              <c:f>Chart!$E$2:$AD$2</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Chart!$E$25:$AD$25</c:f>
              <c:numCache>
                <c:formatCode>General</c:formatCode>
                <c:ptCount val="26"/>
                <c:pt idx="0">
                  <c:v>130.4</c:v>
                </c:pt>
                <c:pt idx="1">
                  <c:v>1222.9000000000001</c:v>
                </c:pt>
                <c:pt idx="2">
                  <c:v>1621.9</c:v>
                </c:pt>
                <c:pt idx="3">
                  <c:v>2090.9</c:v>
                </c:pt>
                <c:pt idx="4">
                  <c:v>3017.9</c:v>
                </c:pt>
                <c:pt idx="5">
                  <c:v>3687.9</c:v>
                </c:pt>
                <c:pt idx="6">
                  <c:v>3787.9</c:v>
                </c:pt>
                <c:pt idx="7">
                  <c:v>4212.8999999999996</c:v>
                </c:pt>
                <c:pt idx="8">
                  <c:v>4787.8999999999996</c:v>
                </c:pt>
                <c:pt idx="9">
                  <c:v>5128.8999999999996</c:v>
                </c:pt>
                <c:pt idx="10">
                  <c:v>5643.9</c:v>
                </c:pt>
                <c:pt idx="11">
                  <c:v>5743.9</c:v>
                </c:pt>
                <c:pt idx="12">
                  <c:v>6616.9</c:v>
                </c:pt>
                <c:pt idx="13">
                  <c:v>6816.9</c:v>
                </c:pt>
                <c:pt idx="14">
                  <c:v>7026.9</c:v>
                </c:pt>
                <c:pt idx="15">
                  <c:v>7376.9</c:v>
                </c:pt>
                <c:pt idx="16">
                  <c:v>7602.2</c:v>
                </c:pt>
                <c:pt idx="17">
                  <c:v>7802.2</c:v>
                </c:pt>
                <c:pt idx="18">
                  <c:v>7952.2</c:v>
                </c:pt>
                <c:pt idx="19">
                  <c:v>8002.2</c:v>
                </c:pt>
                <c:pt idx="20">
                  <c:v>8252.2000000000007</c:v>
                </c:pt>
                <c:pt idx="21">
                  <c:v>8592.2000000000007</c:v>
                </c:pt>
                <c:pt idx="22">
                  <c:v>8892.2000000000007</c:v>
                </c:pt>
                <c:pt idx="23">
                  <c:v>8892.2000000000007</c:v>
                </c:pt>
                <c:pt idx="24">
                  <c:v>9142.2000000000007</c:v>
                </c:pt>
                <c:pt idx="25">
                  <c:v>9442.2000000000007</c:v>
                </c:pt>
              </c:numCache>
            </c:numRef>
          </c:val>
          <c:smooth val="0"/>
          <c:extLst>
            <c:ext xmlns:c16="http://schemas.microsoft.com/office/drawing/2014/chart" uri="{C3380CC4-5D6E-409C-BE32-E72D297353CC}">
              <c16:uniqueId val="{00000001-B295-4983-98C2-E75423AF7BBC}"/>
            </c:ext>
          </c:extLst>
        </c:ser>
        <c:dLbls>
          <c:showLegendKey val="0"/>
          <c:showVal val="0"/>
          <c:showCatName val="0"/>
          <c:showSerName val="0"/>
          <c:showPercent val="0"/>
          <c:showBubbleSize val="0"/>
        </c:dLbls>
        <c:smooth val="0"/>
        <c:axId val="1243767759"/>
        <c:axId val="795930079"/>
      </c:lineChart>
      <c:catAx>
        <c:axId val="12437677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95930079"/>
        <c:crosses val="autoZero"/>
        <c:auto val="1"/>
        <c:lblAlgn val="ctr"/>
        <c:lblOffset val="100"/>
        <c:noMultiLvlLbl val="0"/>
      </c:catAx>
      <c:valAx>
        <c:axId val="795930079"/>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MW</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43767759"/>
        <c:crosses val="autoZero"/>
        <c:crossBetween val="between"/>
      </c:valAx>
      <c:spPr>
        <a:noFill/>
        <a:ln>
          <a:noFill/>
        </a:ln>
        <a:effectLst/>
      </c:spPr>
    </c:plotArea>
    <c:legend>
      <c:legendPos val="b"/>
      <c:layout>
        <c:manualLayout>
          <c:xMode val="edge"/>
          <c:yMode val="edge"/>
          <c:x val="0.69198510186226714"/>
          <c:y val="0.2204134218294341"/>
          <c:w val="0.30801483843747091"/>
          <c:h val="0.6167785084582528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Chart!$B$38</c:f>
          <c:strCache>
            <c:ptCount val="1"/>
            <c:pt idx="0">
              <c:v>Renewable % of generation by scenario</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4580927384077"/>
          <c:y val="0.14231177209717286"/>
          <c:w val="0.5305946456427818"/>
          <c:h val="0.72942651452178664"/>
        </c:manualLayout>
      </c:layout>
      <c:lineChart>
        <c:grouping val="standard"/>
        <c:varyColors val="0"/>
        <c:ser>
          <c:idx val="0"/>
          <c:order val="0"/>
          <c:tx>
            <c:strRef>
              <c:f>Chart!$B$42</c:f>
              <c:strCache>
                <c:ptCount val="1"/>
                <c:pt idx="0">
                  <c:v>#CALC!</c:v>
                </c:pt>
              </c:strCache>
            </c:strRef>
          </c:tx>
          <c:spPr>
            <a:ln w="28575" cap="rnd">
              <a:solidFill>
                <a:schemeClr val="accent1"/>
              </a:solidFill>
              <a:round/>
            </a:ln>
            <a:effectLst/>
          </c:spPr>
          <c:marker>
            <c:symbol val="none"/>
          </c:marker>
          <c:cat>
            <c:numRef>
              <c:f>Chart!$E$2:$AD$2</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Chart!$E$42:$AD$42</c:f>
              <c:numCache>
                <c:formatCode>General</c:formatCode>
                <c:ptCount val="26"/>
              </c:numCache>
            </c:numRef>
          </c:val>
          <c:smooth val="0"/>
          <c:extLst>
            <c:ext xmlns:c16="http://schemas.microsoft.com/office/drawing/2014/chart" uri="{C3380CC4-5D6E-409C-BE32-E72D297353CC}">
              <c16:uniqueId val="{00000000-001A-42F0-8BC9-6E9535EA7AFF}"/>
            </c:ext>
          </c:extLst>
        </c:ser>
        <c:ser>
          <c:idx val="1"/>
          <c:order val="1"/>
          <c:tx>
            <c:strRef>
              <c:f>Chart!$B$43</c:f>
              <c:strCache>
                <c:ptCount val="1"/>
              </c:strCache>
            </c:strRef>
          </c:tx>
          <c:spPr>
            <a:ln w="28575" cap="rnd">
              <a:solidFill>
                <a:schemeClr val="accent2"/>
              </a:solidFill>
              <a:round/>
            </a:ln>
            <a:effectLst/>
          </c:spPr>
          <c:marker>
            <c:symbol val="none"/>
          </c:marker>
          <c:cat>
            <c:numRef>
              <c:f>Chart!$E$2:$AD$2</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Chart!$E$43:$AD$43</c:f>
              <c:numCache>
                <c:formatCode>General</c:formatCode>
                <c:ptCount val="26"/>
              </c:numCache>
            </c:numRef>
          </c:val>
          <c:smooth val="0"/>
          <c:extLst>
            <c:ext xmlns:c16="http://schemas.microsoft.com/office/drawing/2014/chart" uri="{C3380CC4-5D6E-409C-BE32-E72D297353CC}">
              <c16:uniqueId val="{00000001-001A-42F0-8BC9-6E9535EA7AFF}"/>
            </c:ext>
          </c:extLst>
        </c:ser>
        <c:dLbls>
          <c:showLegendKey val="0"/>
          <c:showVal val="0"/>
          <c:showCatName val="0"/>
          <c:showSerName val="0"/>
          <c:showPercent val="0"/>
          <c:showBubbleSize val="0"/>
        </c:dLbls>
        <c:smooth val="0"/>
        <c:axId val="1243767759"/>
        <c:axId val="795930079"/>
      </c:lineChart>
      <c:catAx>
        <c:axId val="12437677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95930079"/>
        <c:crosses val="autoZero"/>
        <c:auto val="1"/>
        <c:lblAlgn val="ctr"/>
        <c:lblOffset val="100"/>
        <c:noMultiLvlLbl val="0"/>
      </c:catAx>
      <c:valAx>
        <c:axId val="795930079"/>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Renewable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43767759"/>
        <c:crosses val="autoZero"/>
        <c:crossBetween val="between"/>
      </c:valAx>
      <c:spPr>
        <a:noFill/>
        <a:ln>
          <a:noFill/>
        </a:ln>
        <a:effectLst/>
      </c:spPr>
    </c:plotArea>
    <c:legend>
      <c:legendPos val="b"/>
      <c:layout>
        <c:manualLayout>
          <c:xMode val="edge"/>
          <c:yMode val="edge"/>
          <c:x val="0.69198510186226714"/>
          <c:y val="0.2204134218294341"/>
          <c:w val="0.30801483843747091"/>
          <c:h val="0.6167785084582528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Chart!$B$56</c:f>
          <c:strCache>
            <c:ptCount val="1"/>
            <c:pt idx="0">
              <c:v>Generation emissions</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4580927384077"/>
          <c:y val="0.14231177209717286"/>
          <c:w val="0.56230028657691278"/>
          <c:h val="0.72942651452178664"/>
        </c:manualLayout>
      </c:layout>
      <c:lineChart>
        <c:grouping val="standard"/>
        <c:varyColors val="0"/>
        <c:ser>
          <c:idx val="0"/>
          <c:order val="0"/>
          <c:tx>
            <c:strRef>
              <c:f>Chart!$B$60</c:f>
              <c:strCache>
                <c:ptCount val="1"/>
                <c:pt idx="0">
                  <c:v>#CALC!</c:v>
                </c:pt>
              </c:strCache>
            </c:strRef>
          </c:tx>
          <c:spPr>
            <a:ln w="28575" cap="rnd">
              <a:solidFill>
                <a:schemeClr val="accent1"/>
              </a:solidFill>
              <a:round/>
            </a:ln>
            <a:effectLst/>
          </c:spPr>
          <c:marker>
            <c:symbol val="none"/>
          </c:marker>
          <c:cat>
            <c:numRef>
              <c:f>Chart!$E$2:$AD$2</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Chart!$E$60:$AD$60</c:f>
              <c:numCache>
                <c:formatCode>General</c:formatCode>
                <c:ptCount val="26"/>
              </c:numCache>
            </c:numRef>
          </c:val>
          <c:smooth val="0"/>
          <c:extLst>
            <c:ext xmlns:c16="http://schemas.microsoft.com/office/drawing/2014/chart" uri="{C3380CC4-5D6E-409C-BE32-E72D297353CC}">
              <c16:uniqueId val="{00000000-B09D-4C14-8C0F-165BD09BE466}"/>
            </c:ext>
          </c:extLst>
        </c:ser>
        <c:ser>
          <c:idx val="1"/>
          <c:order val="1"/>
          <c:tx>
            <c:strRef>
              <c:f>Chart!$B$61</c:f>
              <c:strCache>
                <c:ptCount val="1"/>
              </c:strCache>
            </c:strRef>
          </c:tx>
          <c:spPr>
            <a:ln w="28575" cap="rnd">
              <a:solidFill>
                <a:schemeClr val="accent2"/>
              </a:solidFill>
              <a:round/>
            </a:ln>
            <a:effectLst/>
          </c:spPr>
          <c:marker>
            <c:symbol val="none"/>
          </c:marker>
          <c:cat>
            <c:numRef>
              <c:f>Chart!$E$2:$AD$2</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Chart!$E$61:$AD$61</c:f>
              <c:numCache>
                <c:formatCode>General</c:formatCode>
                <c:ptCount val="26"/>
              </c:numCache>
            </c:numRef>
          </c:val>
          <c:smooth val="0"/>
          <c:extLst>
            <c:ext xmlns:c16="http://schemas.microsoft.com/office/drawing/2014/chart" uri="{C3380CC4-5D6E-409C-BE32-E72D297353CC}">
              <c16:uniqueId val="{00000001-B09D-4C14-8C0F-165BD09BE466}"/>
            </c:ext>
          </c:extLst>
        </c:ser>
        <c:dLbls>
          <c:showLegendKey val="0"/>
          <c:showVal val="0"/>
          <c:showCatName val="0"/>
          <c:showSerName val="0"/>
          <c:showPercent val="0"/>
          <c:showBubbleSize val="0"/>
        </c:dLbls>
        <c:smooth val="0"/>
        <c:axId val="1243767759"/>
        <c:axId val="795930079"/>
      </c:lineChart>
      <c:catAx>
        <c:axId val="12437677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95930079"/>
        <c:crosses val="autoZero"/>
        <c:auto val="1"/>
        <c:lblAlgn val="ctr"/>
        <c:lblOffset val="100"/>
        <c:noMultiLvlLbl val="0"/>
      </c:catAx>
      <c:valAx>
        <c:axId val="795930079"/>
        <c:scaling>
          <c:orientation val="minMax"/>
        </c:scaling>
        <c:delete val="0"/>
        <c:axPos val="l"/>
        <c:majorGridlines>
          <c:spPr>
            <a:ln w="9525" cap="flat" cmpd="sng" algn="ctr">
              <a:solidFill>
                <a:schemeClr val="tx1">
                  <a:lumMod val="15000"/>
                  <a:lumOff val="85000"/>
                </a:schemeClr>
              </a:solidFill>
              <a:round/>
            </a:ln>
            <a:effectLst/>
          </c:spPr>
        </c:majorGridlines>
        <c:title>
          <c:tx>
            <c:strRef>
              <c:f>Chart!$B$58</c:f>
              <c:strCache>
                <c:ptCount val="1"/>
                <c:pt idx="0">
                  <c:v>&lt; select emissions metric &gt;</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43767759"/>
        <c:crosses val="autoZero"/>
        <c:crossBetween val="between"/>
      </c:valAx>
      <c:spPr>
        <a:noFill/>
        <a:ln>
          <a:noFill/>
        </a:ln>
        <a:effectLst/>
      </c:spPr>
    </c:plotArea>
    <c:legend>
      <c:legendPos val="b"/>
      <c:layout>
        <c:manualLayout>
          <c:xMode val="edge"/>
          <c:yMode val="edge"/>
          <c:x val="0.69198510186226714"/>
          <c:y val="0.2204134218294341"/>
          <c:w val="0.30801483843747091"/>
          <c:h val="0.6167785084582528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Chart!$B$75</c:f>
          <c:strCache>
            <c:ptCount val="1"/>
            <c:pt idx="0">
              <c:v>TWA wholesale price for Haywards GXP (median hydro inflows)</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4580927384077"/>
          <c:y val="0.20996271706981998"/>
          <c:w val="0.56230028657691278"/>
          <c:h val="0.6572815961124705"/>
        </c:manualLayout>
      </c:layout>
      <c:lineChart>
        <c:grouping val="standard"/>
        <c:varyColors val="0"/>
        <c:ser>
          <c:idx val="0"/>
          <c:order val="0"/>
          <c:tx>
            <c:strRef>
              <c:f>Chart!$B$77</c:f>
              <c:strCache>
                <c:ptCount val="1"/>
                <c:pt idx="0">
                  <c:v>The reference scenario</c:v>
                </c:pt>
              </c:strCache>
            </c:strRef>
          </c:tx>
          <c:spPr>
            <a:ln w="28575" cap="rnd">
              <a:solidFill>
                <a:schemeClr val="accent1"/>
              </a:solidFill>
              <a:round/>
            </a:ln>
            <a:effectLst/>
          </c:spPr>
          <c:marker>
            <c:symbol val="none"/>
          </c:marker>
          <c:cat>
            <c:numRef>
              <c:f>Chart!$E$2:$AD$2</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Chart!$E$77:$AD$77</c:f>
              <c:numCache>
                <c:formatCode>General</c:formatCode>
                <c:ptCount val="26"/>
                <c:pt idx="0">
                  <c:v>133.51999999999998</c:v>
                </c:pt>
                <c:pt idx="1">
                  <c:v>113.92</c:v>
                </c:pt>
                <c:pt idx="2">
                  <c:v>98.41</c:v>
                </c:pt>
                <c:pt idx="3">
                  <c:v>100.8</c:v>
                </c:pt>
                <c:pt idx="4">
                  <c:v>100.81</c:v>
                </c:pt>
                <c:pt idx="5">
                  <c:v>103.39500000000001</c:v>
                </c:pt>
                <c:pt idx="6">
                  <c:v>102.875</c:v>
                </c:pt>
                <c:pt idx="7">
                  <c:v>111.21000000000001</c:v>
                </c:pt>
                <c:pt idx="8">
                  <c:v>111.265</c:v>
                </c:pt>
                <c:pt idx="9">
                  <c:v>111.965</c:v>
                </c:pt>
                <c:pt idx="10">
                  <c:v>110.84</c:v>
                </c:pt>
                <c:pt idx="11">
                  <c:v>111.77500000000001</c:v>
                </c:pt>
                <c:pt idx="12">
                  <c:v>111.22499999999999</c:v>
                </c:pt>
                <c:pt idx="13">
                  <c:v>111.595</c:v>
                </c:pt>
                <c:pt idx="14">
                  <c:v>112.405</c:v>
                </c:pt>
                <c:pt idx="15">
                  <c:v>114.45500000000001</c:v>
                </c:pt>
                <c:pt idx="16">
                  <c:v>111.25</c:v>
                </c:pt>
                <c:pt idx="17">
                  <c:v>113.675</c:v>
                </c:pt>
                <c:pt idx="18">
                  <c:v>115.455</c:v>
                </c:pt>
                <c:pt idx="19">
                  <c:v>119.035</c:v>
                </c:pt>
                <c:pt idx="20">
                  <c:v>120.645</c:v>
                </c:pt>
                <c:pt idx="21">
                  <c:v>122.69999999999999</c:v>
                </c:pt>
                <c:pt idx="22">
                  <c:v>127.80000000000001</c:v>
                </c:pt>
                <c:pt idx="23">
                  <c:v>125.32499999999999</c:v>
                </c:pt>
                <c:pt idx="24">
                  <c:v>126.16499999999999</c:v>
                </c:pt>
                <c:pt idx="25">
                  <c:v>128.10000000000002</c:v>
                </c:pt>
              </c:numCache>
            </c:numRef>
          </c:val>
          <c:smooth val="0"/>
          <c:extLst>
            <c:ext xmlns:c16="http://schemas.microsoft.com/office/drawing/2014/chart" uri="{C3380CC4-5D6E-409C-BE32-E72D297353CC}">
              <c16:uniqueId val="{00000000-F1D3-480F-A53A-C46D771BB7E5}"/>
            </c:ext>
          </c:extLst>
        </c:ser>
        <c:ser>
          <c:idx val="1"/>
          <c:order val="1"/>
          <c:tx>
            <c:strRef>
              <c:f>Chart!$B$78</c:f>
              <c:strCache>
                <c:ptCount val="1"/>
                <c:pt idx="0">
                  <c:v>EB4 demonstration path</c:v>
                </c:pt>
              </c:strCache>
            </c:strRef>
          </c:tx>
          <c:spPr>
            <a:ln w="28575" cap="rnd">
              <a:solidFill>
                <a:schemeClr val="accent2"/>
              </a:solidFill>
              <a:round/>
            </a:ln>
            <a:effectLst/>
          </c:spPr>
          <c:marker>
            <c:symbol val="none"/>
          </c:marker>
          <c:cat>
            <c:numRef>
              <c:f>Chart!$E$2:$AD$2</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Chart!$E$78:$AD$78</c:f>
              <c:numCache>
                <c:formatCode>General</c:formatCode>
                <c:ptCount val="26"/>
                <c:pt idx="0">
                  <c:v>166.22</c:v>
                </c:pt>
                <c:pt idx="1">
                  <c:v>156.63999999999999</c:v>
                </c:pt>
                <c:pt idx="2">
                  <c:v>134.61000000000001</c:v>
                </c:pt>
                <c:pt idx="3">
                  <c:v>131.465</c:v>
                </c:pt>
                <c:pt idx="4">
                  <c:v>130.435</c:v>
                </c:pt>
                <c:pt idx="5">
                  <c:v>124.96000000000001</c:v>
                </c:pt>
                <c:pt idx="6">
                  <c:v>124.53999999999999</c:v>
                </c:pt>
                <c:pt idx="7">
                  <c:v>125.905</c:v>
                </c:pt>
                <c:pt idx="8">
                  <c:v>126.995</c:v>
                </c:pt>
                <c:pt idx="9">
                  <c:v>126.14500000000001</c:v>
                </c:pt>
                <c:pt idx="10">
                  <c:v>129.35500000000002</c:v>
                </c:pt>
                <c:pt idx="11">
                  <c:v>133.04500000000002</c:v>
                </c:pt>
                <c:pt idx="12">
                  <c:v>136.22499999999999</c:v>
                </c:pt>
                <c:pt idx="13">
                  <c:v>136.685</c:v>
                </c:pt>
                <c:pt idx="14">
                  <c:v>135.08500000000001</c:v>
                </c:pt>
                <c:pt idx="15">
                  <c:v>138.67000000000002</c:v>
                </c:pt>
                <c:pt idx="16">
                  <c:v>139.595</c:v>
                </c:pt>
                <c:pt idx="17">
                  <c:v>142.26499999999999</c:v>
                </c:pt>
                <c:pt idx="18">
                  <c:v>147.91500000000002</c:v>
                </c:pt>
                <c:pt idx="19">
                  <c:v>149.22500000000002</c:v>
                </c:pt>
                <c:pt idx="20">
                  <c:v>153.08999999999997</c:v>
                </c:pt>
                <c:pt idx="21">
                  <c:v>158.38999999999999</c:v>
                </c:pt>
                <c:pt idx="22">
                  <c:v>163.80500000000001</c:v>
                </c:pt>
                <c:pt idx="23">
                  <c:v>165.51999999999998</c:v>
                </c:pt>
                <c:pt idx="24">
                  <c:v>178.72</c:v>
                </c:pt>
                <c:pt idx="25">
                  <c:v>175.52499999999998</c:v>
                </c:pt>
              </c:numCache>
            </c:numRef>
          </c:val>
          <c:smooth val="0"/>
          <c:extLst>
            <c:ext xmlns:c16="http://schemas.microsoft.com/office/drawing/2014/chart" uri="{C3380CC4-5D6E-409C-BE32-E72D297353CC}">
              <c16:uniqueId val="{00000001-F1D3-480F-A53A-C46D771BB7E5}"/>
            </c:ext>
          </c:extLst>
        </c:ser>
        <c:dLbls>
          <c:showLegendKey val="0"/>
          <c:showVal val="0"/>
          <c:showCatName val="0"/>
          <c:showSerName val="0"/>
          <c:showPercent val="0"/>
          <c:showBubbleSize val="0"/>
        </c:dLbls>
        <c:smooth val="0"/>
        <c:axId val="1243767759"/>
        <c:axId val="795930079"/>
      </c:lineChart>
      <c:catAx>
        <c:axId val="12437677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95930079"/>
        <c:crosses val="autoZero"/>
        <c:auto val="1"/>
        <c:lblAlgn val="ctr"/>
        <c:lblOffset val="100"/>
        <c:noMultiLvlLbl val="0"/>
      </c:catAx>
      <c:valAx>
        <c:axId val="795930079"/>
        <c:scaling>
          <c:orientation val="minMax"/>
          <c:max val="200"/>
          <c:min val="5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$/MWh</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43767759"/>
        <c:crosses val="autoZero"/>
        <c:crossBetween val="between"/>
        <c:majorUnit val="50"/>
      </c:valAx>
      <c:spPr>
        <a:noFill/>
        <a:ln>
          <a:noFill/>
        </a:ln>
        <a:effectLst/>
      </c:spPr>
    </c:plotArea>
    <c:legend>
      <c:legendPos val="b"/>
      <c:layout>
        <c:manualLayout>
          <c:xMode val="edge"/>
          <c:yMode val="edge"/>
          <c:x val="0.69198510186226714"/>
          <c:y val="0.2204134218294341"/>
          <c:w val="0.30801483843747091"/>
          <c:h val="0.6167785084582528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5" Type="http://schemas.openxmlformats.org/officeDocument/2006/relationships/chart" Target="../charts/chart8.xml"/><Relationship Id="rId4"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editAs="oneCell">
    <xdr:from>
      <xdr:col>1</xdr:col>
      <xdr:colOff>2540</xdr:colOff>
      <xdr:row>0</xdr:row>
      <xdr:rowOff>15240</xdr:rowOff>
    </xdr:from>
    <xdr:to>
      <xdr:col>2</xdr:col>
      <xdr:colOff>979797</xdr:colOff>
      <xdr:row>7</xdr:row>
      <xdr:rowOff>170379</xdr:rowOff>
    </xdr:to>
    <xdr:pic>
      <xdr:nvPicPr>
        <xdr:cNvPr id="2" name="Picture 1">
          <a:extLst>
            <a:ext uri="{FF2B5EF4-FFF2-40B4-BE49-F238E27FC236}">
              <a16:creationId xmlns:a16="http://schemas.microsoft.com/office/drawing/2014/main" id="{6EA8CE4B-8455-42A1-9457-12CFC5719141}"/>
            </a:ext>
          </a:extLst>
        </xdr:cNvPr>
        <xdr:cNvPicPr>
          <a:picLocks noChangeAspect="1"/>
        </xdr:cNvPicPr>
      </xdr:nvPicPr>
      <xdr:blipFill>
        <a:blip xmlns:r="http://schemas.openxmlformats.org/officeDocument/2006/relationships" r:embed="rId1"/>
        <a:stretch>
          <a:fillRect/>
        </a:stretch>
      </xdr:blipFill>
      <xdr:spPr>
        <a:xfrm>
          <a:off x="574040" y="12065"/>
          <a:ext cx="2997603" cy="14575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16322</xdr:colOff>
      <xdr:row>6</xdr:row>
      <xdr:rowOff>1158</xdr:rowOff>
    </xdr:from>
    <xdr:to>
      <xdr:col>16</xdr:col>
      <xdr:colOff>89646</xdr:colOff>
      <xdr:row>21</xdr:row>
      <xdr:rowOff>158788</xdr:rowOff>
    </xdr:to>
    <xdr:graphicFrame macro="">
      <xdr:nvGraphicFramePr>
        <xdr:cNvPr id="3" name="Chart 2">
          <a:extLst>
            <a:ext uri="{FF2B5EF4-FFF2-40B4-BE49-F238E27FC236}">
              <a16:creationId xmlns:a16="http://schemas.microsoft.com/office/drawing/2014/main" id="{FBA4BFDE-3886-4E81-918D-753519154D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20731</xdr:colOff>
      <xdr:row>23</xdr:row>
      <xdr:rowOff>20729</xdr:rowOff>
    </xdr:from>
    <xdr:to>
      <xdr:col>14</xdr:col>
      <xdr:colOff>571500</xdr:colOff>
      <xdr:row>38</xdr:row>
      <xdr:rowOff>168087</xdr:rowOff>
    </xdr:to>
    <xdr:graphicFrame macro="">
      <xdr:nvGraphicFramePr>
        <xdr:cNvPr id="5" name="Chart 4">
          <a:extLst>
            <a:ext uri="{FF2B5EF4-FFF2-40B4-BE49-F238E27FC236}">
              <a16:creationId xmlns:a16="http://schemas.microsoft.com/office/drawing/2014/main" id="{65BDD978-F14E-4184-9778-F8B24DE917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xdr:col>
      <xdr:colOff>258533</xdr:colOff>
      <xdr:row>16</xdr:row>
      <xdr:rowOff>177724</xdr:rowOff>
    </xdr:from>
    <xdr:to>
      <xdr:col>10</xdr:col>
      <xdr:colOff>0</xdr:colOff>
      <xdr:row>34</xdr:row>
      <xdr:rowOff>27214</xdr:rowOff>
    </xdr:to>
    <xdr:graphicFrame macro="">
      <xdr:nvGraphicFramePr>
        <xdr:cNvPr id="6" name="Chart 1">
          <a:extLst>
            <a:ext uri="{FF2B5EF4-FFF2-40B4-BE49-F238E27FC236}">
              <a16:creationId xmlns:a16="http://schemas.microsoft.com/office/drawing/2014/main" id="{7B7392DA-7E94-460A-8AB0-B862D8D9718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5</xdr:col>
      <xdr:colOff>38101</xdr:colOff>
      <xdr:row>3</xdr:row>
      <xdr:rowOff>28575</xdr:rowOff>
    </xdr:from>
    <xdr:to>
      <xdr:col>13</xdr:col>
      <xdr:colOff>455083</xdr:colOff>
      <xdr:row>17</xdr:row>
      <xdr:rowOff>185738</xdr:rowOff>
    </xdr:to>
    <xdr:graphicFrame macro="">
      <xdr:nvGraphicFramePr>
        <xdr:cNvPr id="3" name="Chart 2">
          <a:extLst>
            <a:ext uri="{FF2B5EF4-FFF2-40B4-BE49-F238E27FC236}">
              <a16:creationId xmlns:a16="http://schemas.microsoft.com/office/drawing/2014/main" id="{67A7C364-4BF3-42F8-A3B1-F45C152669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38100</xdr:colOff>
      <xdr:row>21</xdr:row>
      <xdr:rowOff>19050</xdr:rowOff>
    </xdr:from>
    <xdr:to>
      <xdr:col>14</xdr:col>
      <xdr:colOff>180975</xdr:colOff>
      <xdr:row>35</xdr:row>
      <xdr:rowOff>176213</xdr:rowOff>
    </xdr:to>
    <xdr:graphicFrame macro="">
      <xdr:nvGraphicFramePr>
        <xdr:cNvPr id="4" name="Chart 3">
          <a:extLst>
            <a:ext uri="{FF2B5EF4-FFF2-40B4-BE49-F238E27FC236}">
              <a16:creationId xmlns:a16="http://schemas.microsoft.com/office/drawing/2014/main" id="{0E068EAD-9647-4563-980B-B40E8D9EEF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38100</xdr:colOff>
      <xdr:row>37</xdr:row>
      <xdr:rowOff>19050</xdr:rowOff>
    </xdr:from>
    <xdr:to>
      <xdr:col>14</xdr:col>
      <xdr:colOff>180975</xdr:colOff>
      <xdr:row>53</xdr:row>
      <xdr:rowOff>176213</xdr:rowOff>
    </xdr:to>
    <xdr:graphicFrame macro="">
      <xdr:nvGraphicFramePr>
        <xdr:cNvPr id="5" name="Chart 4">
          <a:extLst>
            <a:ext uri="{FF2B5EF4-FFF2-40B4-BE49-F238E27FC236}">
              <a16:creationId xmlns:a16="http://schemas.microsoft.com/office/drawing/2014/main" id="{F869B2BC-B301-4C97-9210-FA6B36F0F3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38101</xdr:colOff>
      <xdr:row>55</xdr:row>
      <xdr:rowOff>38100</xdr:rowOff>
    </xdr:from>
    <xdr:to>
      <xdr:col>13</xdr:col>
      <xdr:colOff>285750</xdr:colOff>
      <xdr:row>72</xdr:row>
      <xdr:rowOff>4763</xdr:rowOff>
    </xdr:to>
    <xdr:graphicFrame macro="">
      <xdr:nvGraphicFramePr>
        <xdr:cNvPr id="6" name="Chart 5">
          <a:extLst>
            <a:ext uri="{FF2B5EF4-FFF2-40B4-BE49-F238E27FC236}">
              <a16:creationId xmlns:a16="http://schemas.microsoft.com/office/drawing/2014/main" id="{46AEBE63-5206-411E-B290-4917EE0615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38100</xdr:colOff>
      <xdr:row>74</xdr:row>
      <xdr:rowOff>57150</xdr:rowOff>
    </xdr:from>
    <xdr:to>
      <xdr:col>13</xdr:col>
      <xdr:colOff>444501</xdr:colOff>
      <xdr:row>90</xdr:row>
      <xdr:rowOff>18098</xdr:rowOff>
    </xdr:to>
    <xdr:graphicFrame macro="">
      <xdr:nvGraphicFramePr>
        <xdr:cNvPr id="7" name="Chart 6">
          <a:extLst>
            <a:ext uri="{FF2B5EF4-FFF2-40B4-BE49-F238E27FC236}">
              <a16:creationId xmlns:a16="http://schemas.microsoft.com/office/drawing/2014/main" id="{D3FCC42E-22DE-4B44-AFB9-E7E82462A7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climatecommission.govt.nz/our-work/advice-to-government-topic/preparing-advice-on-emissions-budgets/advice-on-the-fourth-emissions-budget/final-report/"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41C61-0CDB-4936-89D0-08A89A1C705F}">
  <dimension ref="B2:Q32"/>
  <sheetViews>
    <sheetView tabSelected="1" workbookViewId="0">
      <selection activeCell="B13" sqref="B13"/>
    </sheetView>
  </sheetViews>
  <sheetFormatPr defaultColWidth="9.140625" defaultRowHeight="15"/>
  <cols>
    <col min="1" max="1" width="8.140625" style="33" customWidth="1"/>
    <col min="2" max="2" width="29.28515625" style="33" customWidth="1"/>
    <col min="3" max="3" width="32.85546875" style="33" customWidth="1"/>
    <col min="4" max="4" width="45" style="33" customWidth="1"/>
    <col min="5" max="5" width="44.140625" style="33" customWidth="1"/>
    <col min="6" max="16384" width="9.140625" style="33"/>
  </cols>
  <sheetData>
    <row r="2" spans="2:17">
      <c r="D2" s="34" t="s">
        <v>0</v>
      </c>
    </row>
    <row r="3" spans="2:17">
      <c r="D3" s="35" t="s">
        <v>1</v>
      </c>
    </row>
    <row r="8" spans="2:17" s="36" customFormat="1"/>
    <row r="9" spans="2:17" ht="15.75" thickBot="1"/>
    <row r="10" spans="2:17">
      <c r="B10" s="142" t="s">
        <v>2</v>
      </c>
      <c r="C10" s="143"/>
      <c r="D10" s="143"/>
      <c r="E10" s="131"/>
      <c r="F10" s="37"/>
      <c r="G10" s="37"/>
      <c r="H10" s="37"/>
      <c r="I10" s="37"/>
      <c r="J10" s="37"/>
      <c r="K10" s="37"/>
      <c r="L10" s="37"/>
      <c r="M10" s="37"/>
      <c r="N10" s="37"/>
      <c r="O10" s="37"/>
      <c r="P10" s="37"/>
      <c r="Q10" s="37"/>
    </row>
    <row r="11" spans="2:17" ht="15" customHeight="1">
      <c r="B11" s="144" t="s">
        <v>3</v>
      </c>
      <c r="C11" s="141"/>
      <c r="D11" s="141"/>
      <c r="E11" s="145"/>
      <c r="F11" s="37"/>
      <c r="G11" s="37"/>
      <c r="H11" s="37"/>
      <c r="I11" s="37"/>
      <c r="J11" s="37"/>
      <c r="K11" s="37"/>
      <c r="L11" s="37"/>
      <c r="M11" s="37"/>
      <c r="N11" s="37"/>
      <c r="O11" s="37"/>
      <c r="P11" s="37"/>
      <c r="Q11" s="37"/>
    </row>
    <row r="12" spans="2:17" ht="45.75" customHeight="1">
      <c r="B12" s="144" t="s">
        <v>4</v>
      </c>
      <c r="C12" s="141"/>
      <c r="D12" s="141"/>
      <c r="E12" s="145"/>
      <c r="F12" s="37"/>
      <c r="G12" s="37"/>
      <c r="H12" s="37"/>
      <c r="I12" s="37"/>
      <c r="J12" s="37"/>
      <c r="K12" s="37"/>
      <c r="L12" s="37"/>
      <c r="M12" s="37"/>
      <c r="N12" s="37"/>
      <c r="O12" s="37"/>
      <c r="P12" s="37"/>
      <c r="Q12" s="37"/>
    </row>
    <row r="13" spans="2:17" ht="18.75" customHeight="1">
      <c r="B13" s="162" t="s">
        <v>5</v>
      </c>
      <c r="C13" s="138"/>
      <c r="D13" s="138"/>
      <c r="E13" s="139"/>
      <c r="F13" s="37"/>
      <c r="G13" s="37"/>
      <c r="H13" s="37"/>
      <c r="I13" s="37"/>
      <c r="J13" s="37"/>
      <c r="K13" s="37"/>
      <c r="L13" s="37"/>
      <c r="M13" s="37"/>
      <c r="N13" s="37"/>
      <c r="O13" s="37"/>
      <c r="P13" s="37"/>
      <c r="Q13" s="37"/>
    </row>
    <row r="14" spans="2:17" ht="15" customHeight="1" thickBot="1">
      <c r="B14" s="146" t="s">
        <v>6</v>
      </c>
      <c r="C14" s="147"/>
      <c r="D14" s="147"/>
      <c r="E14" s="148"/>
      <c r="F14" s="38"/>
      <c r="G14" s="37"/>
      <c r="H14" s="37"/>
      <c r="I14" s="37"/>
      <c r="J14" s="37"/>
      <c r="K14" s="37"/>
      <c r="L14" s="37"/>
      <c r="M14" s="37"/>
      <c r="N14" s="37"/>
      <c r="O14" s="37"/>
      <c r="P14" s="37"/>
      <c r="Q14" s="37"/>
    </row>
    <row r="15" spans="2:17" ht="15" customHeight="1">
      <c r="B15" s="161"/>
      <c r="C15" s="161"/>
      <c r="D15" s="161"/>
      <c r="E15" s="161"/>
      <c r="F15" s="38"/>
      <c r="G15" s="37"/>
      <c r="H15" s="37"/>
      <c r="I15" s="37"/>
      <c r="J15" s="37"/>
      <c r="K15" s="37"/>
      <c r="L15" s="37"/>
      <c r="M15" s="37"/>
      <c r="N15" s="37"/>
      <c r="O15" s="37"/>
      <c r="P15" s="37"/>
      <c r="Q15" s="37"/>
    </row>
    <row r="16" spans="2:17">
      <c r="B16" s="40" t="s">
        <v>7</v>
      </c>
      <c r="C16" s="39"/>
      <c r="D16" s="39"/>
      <c r="E16" s="39"/>
      <c r="F16" s="39"/>
      <c r="G16" s="39"/>
      <c r="H16" s="39"/>
      <c r="I16" s="39"/>
      <c r="J16" s="39"/>
      <c r="K16" s="39"/>
      <c r="L16" s="39"/>
      <c r="M16" s="39"/>
      <c r="N16" s="39"/>
      <c r="O16" s="39"/>
      <c r="P16" s="39"/>
      <c r="Q16" s="39"/>
    </row>
    <row r="17" spans="2:17">
      <c r="B17" s="41" t="s">
        <v>8</v>
      </c>
      <c r="C17" s="141" t="s">
        <v>9</v>
      </c>
      <c r="D17" s="141"/>
      <c r="E17" s="39"/>
      <c r="F17" s="39"/>
      <c r="G17" s="39"/>
      <c r="H17" s="39"/>
      <c r="I17" s="39"/>
      <c r="J17" s="39"/>
      <c r="K17" s="39"/>
      <c r="L17" s="39"/>
      <c r="M17" s="39"/>
      <c r="N17" s="39"/>
      <c r="O17" s="39"/>
      <c r="P17" s="39"/>
      <c r="Q17" s="39"/>
    </row>
    <row r="18" spans="2:17">
      <c r="B18" s="41" t="s">
        <v>10</v>
      </c>
      <c r="C18" s="141" t="s">
        <v>11</v>
      </c>
      <c r="D18" s="141"/>
      <c r="E18" s="39"/>
      <c r="F18" s="39"/>
      <c r="G18" s="39"/>
      <c r="H18" s="39"/>
      <c r="I18" s="39"/>
      <c r="J18" s="39"/>
      <c r="K18" s="39"/>
      <c r="L18" s="39"/>
      <c r="M18" s="39"/>
      <c r="N18" s="39"/>
      <c r="O18" s="39"/>
      <c r="P18" s="39"/>
      <c r="Q18" s="39"/>
    </row>
    <row r="19" spans="2:17">
      <c r="B19" s="42" t="s">
        <v>12</v>
      </c>
      <c r="C19" s="33" t="s">
        <v>13</v>
      </c>
    </row>
    <row r="20" spans="2:17">
      <c r="B20" s="41" t="s">
        <v>14</v>
      </c>
      <c r="C20" s="33" t="s">
        <v>15</v>
      </c>
    </row>
    <row r="21" spans="2:17">
      <c r="B21" s="41"/>
    </row>
    <row r="22" spans="2:17">
      <c r="B22" s="4" t="s">
        <v>16</v>
      </c>
    </row>
    <row r="23" spans="2:17">
      <c r="B23" s="33" t="s">
        <v>17</v>
      </c>
    </row>
    <row r="24" spans="2:17" ht="15.75" thickBot="1">
      <c r="B24" s="4" t="s">
        <v>18</v>
      </c>
      <c r="C24" s="43" t="s">
        <v>19</v>
      </c>
      <c r="D24" s="43" t="s">
        <v>20</v>
      </c>
    </row>
    <row r="25" spans="2:17">
      <c r="B25" s="124" t="s">
        <v>21</v>
      </c>
      <c r="C25" s="126" t="s">
        <v>21</v>
      </c>
      <c r="D25" s="128" t="s">
        <v>22</v>
      </c>
    </row>
    <row r="26" spans="2:17">
      <c r="B26" s="125" t="s">
        <v>23</v>
      </c>
      <c r="C26" s="127" t="s">
        <v>23</v>
      </c>
      <c r="D26" s="129" t="s">
        <v>24</v>
      </c>
    </row>
    <row r="27" spans="2:17">
      <c r="B27" s="76"/>
      <c r="C27" s="77"/>
      <c r="D27" s="78"/>
    </row>
    <row r="28" spans="2:17">
      <c r="B28" s="79" t="s">
        <v>25</v>
      </c>
      <c r="C28" s="77"/>
      <c r="D28" s="78"/>
    </row>
    <row r="29" spans="2:17">
      <c r="B29" s="82" t="s">
        <v>26</v>
      </c>
      <c r="C29" s="77" t="s">
        <v>27</v>
      </c>
      <c r="D29" s="78"/>
    </row>
    <row r="30" spans="2:17">
      <c r="B30" s="82" t="s">
        <v>28</v>
      </c>
      <c r="C30" s="77" t="s">
        <v>29</v>
      </c>
      <c r="D30" s="78"/>
    </row>
    <row r="31" spans="2:17">
      <c r="B31" s="83" t="s">
        <v>30</v>
      </c>
      <c r="C31" s="81" t="s">
        <v>31</v>
      </c>
      <c r="D31" s="80"/>
    </row>
    <row r="32" spans="2:17">
      <c r="B32" s="83" t="s">
        <v>32</v>
      </c>
      <c r="C32" s="81" t="s">
        <v>33</v>
      </c>
      <c r="D32" s="80"/>
    </row>
  </sheetData>
  <mergeCells count="6">
    <mergeCell ref="C18:D18"/>
    <mergeCell ref="C17:D17"/>
    <mergeCell ref="B10:D10"/>
    <mergeCell ref="B11:E11"/>
    <mergeCell ref="B12:E12"/>
    <mergeCell ref="B14:E14"/>
  </mergeCells>
  <hyperlinks>
    <hyperlink ref="B17" location="'Fuel &amp; Emissions pricing'!A1" display="Fuel prices" xr:uid="{616F868D-AB53-44A0-86E5-4D3DBACFF880}"/>
    <hyperlink ref="B19" location="Demand!A1" display="Demand inputs" xr:uid="{AA8E6D43-6D47-430E-AFA1-552A46D5722E}"/>
    <hyperlink ref="B20" location="'Generation stack'!A1" display="Generation stack" xr:uid="{D174B10B-4B9B-43A7-BC62-172CE59FC362}"/>
    <hyperlink ref="B18" location="'Fuel &amp; Emissions pricing'!A1" display="Emissions price paths" xr:uid="{60B7B1B1-5393-4AA2-A9DA-626049A26212}"/>
    <hyperlink ref="B29" location="Build!A1" display="Build" xr:uid="{F62DE61C-AA85-486B-87C5-454DFFB92181}"/>
    <hyperlink ref="B30" location="'Scenario results'!A1" display="Demonstration path scenarios" xr:uid="{CA18B9DC-F4CE-45D2-8871-FFACE8195819}"/>
    <hyperlink ref="B31" location="'Raw data'!A1" display="Raw data" xr:uid="{3FB1225F-5292-41B7-A368-68894247D730}"/>
    <hyperlink ref="B32" location="Chart!A1" display="Chart" xr:uid="{BAD9C5B1-C474-460D-BCCC-747467AA62CC}"/>
    <hyperlink ref="B13" r:id="rId1" xr:uid="{52146C34-EFDF-47B2-8BB5-C5D435BE2A89}"/>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AB118-2CDF-4CA6-AE08-81CABBA49266}">
  <sheetPr>
    <tabColor theme="8" tint="0.79998168889431442"/>
  </sheetPr>
  <dimension ref="A1:AC152"/>
  <sheetViews>
    <sheetView zoomScaleNormal="100" workbookViewId="0"/>
  </sheetViews>
  <sheetFormatPr defaultRowHeight="15"/>
  <cols>
    <col min="1" max="1" width="52" bestFit="1" customWidth="1"/>
    <col min="2" max="2" width="23.85546875" bestFit="1" customWidth="1"/>
    <col min="4" max="4" width="14.42578125" bestFit="1" customWidth="1"/>
    <col min="5" max="5" width="10.140625" bestFit="1" customWidth="1"/>
  </cols>
  <sheetData>
    <row r="1" spans="1:29">
      <c r="A1" s="4" t="s">
        <v>18</v>
      </c>
      <c r="B1" s="4" t="s">
        <v>235</v>
      </c>
      <c r="C1" s="4" t="s">
        <v>236</v>
      </c>
      <c r="D1" s="4">
        <v>2025</v>
      </c>
      <c r="E1" s="4">
        <v>2026</v>
      </c>
      <c r="F1" s="4">
        <v>2027</v>
      </c>
      <c r="G1" s="4">
        <v>2028</v>
      </c>
      <c r="H1" s="4">
        <v>2029</v>
      </c>
      <c r="I1" s="4">
        <v>2030</v>
      </c>
      <c r="J1" s="4">
        <v>2031</v>
      </c>
      <c r="K1" s="4">
        <v>2032</v>
      </c>
      <c r="L1" s="4">
        <v>2033</v>
      </c>
      <c r="M1" s="4">
        <v>2034</v>
      </c>
      <c r="N1" s="4">
        <v>2035</v>
      </c>
      <c r="O1" s="4">
        <v>2036</v>
      </c>
      <c r="P1" s="4">
        <v>2037</v>
      </c>
      <c r="Q1" s="4">
        <v>2038</v>
      </c>
      <c r="R1" s="4">
        <v>2039</v>
      </c>
      <c r="S1" s="4">
        <v>2040</v>
      </c>
      <c r="T1" s="4">
        <v>2041</v>
      </c>
      <c r="U1" s="4">
        <v>2042</v>
      </c>
      <c r="V1" s="4">
        <v>2043</v>
      </c>
      <c r="W1" s="4">
        <v>2044</v>
      </c>
      <c r="X1" s="4">
        <v>2045</v>
      </c>
      <c r="Y1" s="4">
        <v>2046</v>
      </c>
      <c r="Z1" s="4">
        <v>2047</v>
      </c>
      <c r="AA1" s="4">
        <v>2048</v>
      </c>
      <c r="AB1" s="4">
        <v>2049</v>
      </c>
      <c r="AC1" s="4">
        <v>2050</v>
      </c>
    </row>
    <row r="2" spans="1:29">
      <c r="A2" t="s">
        <v>21</v>
      </c>
      <c r="B2" t="s">
        <v>212</v>
      </c>
      <c r="C2" t="s">
        <v>213</v>
      </c>
      <c r="D2" s="26">
        <v>2315.8008999999993</v>
      </c>
      <c r="E2" s="26">
        <v>1967.1529</v>
      </c>
      <c r="F2" s="26">
        <v>1777.9077</v>
      </c>
      <c r="G2" s="26">
        <v>1380.1379999999999</v>
      </c>
      <c r="H2" s="26">
        <v>1217.4721000000002</v>
      </c>
      <c r="I2" s="26">
        <v>1250.3585999999998</v>
      </c>
      <c r="J2" s="26">
        <v>1100.7450999999999</v>
      </c>
      <c r="K2" s="26">
        <v>556.53009999999995</v>
      </c>
      <c r="L2" s="26">
        <v>552.82169999999985</v>
      </c>
      <c r="M2" s="26">
        <v>553.19399999999996</v>
      </c>
      <c r="N2" s="26">
        <v>543.44849999999997</v>
      </c>
      <c r="O2" s="26">
        <v>530.71730000000002</v>
      </c>
      <c r="P2" s="26">
        <v>512.51839999999993</v>
      </c>
      <c r="Q2" s="26">
        <v>0</v>
      </c>
      <c r="R2" s="26">
        <v>0</v>
      </c>
      <c r="S2" s="26">
        <v>0</v>
      </c>
      <c r="T2" s="26">
        <v>0</v>
      </c>
      <c r="U2" s="26">
        <v>0</v>
      </c>
      <c r="V2" s="26">
        <v>0</v>
      </c>
      <c r="W2" s="26">
        <v>0</v>
      </c>
      <c r="X2" s="26">
        <v>0</v>
      </c>
      <c r="Y2" s="26">
        <v>0</v>
      </c>
      <c r="Z2" s="26">
        <v>0</v>
      </c>
      <c r="AA2" s="26">
        <v>0</v>
      </c>
      <c r="AB2" s="26">
        <v>0</v>
      </c>
      <c r="AC2" s="26">
        <v>0</v>
      </c>
    </row>
    <row r="3" spans="1:29">
      <c r="A3" t="s">
        <v>21</v>
      </c>
      <c r="B3" t="s">
        <v>212</v>
      </c>
      <c r="C3" t="s">
        <v>214</v>
      </c>
      <c r="D3" s="26">
        <v>506.20389999999998</v>
      </c>
      <c r="E3" s="26">
        <v>353.74340000000007</v>
      </c>
      <c r="F3" s="26">
        <v>227.57019999999997</v>
      </c>
      <c r="G3" s="26">
        <v>237.41059999999999</v>
      </c>
      <c r="H3" s="26">
        <v>265.90250000000003</v>
      </c>
      <c r="I3" s="26">
        <v>335.21600000000007</v>
      </c>
      <c r="J3" s="26">
        <v>420.29750000000001</v>
      </c>
      <c r="K3" s="26">
        <v>97.396599999999992</v>
      </c>
      <c r="L3" s="26">
        <v>99.864000000000019</v>
      </c>
      <c r="M3" s="26">
        <v>98.710600000000014</v>
      </c>
      <c r="N3" s="26">
        <v>93.337799999999987</v>
      </c>
      <c r="O3" s="26">
        <v>91.746400000000008</v>
      </c>
      <c r="P3" s="26">
        <v>96.944000000000017</v>
      </c>
      <c r="Q3" s="26">
        <v>156.23459999999997</v>
      </c>
      <c r="R3" s="26">
        <v>157.72379999999998</v>
      </c>
      <c r="S3" s="26">
        <v>172.53550000000001</v>
      </c>
      <c r="T3" s="26">
        <v>156.67260000000002</v>
      </c>
      <c r="U3" s="26">
        <v>188.851</v>
      </c>
      <c r="V3" s="26">
        <v>189.07</v>
      </c>
      <c r="W3" s="26">
        <v>210.88969999999998</v>
      </c>
      <c r="X3" s="26">
        <v>242.09720000000004</v>
      </c>
      <c r="Y3" s="26">
        <v>264.8148000000001</v>
      </c>
      <c r="Z3" s="26">
        <v>304.03770000000003</v>
      </c>
      <c r="AA3" s="26">
        <v>310.5566</v>
      </c>
      <c r="AB3" s="26">
        <v>318.22160000000002</v>
      </c>
      <c r="AC3" s="26">
        <v>456.56146666666672</v>
      </c>
    </row>
    <row r="4" spans="1:29">
      <c r="A4" t="s">
        <v>21</v>
      </c>
      <c r="B4" t="s">
        <v>212</v>
      </c>
      <c r="C4" t="s">
        <v>59</v>
      </c>
      <c r="D4" s="26">
        <v>4532.3729000000003</v>
      </c>
      <c r="E4" s="26">
        <v>4707.3392999999996</v>
      </c>
      <c r="F4" s="26">
        <v>5102.5685999999996</v>
      </c>
      <c r="G4" s="26">
        <v>5106.5470999999989</v>
      </c>
      <c r="H4" s="26">
        <v>5109.2553999999991</v>
      </c>
      <c r="I4" s="26">
        <v>5101.7218000000003</v>
      </c>
      <c r="J4" s="26">
        <v>5298.3984</v>
      </c>
      <c r="K4" s="26">
        <v>6175.9605999999994</v>
      </c>
      <c r="L4" s="26">
        <v>6548.1291999999994</v>
      </c>
      <c r="M4" s="26">
        <v>7007.0947999999999</v>
      </c>
      <c r="N4" s="26">
        <v>7387.0159999999996</v>
      </c>
      <c r="O4" s="26">
        <v>7914.7110999999995</v>
      </c>
      <c r="P4" s="26">
        <v>8514.1870999999992</v>
      </c>
      <c r="Q4" s="26">
        <v>9263.0210999999999</v>
      </c>
      <c r="R4" s="26">
        <v>9900.7490999999991</v>
      </c>
      <c r="S4" s="26">
        <v>10385.490999999998</v>
      </c>
      <c r="T4" s="26">
        <v>11120.6302</v>
      </c>
      <c r="U4" s="26">
        <v>11635.6379</v>
      </c>
      <c r="V4" s="26">
        <v>12092.311300000001</v>
      </c>
      <c r="W4" s="26">
        <v>12070.863899999997</v>
      </c>
      <c r="X4" s="26">
        <v>12373.375900000001</v>
      </c>
      <c r="Y4" s="26">
        <v>12835.349099999999</v>
      </c>
      <c r="Z4" s="26">
        <v>13240.572100000003</v>
      </c>
      <c r="AA4" s="26">
        <v>13952.7893</v>
      </c>
      <c r="AB4" s="26">
        <v>14361.881300000001</v>
      </c>
      <c r="AC4" s="26">
        <v>15075.298133333335</v>
      </c>
    </row>
    <row r="5" spans="1:29">
      <c r="A5" t="s">
        <v>21</v>
      </c>
      <c r="B5" t="s">
        <v>212</v>
      </c>
      <c r="C5" t="s">
        <v>64</v>
      </c>
      <c r="D5" s="26">
        <v>24012.846299999997</v>
      </c>
      <c r="E5" s="26">
        <v>23888.651399999999</v>
      </c>
      <c r="F5" s="26">
        <v>23940.152900000001</v>
      </c>
      <c r="G5" s="26">
        <v>23847.099799999996</v>
      </c>
      <c r="H5" s="26">
        <v>23714.758100000003</v>
      </c>
      <c r="I5" s="26">
        <v>23764.040400000002</v>
      </c>
      <c r="J5" s="26">
        <v>23567.122899999998</v>
      </c>
      <c r="K5" s="26">
        <v>23397.762899999998</v>
      </c>
      <c r="L5" s="26">
        <v>23380.0969</v>
      </c>
      <c r="M5" s="26">
        <v>23296.424300000006</v>
      </c>
      <c r="N5" s="26">
        <v>23327.2814</v>
      </c>
      <c r="O5" s="26">
        <v>23264.961300000003</v>
      </c>
      <c r="P5" s="26">
        <v>23186.048300000002</v>
      </c>
      <c r="Q5" s="26">
        <v>23080.446500000002</v>
      </c>
      <c r="R5" s="26">
        <v>23047.136600000002</v>
      </c>
      <c r="S5" s="26">
        <v>23123.041999999998</v>
      </c>
      <c r="T5" s="26">
        <v>22921.2919</v>
      </c>
      <c r="U5" s="26">
        <v>22939.125800000002</v>
      </c>
      <c r="V5" s="26">
        <v>22918.109099999994</v>
      </c>
      <c r="W5" s="26">
        <v>22693.729000000003</v>
      </c>
      <c r="X5" s="26">
        <v>22764.524400000006</v>
      </c>
      <c r="Y5" s="26">
        <v>22799.484099999998</v>
      </c>
      <c r="Z5" s="26">
        <v>22802.644999999997</v>
      </c>
      <c r="AA5" s="26">
        <v>22645.651200000004</v>
      </c>
      <c r="AB5" s="26">
        <v>22638.008100000003</v>
      </c>
      <c r="AC5" s="26">
        <v>22821.084800000001</v>
      </c>
    </row>
    <row r="6" spans="1:29">
      <c r="A6" t="s">
        <v>21</v>
      </c>
      <c r="B6" t="s">
        <v>212</v>
      </c>
      <c r="C6" t="s">
        <v>63</v>
      </c>
      <c r="D6" s="26">
        <v>9723.8993000000009</v>
      </c>
      <c r="E6" s="26">
        <v>9739.0540999999994</v>
      </c>
      <c r="F6" s="26">
        <v>9596.6895000000022</v>
      </c>
      <c r="G6" s="26">
        <v>9588.7690000000002</v>
      </c>
      <c r="H6" s="26">
        <v>9588.9295999999995</v>
      </c>
      <c r="I6" s="26">
        <v>9587.0681000000022</v>
      </c>
      <c r="J6" s="26">
        <v>9587.6813000000002</v>
      </c>
      <c r="K6" s="26">
        <v>9586.411100000003</v>
      </c>
      <c r="L6" s="26">
        <v>9587.4404000000013</v>
      </c>
      <c r="M6" s="26">
        <v>9589.0974999999999</v>
      </c>
      <c r="N6" s="26">
        <v>9589.4332999999988</v>
      </c>
      <c r="O6" s="26">
        <v>9586.2067000000006</v>
      </c>
      <c r="P6" s="26">
        <v>9586.1702000000005</v>
      </c>
      <c r="Q6" s="26">
        <v>9586.4403000000002</v>
      </c>
      <c r="R6" s="26">
        <v>9588.9295999999995</v>
      </c>
      <c r="S6" s="26">
        <v>9588.9295999999995</v>
      </c>
      <c r="T6" s="26">
        <v>9587.1118999999981</v>
      </c>
      <c r="U6" s="26">
        <v>9586.7906999999996</v>
      </c>
      <c r="V6" s="26">
        <v>9586.9585999999999</v>
      </c>
      <c r="W6" s="26">
        <v>9587.4404000000013</v>
      </c>
      <c r="X6" s="26">
        <v>9589.0974999999999</v>
      </c>
      <c r="Y6" s="26">
        <v>9588.7471000000023</v>
      </c>
      <c r="Z6" s="26">
        <v>9588.0755000000008</v>
      </c>
      <c r="AA6" s="26">
        <v>9586.1702000000005</v>
      </c>
      <c r="AB6" s="26">
        <v>9586.5352000000021</v>
      </c>
      <c r="AC6" s="26">
        <v>9596.589733333336</v>
      </c>
    </row>
    <row r="7" spans="1:29">
      <c r="A7" t="s">
        <v>21</v>
      </c>
      <c r="B7" t="s">
        <v>212</v>
      </c>
      <c r="C7" t="s">
        <v>215</v>
      </c>
      <c r="D7" s="26">
        <v>832.00289999999984</v>
      </c>
      <c r="E7" s="26">
        <v>604.86339999999996</v>
      </c>
      <c r="F7" s="26">
        <v>413.23109999999997</v>
      </c>
      <c r="G7" s="26">
        <v>420.53840000000002</v>
      </c>
      <c r="H7" s="26">
        <v>397.03970000000004</v>
      </c>
      <c r="I7" s="26">
        <v>395.5723999999999</v>
      </c>
      <c r="J7" s="26">
        <v>414.58160000000004</v>
      </c>
      <c r="K7" s="26">
        <v>632.20190000000002</v>
      </c>
      <c r="L7" s="26">
        <v>644.83090000000016</v>
      </c>
      <c r="M7" s="26">
        <v>627.88760000000013</v>
      </c>
      <c r="N7" s="26">
        <v>626.5370999999999</v>
      </c>
      <c r="O7" s="26">
        <v>618.06180000000006</v>
      </c>
      <c r="P7" s="26">
        <v>605.80510000000004</v>
      </c>
      <c r="Q7" s="26">
        <v>945.93399999999974</v>
      </c>
      <c r="R7" s="26">
        <v>942.37890000000004</v>
      </c>
      <c r="S7" s="26">
        <v>943.92650000000015</v>
      </c>
      <c r="T7" s="26">
        <v>880.07339999999988</v>
      </c>
      <c r="U7" s="26">
        <v>896.93640000000005</v>
      </c>
      <c r="V7" s="26">
        <v>882.90580000000011</v>
      </c>
      <c r="W7" s="26">
        <v>886.1178000000001</v>
      </c>
      <c r="X7" s="26">
        <v>902.42600000000004</v>
      </c>
      <c r="Y7" s="26">
        <v>906.34610000000009</v>
      </c>
      <c r="Z7" s="26">
        <v>939.5100000000001</v>
      </c>
      <c r="AA7" s="26">
        <v>885.89150000000018</v>
      </c>
      <c r="AB7" s="26">
        <v>858.11500000000001</v>
      </c>
      <c r="AC7" s="26">
        <v>1045.0290666666667</v>
      </c>
    </row>
    <row r="8" spans="1:29">
      <c r="A8" t="s">
        <v>21</v>
      </c>
      <c r="B8" t="s">
        <v>212</v>
      </c>
      <c r="C8" t="s">
        <v>216</v>
      </c>
      <c r="D8" s="26">
        <v>270.0197</v>
      </c>
      <c r="E8" s="26">
        <v>779.45749999999998</v>
      </c>
      <c r="F8" s="26">
        <v>968.57860000000016</v>
      </c>
      <c r="G8" s="26">
        <v>1475.0380000000002</v>
      </c>
      <c r="H8" s="26">
        <v>2013.6903999999997</v>
      </c>
      <c r="I8" s="26">
        <v>2068.1556999999998</v>
      </c>
      <c r="J8" s="26">
        <v>2189.7226000000001</v>
      </c>
      <c r="K8" s="26">
        <v>2419.9865</v>
      </c>
      <c r="L8" s="26">
        <v>2403.7440000000001</v>
      </c>
      <c r="M8" s="26">
        <v>2389.7353000000003</v>
      </c>
      <c r="N8" s="26">
        <v>2372.9014999999999</v>
      </c>
      <c r="O8" s="26">
        <v>2357.6882999999998</v>
      </c>
      <c r="P8" s="26">
        <v>2343.4313999999999</v>
      </c>
      <c r="Q8" s="26">
        <v>2332.0360999999998</v>
      </c>
      <c r="R8" s="26">
        <v>2317.5675000000001</v>
      </c>
      <c r="S8" s="26">
        <v>2308.3694999999998</v>
      </c>
      <c r="T8" s="26">
        <v>2435.1047999999996</v>
      </c>
      <c r="U8" s="26">
        <v>2431.9366</v>
      </c>
      <c r="V8" s="26">
        <v>2543.3126999999999</v>
      </c>
      <c r="W8" s="26">
        <v>3260.9684000000002</v>
      </c>
      <c r="X8" s="26">
        <v>3344.4001000000003</v>
      </c>
      <c r="Y8" s="26">
        <v>3346.5097999999994</v>
      </c>
      <c r="Z8" s="26">
        <v>3389.3680999999997</v>
      </c>
      <c r="AA8" s="26">
        <v>3418.2030999999997</v>
      </c>
      <c r="AB8" s="26">
        <v>3476.7345000000005</v>
      </c>
      <c r="AC8" s="26">
        <v>3386.1001333333329</v>
      </c>
    </row>
    <row r="9" spans="1:29">
      <c r="A9" t="s">
        <v>21</v>
      </c>
      <c r="B9" t="s">
        <v>212</v>
      </c>
      <c r="C9" t="s">
        <v>217</v>
      </c>
      <c r="D9" s="26">
        <v>3.4675000000000007</v>
      </c>
      <c r="E9" s="26">
        <v>6.0005999999999995</v>
      </c>
      <c r="F9" s="26">
        <v>4.3726999999999991</v>
      </c>
      <c r="G9" s="26">
        <v>5.4969000000000001</v>
      </c>
      <c r="H9" s="26">
        <v>6.8401000000000005</v>
      </c>
      <c r="I9" s="26">
        <v>7.5043999999999995</v>
      </c>
      <c r="J9" s="26">
        <v>7.9058999999999999</v>
      </c>
      <c r="K9" s="26">
        <v>18.476300000000002</v>
      </c>
      <c r="L9" s="26">
        <v>17.593</v>
      </c>
      <c r="M9" s="26">
        <v>19.060300000000009</v>
      </c>
      <c r="N9" s="26">
        <v>20.038500000000003</v>
      </c>
      <c r="O9" s="26">
        <v>20.133399999999998</v>
      </c>
      <c r="P9" s="26">
        <v>22.578899999999997</v>
      </c>
      <c r="Q9" s="26">
        <v>28.2729</v>
      </c>
      <c r="R9" s="26">
        <v>29.287600000000001</v>
      </c>
      <c r="S9" s="26">
        <v>33.1785</v>
      </c>
      <c r="T9" s="26">
        <v>34.850200000000008</v>
      </c>
      <c r="U9" s="26">
        <v>40.171899999999987</v>
      </c>
      <c r="V9" s="26">
        <v>43.821899999999999</v>
      </c>
      <c r="W9" s="26">
        <v>46.690799999999996</v>
      </c>
      <c r="X9" s="26">
        <v>51.158399999999986</v>
      </c>
      <c r="Y9" s="26">
        <v>56.5458</v>
      </c>
      <c r="Z9" s="26">
        <v>66.904500000000013</v>
      </c>
      <c r="AA9" s="26">
        <v>71.992599999999982</v>
      </c>
      <c r="AB9" s="26">
        <v>76.934700000000021</v>
      </c>
      <c r="AC9" s="26">
        <v>108.51693333333336</v>
      </c>
    </row>
    <row r="10" spans="1:29">
      <c r="A10" t="s">
        <v>21</v>
      </c>
      <c r="B10" t="s">
        <v>212</v>
      </c>
      <c r="C10" t="s">
        <v>218</v>
      </c>
      <c r="D10" s="26">
        <v>937.61930000000029</v>
      </c>
      <c r="E10" s="26">
        <v>937.89670000000001</v>
      </c>
      <c r="F10" s="26">
        <v>937.47330000000011</v>
      </c>
      <c r="G10" s="26">
        <v>937.95510000000013</v>
      </c>
      <c r="H10" s="26">
        <v>937.80910000000006</v>
      </c>
      <c r="I10" s="26">
        <v>937.80910000000006</v>
      </c>
      <c r="J10" s="26">
        <v>937.80179999999996</v>
      </c>
      <c r="K10" s="26">
        <v>937.45140000000004</v>
      </c>
      <c r="L10" s="26">
        <v>937.6704000000002</v>
      </c>
      <c r="M10" s="26">
        <v>938.11570000000006</v>
      </c>
      <c r="N10" s="26">
        <v>937.76529999999991</v>
      </c>
      <c r="O10" s="26">
        <v>937.57550000000015</v>
      </c>
      <c r="P10" s="26">
        <v>937.57550000000015</v>
      </c>
      <c r="Q10" s="26">
        <v>937.59010000000012</v>
      </c>
      <c r="R10" s="26">
        <v>937.91129999999998</v>
      </c>
      <c r="S10" s="26">
        <v>937.80910000000006</v>
      </c>
      <c r="T10" s="26">
        <v>937.77260000000012</v>
      </c>
      <c r="U10" s="26">
        <v>937.89670000000001</v>
      </c>
      <c r="V10" s="26">
        <v>937.38569999999993</v>
      </c>
      <c r="W10" s="26">
        <v>937.6704000000002</v>
      </c>
      <c r="X10" s="26">
        <v>938.11570000000006</v>
      </c>
      <c r="Y10" s="26">
        <v>937.80180000000007</v>
      </c>
      <c r="Z10" s="26">
        <v>937.67770000000019</v>
      </c>
      <c r="AA10" s="26">
        <v>937.57550000000015</v>
      </c>
      <c r="AB10" s="26">
        <v>937.66310000000021</v>
      </c>
      <c r="AC10" s="26">
        <v>940.53200000000015</v>
      </c>
    </row>
    <row r="11" spans="1:29">
      <c r="A11" t="s">
        <v>21</v>
      </c>
      <c r="B11" t="s">
        <v>212</v>
      </c>
      <c r="C11" t="s">
        <v>219</v>
      </c>
      <c r="D11" s="26">
        <v>0.94900000000000029</v>
      </c>
      <c r="E11" s="26">
        <v>1.6789999999999998</v>
      </c>
      <c r="F11" s="26">
        <v>1.3724000000000001</v>
      </c>
      <c r="G11" s="26">
        <v>1.3723999999999998</v>
      </c>
      <c r="H11" s="26">
        <v>1.9709999999999999</v>
      </c>
      <c r="I11" s="26">
        <v>2.0293999999999999</v>
      </c>
      <c r="J11" s="26">
        <v>2.1389000000000005</v>
      </c>
      <c r="K11" s="26">
        <v>7.2488999999999999</v>
      </c>
      <c r="L11" s="26">
        <v>6.3948</v>
      </c>
      <c r="M11" s="26">
        <v>6.4093999999999998</v>
      </c>
      <c r="N11" s="26">
        <v>5.686700000000001</v>
      </c>
      <c r="O11" s="26">
        <v>4.9201999999999986</v>
      </c>
      <c r="P11" s="26">
        <v>6.3510000000000009</v>
      </c>
      <c r="Q11" s="26">
        <v>5.1684000000000001</v>
      </c>
      <c r="R11" s="26">
        <v>5.1318999999999999</v>
      </c>
      <c r="S11" s="26">
        <v>5.548</v>
      </c>
      <c r="T11" s="26">
        <v>5.2341000000000006</v>
      </c>
      <c r="U11" s="26">
        <v>5.9129999999999985</v>
      </c>
      <c r="V11" s="26">
        <v>7.4168000000000003</v>
      </c>
      <c r="W11" s="26">
        <v>7.4386999999999999</v>
      </c>
      <c r="X11" s="26">
        <v>7.4971000000000014</v>
      </c>
      <c r="Y11" s="26">
        <v>8.5921000000000003</v>
      </c>
      <c r="Z11" s="26">
        <v>8.8330000000000002</v>
      </c>
      <c r="AA11" s="26">
        <v>10.344100000000001</v>
      </c>
      <c r="AB11" s="26">
        <v>12.176399999999999</v>
      </c>
      <c r="AC11" s="26">
        <v>17.656266666666667</v>
      </c>
    </row>
    <row r="12" spans="1:29">
      <c r="A12" t="s">
        <v>21</v>
      </c>
      <c r="B12" t="s">
        <v>212</v>
      </c>
      <c r="C12" t="s">
        <v>202</v>
      </c>
      <c r="D12" s="26">
        <f>SUM(D2:D11)</f>
        <v>43135.181699999986</v>
      </c>
      <c r="E12" s="26">
        <f t="shared" ref="E12:AC12" si="0">SUM(E2:E11)</f>
        <v>42985.838299999989</v>
      </c>
      <c r="F12" s="26">
        <f t="shared" si="0"/>
        <v>42969.917000000001</v>
      </c>
      <c r="G12" s="26">
        <f t="shared" si="0"/>
        <v>43000.36529999999</v>
      </c>
      <c r="H12" s="26">
        <f t="shared" si="0"/>
        <v>43253.667999999998</v>
      </c>
      <c r="I12" s="26">
        <f t="shared" si="0"/>
        <v>43449.475899999998</v>
      </c>
      <c r="J12" s="26">
        <f t="shared" si="0"/>
        <v>43526.395999999993</v>
      </c>
      <c r="K12" s="26">
        <f t="shared" si="0"/>
        <v>43829.426299999999</v>
      </c>
      <c r="L12" s="26">
        <f t="shared" si="0"/>
        <v>44178.585300000006</v>
      </c>
      <c r="M12" s="26">
        <f t="shared" si="0"/>
        <v>44525.729500000001</v>
      </c>
      <c r="N12" s="26">
        <f t="shared" si="0"/>
        <v>44903.446100000001</v>
      </c>
      <c r="O12" s="26">
        <f t="shared" si="0"/>
        <v>45326.722000000009</v>
      </c>
      <c r="P12" s="26">
        <f t="shared" si="0"/>
        <v>45811.609900000003</v>
      </c>
      <c r="Q12" s="26">
        <f t="shared" si="0"/>
        <v>46335.144000000008</v>
      </c>
      <c r="R12" s="26">
        <f t="shared" si="0"/>
        <v>46926.816299999999</v>
      </c>
      <c r="S12" s="26">
        <f t="shared" si="0"/>
        <v>47498.829700000002</v>
      </c>
      <c r="T12" s="26">
        <f t="shared" si="0"/>
        <v>48078.741699999999</v>
      </c>
      <c r="U12" s="26">
        <f t="shared" si="0"/>
        <v>48663.26</v>
      </c>
      <c r="V12" s="26">
        <f t="shared" si="0"/>
        <v>49201.291899999997</v>
      </c>
      <c r="W12" s="26">
        <f t="shared" si="0"/>
        <v>49701.809099999999</v>
      </c>
      <c r="X12" s="26">
        <f t="shared" si="0"/>
        <v>50212.692300000002</v>
      </c>
      <c r="Y12" s="26">
        <f t="shared" si="0"/>
        <v>50744.190700000006</v>
      </c>
      <c r="Z12" s="26">
        <f t="shared" si="0"/>
        <v>51277.623599999999</v>
      </c>
      <c r="AA12" s="26">
        <f t="shared" si="0"/>
        <v>51819.174100000004</v>
      </c>
      <c r="AB12" s="26">
        <f t="shared" si="0"/>
        <v>52266.269899999992</v>
      </c>
      <c r="AC12" s="26">
        <f t="shared" si="0"/>
        <v>53447.368533333334</v>
      </c>
    </row>
    <row r="13" spans="1:29">
      <c r="A13" t="s">
        <v>21</v>
      </c>
      <c r="B13" t="s">
        <v>220</v>
      </c>
      <c r="C13" t="s">
        <v>221</v>
      </c>
      <c r="D13" s="118">
        <f>SUM(D4:D6,D8,D11) / (D12 -D10)</f>
        <v>0.9133249649510562</v>
      </c>
      <c r="E13" s="118">
        <f t="shared" ref="E13:AC13" si="1">SUM(E4:E6,E8,E11) / (E12 -E10)</f>
        <v>0.93027577121634886</v>
      </c>
      <c r="F13" s="118">
        <f t="shared" si="1"/>
        <v>0.94235210978228223</v>
      </c>
      <c r="G13" s="118">
        <f t="shared" si="1"/>
        <v>0.95141543505749948</v>
      </c>
      <c r="H13" s="118">
        <f t="shared" si="1"/>
        <v>0.9554007776502913</v>
      </c>
      <c r="I13" s="118">
        <f t="shared" si="1"/>
        <v>0.95322104378179795</v>
      </c>
      <c r="J13" s="118">
        <f t="shared" si="1"/>
        <v>0.95436500930570778</v>
      </c>
      <c r="K13" s="118">
        <f t="shared" si="1"/>
        <v>0.96958393958213362</v>
      </c>
      <c r="L13" s="118">
        <f t="shared" si="1"/>
        <v>0.96958645294528667</v>
      </c>
      <c r="M13" s="118">
        <f t="shared" si="1"/>
        <v>0.97020133962919541</v>
      </c>
      <c r="N13" s="118">
        <f t="shared" si="1"/>
        <v>0.9708099163563958</v>
      </c>
      <c r="O13" s="118">
        <f t="shared" si="1"/>
        <v>0.97159983916338644</v>
      </c>
      <c r="P13" s="118">
        <f t="shared" si="1"/>
        <v>0.97241508554889367</v>
      </c>
      <c r="Q13" s="118">
        <f t="shared" si="1"/>
        <v>0.97509906585517592</v>
      </c>
      <c r="R13" s="118">
        <f t="shared" si="1"/>
        <v>0.97544211370111988</v>
      </c>
      <c r="S13" s="118">
        <f t="shared" si="1"/>
        <v>0.97530894973552185</v>
      </c>
      <c r="T13" s="118">
        <f t="shared" si="1"/>
        <v>0.9772682611227862</v>
      </c>
      <c r="U13" s="118">
        <f t="shared" si="1"/>
        <v>0.9764075279443708</v>
      </c>
      <c r="V13" s="118">
        <f t="shared" si="1"/>
        <v>0.97688132213384749</v>
      </c>
      <c r="W13" s="118">
        <f t="shared" si="1"/>
        <v>0.97654632419458698</v>
      </c>
      <c r="X13" s="118">
        <f t="shared" si="1"/>
        <v>0.97573431001333066</v>
      </c>
      <c r="Y13" s="118">
        <f t="shared" si="1"/>
        <v>0.9753504173437475</v>
      </c>
      <c r="Z13" s="118">
        <f t="shared" si="1"/>
        <v>0.97396794580186463</v>
      </c>
      <c r="AA13" s="118">
        <f t="shared" si="1"/>
        <v>0.97507073804870592</v>
      </c>
      <c r="AB13" s="118">
        <f t="shared" si="1"/>
        <v>0.97558337585737864</v>
      </c>
      <c r="AC13" s="118">
        <f t="shared" si="1"/>
        <v>0.96933527949937504</v>
      </c>
    </row>
    <row r="14" spans="1:29">
      <c r="A14" t="s">
        <v>21</v>
      </c>
      <c r="B14" t="s">
        <v>220</v>
      </c>
      <c r="C14" t="s">
        <v>222</v>
      </c>
      <c r="D14" s="118">
        <f t="shared" ref="D14:AC14" si="2">SUM(D4:D6,D8,D11)/D12</f>
        <v>0.89347223498539263</v>
      </c>
      <c r="E14" s="118">
        <f t="shared" si="2"/>
        <v>0.9099783288395239</v>
      </c>
      <c r="F14" s="118">
        <f t="shared" si="2"/>
        <v>0.9217928440494777</v>
      </c>
      <c r="G14" s="118">
        <f t="shared" si="2"/>
        <v>0.93066247276741165</v>
      </c>
      <c r="H14" s="118">
        <f t="shared" si="2"/>
        <v>0.93468615193513771</v>
      </c>
      <c r="I14" s="118">
        <f t="shared" si="2"/>
        <v>0.93264681703559982</v>
      </c>
      <c r="J14" s="118">
        <f t="shared" si="2"/>
        <v>0.93380265391143369</v>
      </c>
      <c r="K14" s="118">
        <f t="shared" si="2"/>
        <v>0.94884586705165241</v>
      </c>
      <c r="L14" s="118">
        <f t="shared" si="2"/>
        <v>0.9490074210230538</v>
      </c>
      <c r="M14" s="118">
        <f t="shared" si="2"/>
        <v>0.94976009994401112</v>
      </c>
      <c r="N14" s="118">
        <f t="shared" si="2"/>
        <v>0.95053548462508752</v>
      </c>
      <c r="O14" s="118">
        <f t="shared" si="2"/>
        <v>0.9515024624988323</v>
      </c>
      <c r="P14" s="118">
        <f t="shared" si="2"/>
        <v>0.95251374259170052</v>
      </c>
      <c r="Q14" s="118">
        <f t="shared" si="2"/>
        <v>0.95536796864168583</v>
      </c>
      <c r="R14" s="118">
        <f t="shared" si="2"/>
        <v>0.95594626350136613</v>
      </c>
      <c r="S14" s="118">
        <f t="shared" si="2"/>
        <v>0.95605260986040674</v>
      </c>
      <c r="T14" s="118">
        <f t="shared" si="2"/>
        <v>0.95820670988983048</v>
      </c>
      <c r="U14" s="118">
        <f t="shared" si="2"/>
        <v>0.95758903123218631</v>
      </c>
      <c r="V14" s="118">
        <f t="shared" si="2"/>
        <v>0.95826972584026804</v>
      </c>
      <c r="W14" s="118">
        <f t="shared" si="2"/>
        <v>0.95812287846882416</v>
      </c>
      <c r="X14" s="118">
        <f t="shared" si="2"/>
        <v>0.95750482194319642</v>
      </c>
      <c r="Y14" s="118">
        <f t="shared" si="2"/>
        <v>0.95732499680993022</v>
      </c>
      <c r="Z14" s="118">
        <f t="shared" si="2"/>
        <v>0.95615768161299897</v>
      </c>
      <c r="AA14" s="118">
        <f t="shared" si="2"/>
        <v>0.9574285727568167</v>
      </c>
      <c r="AB14" s="118">
        <f t="shared" si="2"/>
        <v>0.95808129403165998</v>
      </c>
      <c r="AC14" s="118">
        <f t="shared" si="2"/>
        <v>0.95227754823746058</v>
      </c>
    </row>
    <row r="15" spans="1:29">
      <c r="A15" t="s">
        <v>21</v>
      </c>
      <c r="B15" t="s">
        <v>234</v>
      </c>
      <c r="C15" t="s">
        <v>59</v>
      </c>
      <c r="D15" s="26">
        <v>0</v>
      </c>
      <c r="E15" s="26">
        <v>228</v>
      </c>
      <c r="F15" s="26">
        <v>228</v>
      </c>
      <c r="G15" s="26">
        <v>228</v>
      </c>
      <c r="H15" s="26">
        <v>228</v>
      </c>
      <c r="I15" s="26">
        <v>228</v>
      </c>
      <c r="J15" s="26">
        <v>321</v>
      </c>
      <c r="K15" s="26">
        <v>537</v>
      </c>
      <c r="L15" s="26">
        <v>651</v>
      </c>
      <c r="M15" s="26">
        <v>833</v>
      </c>
      <c r="N15" s="26">
        <v>893</v>
      </c>
      <c r="O15" s="26">
        <v>1100</v>
      </c>
      <c r="P15" s="26">
        <v>1285</v>
      </c>
      <c r="Q15" s="26">
        <v>1410</v>
      </c>
      <c r="R15" s="26">
        <v>1680</v>
      </c>
      <c r="S15" s="26">
        <v>1740</v>
      </c>
      <c r="T15" s="26">
        <v>1935</v>
      </c>
      <c r="U15" s="26">
        <v>2233</v>
      </c>
      <c r="V15" s="26">
        <v>2508</v>
      </c>
      <c r="W15" s="26">
        <v>2608</v>
      </c>
      <c r="X15" s="26">
        <v>2918</v>
      </c>
      <c r="Y15" s="26">
        <v>3137</v>
      </c>
      <c r="Z15" s="26">
        <v>3477</v>
      </c>
      <c r="AA15" s="26">
        <v>3627</v>
      </c>
      <c r="AB15" s="26">
        <v>3757</v>
      </c>
      <c r="AC15" s="26">
        <v>3757</v>
      </c>
    </row>
    <row r="16" spans="1:29">
      <c r="A16" t="s">
        <v>21</v>
      </c>
      <c r="B16" t="s">
        <v>234</v>
      </c>
      <c r="C16" t="s">
        <v>63</v>
      </c>
      <c r="D16" s="26">
        <v>51.4</v>
      </c>
      <c r="E16" s="26">
        <v>98.4</v>
      </c>
      <c r="F16" s="26">
        <v>98.4</v>
      </c>
      <c r="G16" s="26">
        <v>98.4</v>
      </c>
      <c r="H16" s="26">
        <v>98.4</v>
      </c>
      <c r="I16" s="26">
        <v>98.4</v>
      </c>
      <c r="J16" s="26">
        <v>98.4</v>
      </c>
      <c r="K16" s="26">
        <v>98.4</v>
      </c>
      <c r="L16" s="26">
        <v>98.4</v>
      </c>
      <c r="M16" s="26">
        <v>98.4</v>
      </c>
      <c r="N16" s="26">
        <v>98.4</v>
      </c>
      <c r="O16" s="26">
        <v>98.4</v>
      </c>
      <c r="P16" s="26">
        <v>98.4</v>
      </c>
      <c r="Q16" s="26">
        <v>98.4</v>
      </c>
      <c r="R16" s="26">
        <v>98.4</v>
      </c>
      <c r="S16" s="26">
        <v>98.4</v>
      </c>
      <c r="T16" s="26">
        <v>183.4</v>
      </c>
      <c r="U16" s="26">
        <v>183.4</v>
      </c>
      <c r="V16" s="26">
        <v>183.4</v>
      </c>
      <c r="W16" s="26">
        <v>183.4</v>
      </c>
      <c r="X16" s="26">
        <v>183.4</v>
      </c>
      <c r="Y16" s="26">
        <v>183.4</v>
      </c>
      <c r="Z16" s="26">
        <v>183.4</v>
      </c>
      <c r="AA16" s="26">
        <v>183.4</v>
      </c>
      <c r="AB16" s="26">
        <v>183.4</v>
      </c>
      <c r="AC16" s="26">
        <v>183.4</v>
      </c>
    </row>
    <row r="17" spans="1:29">
      <c r="A17" t="s">
        <v>21</v>
      </c>
      <c r="B17" t="s">
        <v>234</v>
      </c>
      <c r="C17" t="s">
        <v>87</v>
      </c>
      <c r="D17" s="26">
        <v>79</v>
      </c>
      <c r="E17" s="26">
        <v>509</v>
      </c>
      <c r="F17" s="26">
        <v>509</v>
      </c>
      <c r="G17" s="26">
        <v>811</v>
      </c>
      <c r="H17" s="26">
        <v>1131</v>
      </c>
      <c r="I17" s="26">
        <v>1131</v>
      </c>
      <c r="J17" s="26">
        <v>1131</v>
      </c>
      <c r="K17" s="26">
        <v>1328.5</v>
      </c>
      <c r="L17" s="26">
        <v>1328.5</v>
      </c>
      <c r="M17" s="26">
        <v>1328.5</v>
      </c>
      <c r="N17" s="26">
        <v>1328.5</v>
      </c>
      <c r="O17" s="26">
        <v>1328.5</v>
      </c>
      <c r="P17" s="26">
        <v>1328.5</v>
      </c>
      <c r="Q17" s="26">
        <v>1328.5</v>
      </c>
      <c r="R17" s="26">
        <v>1328.5</v>
      </c>
      <c r="S17" s="26">
        <v>1328.5</v>
      </c>
      <c r="T17" s="26">
        <v>1403.5</v>
      </c>
      <c r="U17" s="26">
        <v>1403.5</v>
      </c>
      <c r="V17" s="26">
        <v>1607.5</v>
      </c>
      <c r="W17" s="26">
        <v>2407.5</v>
      </c>
      <c r="X17" s="26">
        <v>2407.5</v>
      </c>
      <c r="Y17" s="26">
        <v>2407.5</v>
      </c>
      <c r="Z17" s="26">
        <v>2444.5</v>
      </c>
      <c r="AA17" s="26">
        <v>2669.5</v>
      </c>
      <c r="AB17" s="26">
        <v>2864.5</v>
      </c>
      <c r="AC17" s="26">
        <v>3514.5</v>
      </c>
    </row>
    <row r="18" spans="1:29">
      <c r="A18" t="s">
        <v>21</v>
      </c>
      <c r="B18" t="s">
        <v>234</v>
      </c>
      <c r="C18" t="s">
        <v>64</v>
      </c>
      <c r="D18" s="26">
        <v>0</v>
      </c>
      <c r="E18" s="26">
        <v>0</v>
      </c>
      <c r="F18" s="26">
        <v>0</v>
      </c>
      <c r="G18" s="26">
        <v>0</v>
      </c>
      <c r="H18" s="26">
        <v>0</v>
      </c>
      <c r="I18" s="26">
        <v>0</v>
      </c>
      <c r="J18" s="26">
        <v>0</v>
      </c>
      <c r="K18" s="26">
        <v>0</v>
      </c>
      <c r="L18" s="26">
        <v>0</v>
      </c>
      <c r="M18" s="26">
        <v>0</v>
      </c>
      <c r="N18" s="26">
        <v>0</v>
      </c>
      <c r="O18" s="26">
        <v>0</v>
      </c>
      <c r="P18" s="26">
        <v>0</v>
      </c>
      <c r="Q18" s="26">
        <v>0</v>
      </c>
      <c r="R18" s="26">
        <v>0</v>
      </c>
      <c r="S18" s="26">
        <v>0</v>
      </c>
      <c r="T18" s="26">
        <v>0</v>
      </c>
      <c r="U18" s="26">
        <v>0</v>
      </c>
      <c r="V18" s="26">
        <v>0</v>
      </c>
      <c r="W18" s="26">
        <v>0</v>
      </c>
      <c r="X18" s="26">
        <v>16</v>
      </c>
      <c r="Y18" s="26">
        <v>16</v>
      </c>
      <c r="Z18" s="26">
        <v>16</v>
      </c>
      <c r="AA18" s="26">
        <v>86</v>
      </c>
      <c r="AB18" s="26">
        <v>86</v>
      </c>
      <c r="AC18" s="26">
        <v>106</v>
      </c>
    </row>
    <row r="19" spans="1:29">
      <c r="A19" t="s">
        <v>21</v>
      </c>
      <c r="B19" t="s">
        <v>234</v>
      </c>
      <c r="C19" t="s">
        <v>202</v>
      </c>
      <c r="D19" s="26">
        <f t="shared" ref="D19:AC19" si="3">SUM(D15:D18)</f>
        <v>130.4</v>
      </c>
      <c r="E19" s="26">
        <f t="shared" si="3"/>
        <v>835.4</v>
      </c>
      <c r="F19" s="26">
        <f t="shared" si="3"/>
        <v>835.4</v>
      </c>
      <c r="G19" s="26">
        <f t="shared" si="3"/>
        <v>1137.4000000000001</v>
      </c>
      <c r="H19" s="26">
        <f t="shared" si="3"/>
        <v>1457.4</v>
      </c>
      <c r="I19" s="26">
        <f t="shared" si="3"/>
        <v>1457.4</v>
      </c>
      <c r="J19" s="26">
        <f t="shared" si="3"/>
        <v>1550.4</v>
      </c>
      <c r="K19" s="26">
        <f t="shared" si="3"/>
        <v>1963.9</v>
      </c>
      <c r="L19" s="26">
        <f t="shared" si="3"/>
        <v>2077.9</v>
      </c>
      <c r="M19" s="26">
        <f t="shared" si="3"/>
        <v>2259.9</v>
      </c>
      <c r="N19" s="26">
        <f t="shared" si="3"/>
        <v>2319.9</v>
      </c>
      <c r="O19" s="26">
        <f t="shared" si="3"/>
        <v>2526.9</v>
      </c>
      <c r="P19" s="26">
        <f t="shared" si="3"/>
        <v>2711.9</v>
      </c>
      <c r="Q19" s="26">
        <f t="shared" si="3"/>
        <v>2836.9</v>
      </c>
      <c r="R19" s="26">
        <f t="shared" si="3"/>
        <v>3106.9</v>
      </c>
      <c r="S19" s="26">
        <f t="shared" si="3"/>
        <v>3166.9</v>
      </c>
      <c r="T19" s="26">
        <f t="shared" si="3"/>
        <v>3521.9</v>
      </c>
      <c r="U19" s="26">
        <f t="shared" si="3"/>
        <v>3819.9</v>
      </c>
      <c r="V19" s="26">
        <f t="shared" si="3"/>
        <v>4298.8999999999996</v>
      </c>
      <c r="W19" s="26">
        <f t="shared" si="3"/>
        <v>5198.8999999999996</v>
      </c>
      <c r="X19" s="26">
        <f t="shared" si="3"/>
        <v>5524.9</v>
      </c>
      <c r="Y19" s="26">
        <f t="shared" si="3"/>
        <v>5743.9</v>
      </c>
      <c r="Z19" s="26">
        <f t="shared" si="3"/>
        <v>6120.9</v>
      </c>
      <c r="AA19" s="26">
        <f t="shared" si="3"/>
        <v>6565.9</v>
      </c>
      <c r="AB19" s="26">
        <f t="shared" si="3"/>
        <v>6890.9</v>
      </c>
      <c r="AC19" s="26">
        <f t="shared" si="3"/>
        <v>7560.9</v>
      </c>
    </row>
    <row r="20" spans="1:29">
      <c r="A20" t="s">
        <v>21</v>
      </c>
      <c r="B20" t="s">
        <v>224</v>
      </c>
      <c r="C20" t="s">
        <v>225</v>
      </c>
      <c r="D20" s="26">
        <v>3249.5904748768421</v>
      </c>
      <c r="E20" s="26">
        <v>2903.4983886160821</v>
      </c>
      <c r="F20" s="26">
        <v>2546.2347837940029</v>
      </c>
      <c r="G20" s="26">
        <v>2449.4943060846072</v>
      </c>
      <c r="H20" s="26">
        <v>2338.3462154631634</v>
      </c>
      <c r="I20" s="26">
        <v>2406.8763677736174</v>
      </c>
      <c r="J20" s="26">
        <v>2429.2791791598088</v>
      </c>
      <c r="K20" s="26">
        <v>2092.9655529409515</v>
      </c>
      <c r="L20" s="26">
        <v>2062.2811816206477</v>
      </c>
      <c r="M20" s="26">
        <v>2061.0393310438376</v>
      </c>
      <c r="N20" s="26">
        <v>2050.4903011474944</v>
      </c>
      <c r="O20" s="26">
        <v>2045.5161960854361</v>
      </c>
      <c r="P20" s="26">
        <v>2029.4114226485679</v>
      </c>
      <c r="Q20" s="26">
        <v>2033.5543192637424</v>
      </c>
      <c r="R20" s="26">
        <v>2039.2027609878803</v>
      </c>
      <c r="S20" s="26">
        <v>2061.8277946584449</v>
      </c>
      <c r="T20" s="26">
        <v>2020.8202960081389</v>
      </c>
      <c r="U20" s="26">
        <v>2053.9752721794775</v>
      </c>
      <c r="V20" s="26">
        <v>2046.7172909627848</v>
      </c>
      <c r="W20" s="26">
        <v>2088.9866272288018</v>
      </c>
      <c r="X20" s="26">
        <v>2112.3422377808301</v>
      </c>
      <c r="Y20" s="26">
        <v>2136.9792888591805</v>
      </c>
      <c r="Z20" s="26">
        <v>2195.4104929728883</v>
      </c>
      <c r="AA20" s="26">
        <v>2184.3537068532196</v>
      </c>
      <c r="AB20" s="26">
        <v>2177.1757698056367</v>
      </c>
      <c r="AC20" s="26">
        <v>2206.9525546928444</v>
      </c>
    </row>
    <row r="21" spans="1:29">
      <c r="A21" t="s">
        <v>21</v>
      </c>
      <c r="B21" t="s">
        <v>224</v>
      </c>
      <c r="C21" t="s">
        <v>226</v>
      </c>
      <c r="D21" s="28">
        <f t="shared" ref="D21:AB21" si="4">1000*D20/D12</f>
        <v>75.335036200319124</v>
      </c>
      <c r="E21" s="28">
        <f t="shared" si="4"/>
        <v>67.54546388865198</v>
      </c>
      <c r="F21" s="28">
        <f t="shared" si="4"/>
        <v>59.256218339774847</v>
      </c>
      <c r="G21" s="28">
        <f t="shared" si="4"/>
        <v>56.964499929134504</v>
      </c>
      <c r="H21" s="28">
        <f t="shared" si="4"/>
        <v>54.061223558269404</v>
      </c>
      <c r="I21" s="28">
        <f t="shared" si="4"/>
        <v>55.394830844751752</v>
      </c>
      <c r="J21" s="28">
        <f t="shared" si="4"/>
        <v>55.811631616819582</v>
      </c>
      <c r="K21" s="28">
        <f t="shared" si="4"/>
        <v>47.752519930678432</v>
      </c>
      <c r="L21" s="28">
        <f t="shared" si="4"/>
        <v>46.680561806505999</v>
      </c>
      <c r="M21" s="28">
        <f t="shared" si="4"/>
        <v>46.288726859463075</v>
      </c>
      <c r="N21" s="28">
        <f t="shared" si="4"/>
        <v>45.664430667104064</v>
      </c>
      <c r="O21" s="28">
        <f t="shared" si="4"/>
        <v>45.128262222126622</v>
      </c>
      <c r="P21" s="28">
        <f t="shared" si="4"/>
        <v>44.299063645186756</v>
      </c>
      <c r="Q21" s="28">
        <f t="shared" si="4"/>
        <v>43.887946463784424</v>
      </c>
      <c r="R21" s="28">
        <f t="shared" si="4"/>
        <v>43.454956499741925</v>
      </c>
      <c r="S21" s="28">
        <f t="shared" si="4"/>
        <v>43.407970421183762</v>
      </c>
      <c r="T21" s="28">
        <f t="shared" si="4"/>
        <v>42.031472217338397</v>
      </c>
      <c r="U21" s="28">
        <f t="shared" si="4"/>
        <v>42.207925900966714</v>
      </c>
      <c r="V21" s="28">
        <f t="shared" si="4"/>
        <v>41.598852630184389</v>
      </c>
      <c r="W21" s="28">
        <f t="shared" si="4"/>
        <v>42.030394165849422</v>
      </c>
      <c r="X21" s="28">
        <f t="shared" si="4"/>
        <v>42.067894411246897</v>
      </c>
      <c r="Y21" s="28">
        <f t="shared" si="4"/>
        <v>42.112786890089872</v>
      </c>
      <c r="Z21" s="28">
        <f t="shared" si="4"/>
        <v>42.814201182538575</v>
      </c>
      <c r="AA21" s="28">
        <f t="shared" si="4"/>
        <v>42.153387134999122</v>
      </c>
      <c r="AB21" s="28">
        <f t="shared" si="4"/>
        <v>41.655464871918035</v>
      </c>
      <c r="AC21" s="28">
        <f>1000*AC20/AC12</f>
        <v>41.292071345223327</v>
      </c>
    </row>
    <row r="22" spans="1:29">
      <c r="A22" t="s">
        <v>21</v>
      </c>
      <c r="B22" t="s">
        <v>227</v>
      </c>
      <c r="C22" t="s">
        <v>229</v>
      </c>
      <c r="D22" s="119">
        <v>82.476500000000001</v>
      </c>
      <c r="E22" s="119">
        <v>62.521000000000001</v>
      </c>
      <c r="F22" s="119">
        <v>50.978499999999997</v>
      </c>
      <c r="G22" s="119">
        <v>55.052</v>
      </c>
      <c r="H22" s="119">
        <v>58.513500000000001</v>
      </c>
      <c r="I22" s="119">
        <v>61.12</v>
      </c>
      <c r="J22" s="119">
        <v>61.346000000000004</v>
      </c>
      <c r="K22" s="119">
        <v>60.888500000000001</v>
      </c>
      <c r="L22" s="119">
        <v>59.067</v>
      </c>
      <c r="M22" s="119">
        <v>58.999499999999998</v>
      </c>
      <c r="N22" s="119">
        <v>56.612500000000004</v>
      </c>
      <c r="O22" s="119">
        <v>58.567</v>
      </c>
      <c r="P22" s="119">
        <v>55.265000000000001</v>
      </c>
      <c r="Q22" s="119">
        <v>44.451999999999998</v>
      </c>
      <c r="R22" s="119">
        <v>45.321999999999996</v>
      </c>
      <c r="S22" s="119">
        <v>46.338500000000003</v>
      </c>
      <c r="T22" s="119">
        <v>43.676499999999997</v>
      </c>
      <c r="U22" s="119">
        <v>47.192999999999998</v>
      </c>
      <c r="V22" s="119">
        <v>47.293999999999997</v>
      </c>
      <c r="W22" s="119">
        <v>51.61</v>
      </c>
      <c r="X22" s="119">
        <v>49.945500000000003</v>
      </c>
      <c r="Y22" s="119">
        <v>50.953000000000003</v>
      </c>
      <c r="Z22" s="119">
        <v>56.496499999999997</v>
      </c>
      <c r="AA22" s="119">
        <v>54.647500000000001</v>
      </c>
      <c r="AB22" s="119">
        <v>55.063499999999998</v>
      </c>
      <c r="AC22" s="119">
        <v>55.831000000000003</v>
      </c>
    </row>
    <row r="23" spans="1:29">
      <c r="A23" t="s">
        <v>21</v>
      </c>
      <c r="B23" t="s">
        <v>227</v>
      </c>
      <c r="C23" t="s">
        <v>230</v>
      </c>
      <c r="D23" s="119">
        <v>113.5775</v>
      </c>
      <c r="E23" s="119">
        <v>94.7</v>
      </c>
      <c r="F23" s="119">
        <v>76.827500000000001</v>
      </c>
      <c r="G23" s="119">
        <v>77.844999999999999</v>
      </c>
      <c r="H23" s="119">
        <v>84.987500000000011</v>
      </c>
      <c r="I23" s="119">
        <v>86.25</v>
      </c>
      <c r="J23" s="119">
        <v>85.257499999999993</v>
      </c>
      <c r="K23" s="119">
        <v>89.284999999999997</v>
      </c>
      <c r="L23" s="119">
        <v>88.405000000000001</v>
      </c>
      <c r="M23" s="119">
        <v>89.742499999999993</v>
      </c>
      <c r="N23" s="119">
        <v>88.704999999999998</v>
      </c>
      <c r="O23" s="119">
        <v>89.362499999999997</v>
      </c>
      <c r="P23" s="119">
        <v>89.625</v>
      </c>
      <c r="Q23" s="119">
        <v>86.61</v>
      </c>
      <c r="R23" s="119">
        <v>84.564999999999998</v>
      </c>
      <c r="S23" s="119">
        <v>88.284999999999997</v>
      </c>
      <c r="T23" s="119">
        <v>85.215000000000003</v>
      </c>
      <c r="U23" s="119">
        <v>85.582499999999996</v>
      </c>
      <c r="V23" s="119">
        <v>88.20750000000001</v>
      </c>
      <c r="W23" s="119">
        <v>93.137500000000003</v>
      </c>
      <c r="X23" s="119">
        <v>94.55</v>
      </c>
      <c r="Y23" s="119">
        <v>95.72</v>
      </c>
      <c r="Z23" s="119">
        <v>96.53</v>
      </c>
      <c r="AA23" s="119">
        <v>98.37</v>
      </c>
      <c r="AB23" s="119">
        <v>97.177500000000009</v>
      </c>
      <c r="AC23" s="119">
        <v>100.8075</v>
      </c>
    </row>
    <row r="24" spans="1:29">
      <c r="A24" t="s">
        <v>21</v>
      </c>
      <c r="B24" t="s">
        <v>227</v>
      </c>
      <c r="C24" t="s">
        <v>231</v>
      </c>
      <c r="D24" s="119">
        <v>133.51999999999998</v>
      </c>
      <c r="E24" s="119">
        <v>113.92</v>
      </c>
      <c r="F24" s="119">
        <v>98.41</v>
      </c>
      <c r="G24" s="119">
        <v>100.8</v>
      </c>
      <c r="H24" s="119">
        <v>100.81</v>
      </c>
      <c r="I24" s="119">
        <v>103.39500000000001</v>
      </c>
      <c r="J24" s="119">
        <v>102.875</v>
      </c>
      <c r="K24" s="119">
        <v>111.21000000000001</v>
      </c>
      <c r="L24" s="119">
        <v>111.265</v>
      </c>
      <c r="M24" s="119">
        <v>111.965</v>
      </c>
      <c r="N24" s="119">
        <v>110.84</v>
      </c>
      <c r="O24" s="119">
        <v>111.77500000000001</v>
      </c>
      <c r="P24" s="119">
        <v>111.22499999999999</v>
      </c>
      <c r="Q24" s="119">
        <v>111.595</v>
      </c>
      <c r="R24" s="119">
        <v>112.405</v>
      </c>
      <c r="S24" s="119">
        <v>114.45500000000001</v>
      </c>
      <c r="T24" s="119">
        <v>111.25</v>
      </c>
      <c r="U24" s="119">
        <v>113.675</v>
      </c>
      <c r="V24" s="119">
        <v>115.455</v>
      </c>
      <c r="W24" s="119">
        <v>119.035</v>
      </c>
      <c r="X24" s="119">
        <v>120.645</v>
      </c>
      <c r="Y24" s="119">
        <v>122.69999999999999</v>
      </c>
      <c r="Z24" s="119">
        <v>127.80000000000001</v>
      </c>
      <c r="AA24" s="119">
        <v>125.32499999999999</v>
      </c>
      <c r="AB24" s="119">
        <v>126.16499999999999</v>
      </c>
      <c r="AC24" s="119">
        <v>128.10000000000002</v>
      </c>
    </row>
    <row r="25" spans="1:29">
      <c r="A25" t="s">
        <v>21</v>
      </c>
      <c r="B25" t="s">
        <v>227</v>
      </c>
      <c r="C25" t="s">
        <v>232</v>
      </c>
      <c r="D25" s="119">
        <v>152.58999999999997</v>
      </c>
      <c r="E25" s="119">
        <v>135.2475</v>
      </c>
      <c r="F25" s="119">
        <v>114.485</v>
      </c>
      <c r="G25" s="119">
        <v>115.2075</v>
      </c>
      <c r="H25" s="119">
        <v>119.0625</v>
      </c>
      <c r="I25" s="119">
        <v>120.315</v>
      </c>
      <c r="J25" s="119">
        <v>120.88</v>
      </c>
      <c r="K25" s="119">
        <v>133.07</v>
      </c>
      <c r="L25" s="119">
        <v>132.7475</v>
      </c>
      <c r="M25" s="119">
        <v>132.57750000000001</v>
      </c>
      <c r="N25" s="119">
        <v>133.67500000000001</v>
      </c>
      <c r="O25" s="119">
        <v>134.8175</v>
      </c>
      <c r="P25" s="119">
        <v>135.11250000000001</v>
      </c>
      <c r="Q25" s="119">
        <v>136.35</v>
      </c>
      <c r="R25" s="119">
        <v>136.26500000000001</v>
      </c>
      <c r="S25" s="119">
        <v>138.8075</v>
      </c>
      <c r="T25" s="119">
        <v>137.92750000000001</v>
      </c>
      <c r="U25" s="119">
        <v>138.815</v>
      </c>
      <c r="V25" s="119">
        <v>143.38750000000002</v>
      </c>
      <c r="W25" s="119">
        <v>145.495</v>
      </c>
      <c r="X25" s="119">
        <v>147.21</v>
      </c>
      <c r="Y25" s="119">
        <v>151.9325</v>
      </c>
      <c r="Z25" s="119">
        <v>155.74</v>
      </c>
      <c r="AA25" s="119">
        <v>155.595</v>
      </c>
      <c r="AB25" s="119">
        <v>154.82749999999999</v>
      </c>
      <c r="AC25" s="119">
        <v>157.97500000000002</v>
      </c>
    </row>
    <row r="26" spans="1:29">
      <c r="A26" t="s">
        <v>21</v>
      </c>
      <c r="B26" t="s">
        <v>227</v>
      </c>
      <c r="C26" t="s">
        <v>233</v>
      </c>
      <c r="D26" s="119">
        <v>191.4365</v>
      </c>
      <c r="E26" s="119">
        <v>176.73349999999999</v>
      </c>
      <c r="F26" s="119">
        <v>157.70699999999997</v>
      </c>
      <c r="G26" s="119">
        <v>157.08199999999999</v>
      </c>
      <c r="H26" s="119">
        <v>157.6215</v>
      </c>
      <c r="I26" s="119">
        <v>155.84249999999997</v>
      </c>
      <c r="J26" s="119">
        <v>158.01799999999997</v>
      </c>
      <c r="K26" s="119">
        <v>173.36899999999997</v>
      </c>
      <c r="L26" s="119">
        <v>175.82549999999995</v>
      </c>
      <c r="M26" s="119">
        <v>176.62499999999994</v>
      </c>
      <c r="N26" s="119">
        <v>177.33049999999994</v>
      </c>
      <c r="O26" s="119">
        <v>179.02899999999994</v>
      </c>
      <c r="P26" s="119">
        <v>182.04149999999998</v>
      </c>
      <c r="Q26" s="119">
        <v>190.60050000000001</v>
      </c>
      <c r="R26" s="119">
        <v>183.94349999999997</v>
      </c>
      <c r="S26" s="119">
        <v>186.8605</v>
      </c>
      <c r="T26" s="119">
        <v>187.42</v>
      </c>
      <c r="U26" s="119">
        <v>189.31300000000002</v>
      </c>
      <c r="V26" s="119">
        <v>192.17299999999997</v>
      </c>
      <c r="W26" s="119">
        <v>193.95249999999999</v>
      </c>
      <c r="X26" s="119">
        <v>192.93549999999999</v>
      </c>
      <c r="Y26" s="119">
        <v>196.98749999999998</v>
      </c>
      <c r="Z26" s="119">
        <v>199.35799999999998</v>
      </c>
      <c r="AA26" s="119">
        <v>198.083</v>
      </c>
      <c r="AB26" s="119">
        <v>196.19449999999998</v>
      </c>
      <c r="AC26" s="119">
        <v>196.57849999999996</v>
      </c>
    </row>
    <row r="27" spans="1:29">
      <c r="A27" t="s">
        <v>23</v>
      </c>
      <c r="B27" t="s">
        <v>212</v>
      </c>
      <c r="C27" t="s">
        <v>213</v>
      </c>
      <c r="D27" s="26">
        <v>2746.6688000000004</v>
      </c>
      <c r="E27" s="26">
        <v>2374.8286999999996</v>
      </c>
      <c r="F27" s="26">
        <v>2132.3008</v>
      </c>
      <c r="G27" s="26">
        <v>1627.5495999999996</v>
      </c>
      <c r="H27" s="26">
        <v>1466.5992000000001</v>
      </c>
      <c r="I27" s="26">
        <v>1287.2017000000005</v>
      </c>
      <c r="J27" s="26">
        <v>1079.3926000000001</v>
      </c>
      <c r="K27" s="26">
        <v>455.53460000000001</v>
      </c>
      <c r="L27" s="26">
        <v>402.16429999999997</v>
      </c>
      <c r="M27" s="26">
        <v>367.27760000000001</v>
      </c>
      <c r="N27" s="26">
        <v>380.61470000000003</v>
      </c>
      <c r="O27" s="26">
        <v>367.32139999999998</v>
      </c>
      <c r="P27" s="26">
        <v>340.07049999999998</v>
      </c>
      <c r="Q27" s="26">
        <v>0</v>
      </c>
      <c r="R27" s="26">
        <v>0</v>
      </c>
      <c r="S27" s="26">
        <v>0</v>
      </c>
      <c r="T27" s="26">
        <v>0</v>
      </c>
      <c r="U27" s="26">
        <v>0</v>
      </c>
      <c r="V27" s="26">
        <v>0</v>
      </c>
      <c r="W27" s="26">
        <v>0</v>
      </c>
      <c r="X27" s="26">
        <v>0</v>
      </c>
      <c r="Y27" s="26">
        <v>0</v>
      </c>
      <c r="Z27" s="26">
        <v>0</v>
      </c>
      <c r="AA27" s="26">
        <v>0</v>
      </c>
      <c r="AB27" s="26">
        <v>0</v>
      </c>
      <c r="AC27" s="26">
        <v>0</v>
      </c>
    </row>
    <row r="28" spans="1:29">
      <c r="A28" t="s">
        <v>23</v>
      </c>
      <c r="B28" t="s">
        <v>212</v>
      </c>
      <c r="C28" t="s">
        <v>214</v>
      </c>
      <c r="D28" s="26">
        <v>1083.1302000000003</v>
      </c>
      <c r="E28" s="26">
        <v>875.15319999999974</v>
      </c>
      <c r="F28" s="26">
        <v>612.28750000000002</v>
      </c>
      <c r="G28" s="26">
        <v>505.90460000000013</v>
      </c>
      <c r="H28" s="26">
        <v>451.03780000000012</v>
      </c>
      <c r="I28" s="26">
        <v>359.73669999999998</v>
      </c>
      <c r="J28" s="26">
        <v>381.41769999999991</v>
      </c>
      <c r="K28" s="26">
        <v>779.63270000000023</v>
      </c>
      <c r="L28" s="26">
        <v>744.89200000000005</v>
      </c>
      <c r="M28" s="26">
        <v>733.62080000000003</v>
      </c>
      <c r="N28" s="26">
        <v>749.47640000000001</v>
      </c>
      <c r="O28" s="26">
        <v>801.69329999999979</v>
      </c>
      <c r="P28" s="26">
        <v>783.83019999999999</v>
      </c>
      <c r="Q28" s="26">
        <v>815.83340000000021</v>
      </c>
      <c r="R28" s="26">
        <v>848.53009999999972</v>
      </c>
      <c r="S28" s="26">
        <v>903.68160000000012</v>
      </c>
      <c r="T28" s="26">
        <v>883.00070000000005</v>
      </c>
      <c r="U28" s="26">
        <v>957.8257000000001</v>
      </c>
      <c r="V28" s="26">
        <v>983.90860000000009</v>
      </c>
      <c r="W28" s="26">
        <v>982.79170000000022</v>
      </c>
      <c r="X28" s="26">
        <v>1012.6195000000001</v>
      </c>
      <c r="Y28" s="26">
        <v>1092.4668999999999</v>
      </c>
      <c r="Z28" s="26">
        <v>1117.2942</v>
      </c>
      <c r="AA28" s="26">
        <v>1108.3735999999999</v>
      </c>
      <c r="AB28" s="26">
        <v>1188.4619000000002</v>
      </c>
      <c r="AC28" s="26">
        <v>1354.1013333333335</v>
      </c>
    </row>
    <row r="29" spans="1:29">
      <c r="A29" t="s">
        <v>23</v>
      </c>
      <c r="B29" t="s">
        <v>212</v>
      </c>
      <c r="C29" t="s">
        <v>59</v>
      </c>
      <c r="D29" s="26">
        <v>4532.5772999999999</v>
      </c>
      <c r="E29" s="26">
        <v>4777.3681999999981</v>
      </c>
      <c r="F29" s="26">
        <v>5708.0087000000003</v>
      </c>
      <c r="G29" s="26">
        <v>6867.8765000000012</v>
      </c>
      <c r="H29" s="26">
        <v>8025.5835000000025</v>
      </c>
      <c r="I29" s="26">
        <v>9923.1309000000001</v>
      </c>
      <c r="J29" s="26">
        <v>10656.496200000001</v>
      </c>
      <c r="K29" s="26">
        <v>11726.4061</v>
      </c>
      <c r="L29" s="26">
        <v>13190.727700000001</v>
      </c>
      <c r="M29" s="26">
        <v>14202.6975</v>
      </c>
      <c r="N29" s="26">
        <v>14900.088400000001</v>
      </c>
      <c r="O29" s="26">
        <v>15436.346399999997</v>
      </c>
      <c r="P29" s="26">
        <v>15459.5604</v>
      </c>
      <c r="Q29" s="26">
        <v>15675.5674</v>
      </c>
      <c r="R29" s="26">
        <v>16138.438500000004</v>
      </c>
      <c r="S29" s="26">
        <v>16821.995899999998</v>
      </c>
      <c r="T29" s="26">
        <v>17522.496599999999</v>
      </c>
      <c r="U29" s="26">
        <v>17564.2526</v>
      </c>
      <c r="V29" s="26">
        <v>17548.849600000001</v>
      </c>
      <c r="W29" s="26">
        <v>17535.0088</v>
      </c>
      <c r="X29" s="26">
        <v>17520.671600000001</v>
      </c>
      <c r="Y29" s="26">
        <v>17494.9391</v>
      </c>
      <c r="Z29" s="26">
        <v>18266.702399999998</v>
      </c>
      <c r="AA29" s="26">
        <v>18754.9483</v>
      </c>
      <c r="AB29" s="26">
        <v>18794.229600000002</v>
      </c>
      <c r="AC29" s="26">
        <v>20617.146666666667</v>
      </c>
    </row>
    <row r="30" spans="1:29">
      <c r="A30" t="s">
        <v>23</v>
      </c>
      <c r="B30" t="s">
        <v>212</v>
      </c>
      <c r="C30" t="s">
        <v>64</v>
      </c>
      <c r="D30" s="26">
        <v>24170.643099999994</v>
      </c>
      <c r="E30" s="26">
        <v>24117.148700000005</v>
      </c>
      <c r="F30" s="26">
        <v>24124.631200000003</v>
      </c>
      <c r="G30" s="26">
        <v>23939.1747</v>
      </c>
      <c r="H30" s="26">
        <v>23825.426100000001</v>
      </c>
      <c r="I30" s="26">
        <v>23275.947800000002</v>
      </c>
      <c r="J30" s="26">
        <v>23327.5442</v>
      </c>
      <c r="K30" s="26">
        <v>23193.435900000008</v>
      </c>
      <c r="L30" s="26">
        <v>22903.939800000004</v>
      </c>
      <c r="M30" s="26">
        <v>22706.577000000001</v>
      </c>
      <c r="N30" s="26">
        <v>22650.950999999997</v>
      </c>
      <c r="O30" s="26">
        <v>22781.372800000001</v>
      </c>
      <c r="P30" s="26">
        <v>22262.890300000003</v>
      </c>
      <c r="Q30" s="26">
        <v>22474.291000000001</v>
      </c>
      <c r="R30" s="26">
        <v>22587.506699999998</v>
      </c>
      <c r="S30" s="26">
        <v>22587.433700000005</v>
      </c>
      <c r="T30" s="26">
        <v>22457.172500000001</v>
      </c>
      <c r="U30" s="26">
        <v>22522.069500000001</v>
      </c>
      <c r="V30" s="26">
        <v>22452.763299999999</v>
      </c>
      <c r="W30" s="26">
        <v>22425.8482</v>
      </c>
      <c r="X30" s="26">
        <v>22444.696800000002</v>
      </c>
      <c r="Y30" s="26">
        <v>22498.344499999999</v>
      </c>
      <c r="Z30" s="26">
        <v>22331.853399999996</v>
      </c>
      <c r="AA30" s="26">
        <v>22380.398399999995</v>
      </c>
      <c r="AB30" s="26">
        <v>22537.596599999997</v>
      </c>
      <c r="AC30" s="26">
        <v>22622.544266666668</v>
      </c>
    </row>
    <row r="31" spans="1:29">
      <c r="A31" t="s">
        <v>23</v>
      </c>
      <c r="B31" t="s">
        <v>212</v>
      </c>
      <c r="C31" t="s">
        <v>63</v>
      </c>
      <c r="D31" s="26">
        <v>9723.8993000000009</v>
      </c>
      <c r="E31" s="26">
        <v>9760.5453000000016</v>
      </c>
      <c r="F31" s="26">
        <v>9955.3239000000031</v>
      </c>
      <c r="G31" s="26">
        <v>10249.6234</v>
      </c>
      <c r="H31" s="26">
        <v>10316.944</v>
      </c>
      <c r="I31" s="26">
        <v>10650.8825</v>
      </c>
      <c r="J31" s="26">
        <v>10752.235699999999</v>
      </c>
      <c r="K31" s="26">
        <v>11053.185500000001</v>
      </c>
      <c r="L31" s="26">
        <v>11054.214800000002</v>
      </c>
      <c r="M31" s="26">
        <v>11055.871899999998</v>
      </c>
      <c r="N31" s="26">
        <v>11190.498500000002</v>
      </c>
      <c r="O31" s="26">
        <v>11455.897300000001</v>
      </c>
      <c r="P31" s="26">
        <v>11697.644100000001</v>
      </c>
      <c r="Q31" s="26">
        <v>11778.5427</v>
      </c>
      <c r="R31" s="26">
        <v>11781.032000000003</v>
      </c>
      <c r="S31" s="26">
        <v>11781.031999999999</v>
      </c>
      <c r="T31" s="26">
        <v>11779.214299999998</v>
      </c>
      <c r="U31" s="26">
        <v>11846.053100000001</v>
      </c>
      <c r="V31" s="26">
        <v>12618.561</v>
      </c>
      <c r="W31" s="26">
        <v>13257.062800000003</v>
      </c>
      <c r="X31" s="26">
        <v>13393.0399</v>
      </c>
      <c r="Y31" s="26">
        <v>13392.689500000002</v>
      </c>
      <c r="Z31" s="26">
        <v>13392.017899999997</v>
      </c>
      <c r="AA31" s="26">
        <v>13390.1126</v>
      </c>
      <c r="AB31" s="26">
        <v>13390.156400000002</v>
      </c>
      <c r="AC31" s="26">
        <v>13399.918933333336</v>
      </c>
    </row>
    <row r="32" spans="1:29">
      <c r="A32" t="s">
        <v>23</v>
      </c>
      <c r="B32" t="s">
        <v>212</v>
      </c>
      <c r="C32" t="s">
        <v>215</v>
      </c>
      <c r="D32" s="26">
        <v>1335.9292</v>
      </c>
      <c r="E32" s="26">
        <v>1050.4553999999998</v>
      </c>
      <c r="F32" s="26">
        <v>777.88069999999993</v>
      </c>
      <c r="G32" s="26">
        <v>707.35540000000003</v>
      </c>
      <c r="H32" s="26">
        <v>649.67809999999997</v>
      </c>
      <c r="I32" s="26">
        <v>522.47559999999999</v>
      </c>
      <c r="J32" s="26">
        <v>523.8845</v>
      </c>
      <c r="K32" s="26">
        <v>509.74439999999998</v>
      </c>
      <c r="L32" s="26">
        <v>468.84980000000013</v>
      </c>
      <c r="M32" s="26">
        <v>434.09449999999998</v>
      </c>
      <c r="N32" s="26">
        <v>452.01600000000008</v>
      </c>
      <c r="O32" s="26">
        <v>470.33170000000013</v>
      </c>
      <c r="P32" s="26">
        <v>434.06529999999998</v>
      </c>
      <c r="Q32" s="26">
        <v>784.80839999999989</v>
      </c>
      <c r="R32" s="26">
        <v>775.51549999999986</v>
      </c>
      <c r="S32" s="26">
        <v>776.63240000000008</v>
      </c>
      <c r="T32" s="26">
        <v>755.52809999999999</v>
      </c>
      <c r="U32" s="26">
        <v>769.05500000000006</v>
      </c>
      <c r="V32" s="26">
        <v>755.25799999999992</v>
      </c>
      <c r="W32" s="26">
        <v>741.24199999999985</v>
      </c>
      <c r="X32" s="26">
        <v>734.1902</v>
      </c>
      <c r="Y32" s="26">
        <v>757.52100000000007</v>
      </c>
      <c r="Z32" s="26">
        <v>767.44900000000007</v>
      </c>
      <c r="AA32" s="26">
        <v>753.82719999999995</v>
      </c>
      <c r="AB32" s="26">
        <v>783.04180000000008</v>
      </c>
      <c r="AC32" s="26">
        <v>859.75506666666661</v>
      </c>
    </row>
    <row r="33" spans="1:29">
      <c r="A33" t="s">
        <v>23</v>
      </c>
      <c r="B33" t="s">
        <v>212</v>
      </c>
      <c r="C33" t="s">
        <v>216</v>
      </c>
      <c r="D33" s="26">
        <v>325.63839999999999</v>
      </c>
      <c r="E33" s="26">
        <v>1568.5145</v>
      </c>
      <c r="F33" s="26">
        <v>2128.0376000000001</v>
      </c>
      <c r="G33" s="26">
        <v>2687.8672999999999</v>
      </c>
      <c r="H33" s="26">
        <v>3424.9191000000005</v>
      </c>
      <c r="I33" s="26">
        <v>3404.2309</v>
      </c>
      <c r="J33" s="26">
        <v>3383.4477999999999</v>
      </c>
      <c r="K33" s="26">
        <v>3366.5921000000003</v>
      </c>
      <c r="L33" s="26">
        <v>3332.6106</v>
      </c>
      <c r="M33" s="26">
        <v>3651.5329999999994</v>
      </c>
      <c r="N33" s="26">
        <v>3919.3188999999993</v>
      </c>
      <c r="O33" s="26">
        <v>4043.2510000000002</v>
      </c>
      <c r="P33" s="26">
        <v>5310.6989000000003</v>
      </c>
      <c r="Q33" s="26">
        <v>5591.2598000000007</v>
      </c>
      <c r="R33" s="26">
        <v>5810.4934000000003</v>
      </c>
      <c r="S33" s="26">
        <v>5780.1035000000011</v>
      </c>
      <c r="T33" s="26">
        <v>5915.4382000000005</v>
      </c>
      <c r="U33" s="26">
        <v>6305.4407000000001</v>
      </c>
      <c r="V33" s="26">
        <v>6266.4295000000011</v>
      </c>
      <c r="W33" s="26">
        <v>6290.0011999999997</v>
      </c>
      <c r="X33" s="26">
        <v>6721.5990999999995</v>
      </c>
      <c r="Y33" s="26">
        <v>7183.1342999999997</v>
      </c>
      <c r="Z33" s="26">
        <v>7187.4340000000011</v>
      </c>
      <c r="AA33" s="26">
        <v>7326.0391</v>
      </c>
      <c r="AB33" s="26">
        <v>7565.8805999999995</v>
      </c>
      <c r="AC33" s="26">
        <v>6555.4876000000004</v>
      </c>
    </row>
    <row r="34" spans="1:29">
      <c r="A34" t="s">
        <v>23</v>
      </c>
      <c r="B34" t="s">
        <v>212</v>
      </c>
      <c r="C34" t="s">
        <v>217</v>
      </c>
      <c r="D34" s="26">
        <v>9.4024000000000019</v>
      </c>
      <c r="E34" s="26">
        <v>19.914399999999993</v>
      </c>
      <c r="F34" s="26">
        <v>14.855500000000003</v>
      </c>
      <c r="G34" s="26">
        <v>17.279100000000003</v>
      </c>
      <c r="H34" s="26">
        <v>22.578899999999997</v>
      </c>
      <c r="I34" s="26">
        <v>25.944200000000006</v>
      </c>
      <c r="J34" s="26">
        <v>29.236499999999992</v>
      </c>
      <c r="K34" s="26">
        <v>34.543599999999998</v>
      </c>
      <c r="L34" s="26">
        <v>36.5</v>
      </c>
      <c r="M34" s="26">
        <v>41.2012</v>
      </c>
      <c r="N34" s="26">
        <v>44.194199999999995</v>
      </c>
      <c r="O34" s="26">
        <v>48.574199999999998</v>
      </c>
      <c r="P34" s="26">
        <v>48.793199999999992</v>
      </c>
      <c r="Q34" s="26">
        <v>52.727900000000005</v>
      </c>
      <c r="R34" s="26">
        <v>53.545500000000018</v>
      </c>
      <c r="S34" s="26">
        <v>56.056699999999985</v>
      </c>
      <c r="T34" s="26">
        <v>59.860000000000007</v>
      </c>
      <c r="U34" s="26">
        <v>61.882100000000008</v>
      </c>
      <c r="V34" s="26">
        <v>63.378599999999999</v>
      </c>
      <c r="W34" s="26">
        <v>63.239899999999999</v>
      </c>
      <c r="X34" s="26">
        <v>66.488399999999999</v>
      </c>
      <c r="Y34" s="26">
        <v>70.313600000000008</v>
      </c>
      <c r="Z34" s="26">
        <v>78.153800000000004</v>
      </c>
      <c r="AA34" s="26">
        <v>84.461000000000013</v>
      </c>
      <c r="AB34" s="26">
        <v>91.928900000000027</v>
      </c>
      <c r="AC34" s="26">
        <v>114.32773333333333</v>
      </c>
    </row>
    <row r="35" spans="1:29">
      <c r="A35" t="s">
        <v>23</v>
      </c>
      <c r="B35" t="s">
        <v>212</v>
      </c>
      <c r="C35" t="s">
        <v>218</v>
      </c>
      <c r="D35" s="26">
        <v>937.61930000000029</v>
      </c>
      <c r="E35" s="26">
        <v>937.89670000000001</v>
      </c>
      <c r="F35" s="26">
        <v>937.47330000000011</v>
      </c>
      <c r="G35" s="26">
        <v>937.95510000000013</v>
      </c>
      <c r="H35" s="26">
        <v>937.80910000000006</v>
      </c>
      <c r="I35" s="26">
        <v>937.80910000000006</v>
      </c>
      <c r="J35" s="26">
        <v>937.80179999999996</v>
      </c>
      <c r="K35" s="26">
        <v>937.45140000000004</v>
      </c>
      <c r="L35" s="26">
        <v>937.6704000000002</v>
      </c>
      <c r="M35" s="26">
        <v>938.11570000000006</v>
      </c>
      <c r="N35" s="26">
        <v>937.76529999999991</v>
      </c>
      <c r="O35" s="26">
        <v>937.57550000000015</v>
      </c>
      <c r="P35" s="26">
        <v>937.57550000000015</v>
      </c>
      <c r="Q35" s="26">
        <v>937.59010000000012</v>
      </c>
      <c r="R35" s="26">
        <v>937.91129999999998</v>
      </c>
      <c r="S35" s="26">
        <v>937.80910000000006</v>
      </c>
      <c r="T35" s="26">
        <v>937.77260000000012</v>
      </c>
      <c r="U35" s="26">
        <v>937.89670000000001</v>
      </c>
      <c r="V35" s="26">
        <v>937.38569999999993</v>
      </c>
      <c r="W35" s="26">
        <v>937.6704000000002</v>
      </c>
      <c r="X35" s="26">
        <v>938.11570000000006</v>
      </c>
      <c r="Y35" s="26">
        <v>937.80180000000007</v>
      </c>
      <c r="Z35" s="26">
        <v>937.67770000000019</v>
      </c>
      <c r="AA35" s="26">
        <v>937.57550000000015</v>
      </c>
      <c r="AB35" s="26">
        <v>937.64120000000014</v>
      </c>
      <c r="AC35" s="26">
        <v>940.48333333333346</v>
      </c>
    </row>
    <row r="36" spans="1:29">
      <c r="A36" t="s">
        <v>23</v>
      </c>
      <c r="B36" t="s">
        <v>212</v>
      </c>
      <c r="C36" t="s">
        <v>219</v>
      </c>
      <c r="D36" s="26">
        <v>2.3505999999999991</v>
      </c>
      <c r="E36" s="26">
        <v>5.0443000000000007</v>
      </c>
      <c r="F36" s="26">
        <v>6.5554000000000006</v>
      </c>
      <c r="G36" s="26">
        <v>8.6869999999999994</v>
      </c>
      <c r="H36" s="26">
        <v>15.359200000000003</v>
      </c>
      <c r="I36" s="26">
        <v>20.848800000000001</v>
      </c>
      <c r="J36" s="26">
        <v>24.060800000000008</v>
      </c>
      <c r="K36" s="26">
        <v>31.251299999999993</v>
      </c>
      <c r="L36" s="26">
        <v>30.944700000000001</v>
      </c>
      <c r="M36" s="26">
        <v>37.171599999999998</v>
      </c>
      <c r="N36" s="26">
        <v>40.989499999999992</v>
      </c>
      <c r="O36" s="26">
        <v>40.390900000000002</v>
      </c>
      <c r="P36" s="26">
        <v>46.048400000000001</v>
      </c>
      <c r="Q36" s="26">
        <v>39.405399999999993</v>
      </c>
      <c r="R36" s="26">
        <v>38.617000000000012</v>
      </c>
      <c r="S36" s="26">
        <v>40.75589999999999</v>
      </c>
      <c r="T36" s="26">
        <v>44.318299999999994</v>
      </c>
      <c r="U36" s="26">
        <v>44.997199999999999</v>
      </c>
      <c r="V36" s="26">
        <v>47.333200000000012</v>
      </c>
      <c r="W36" s="26">
        <v>48.690999999999995</v>
      </c>
      <c r="X36" s="26">
        <v>51.421199999999999</v>
      </c>
      <c r="Y36" s="26">
        <v>52.070900000000002</v>
      </c>
      <c r="Z36" s="26">
        <v>58.918299999999995</v>
      </c>
      <c r="AA36" s="26">
        <v>67.342500000000015</v>
      </c>
      <c r="AB36" s="26">
        <v>78.745099999999994</v>
      </c>
      <c r="AC36" s="26">
        <v>119.58373333333334</v>
      </c>
    </row>
    <row r="37" spans="1:29">
      <c r="A37" t="s">
        <v>23</v>
      </c>
      <c r="B37" t="s">
        <v>212</v>
      </c>
      <c r="C37" t="s">
        <v>202</v>
      </c>
      <c r="D37" s="26">
        <f t="shared" ref="D37:AC37" si="5">SUM(D27:D36)</f>
        <v>44867.858599999992</v>
      </c>
      <c r="E37" s="26">
        <f>SUM(E27:E36)</f>
        <v>45486.869399999996</v>
      </c>
      <c r="F37" s="26">
        <f>SUM(F27:F36)</f>
        <v>46397.354600000006</v>
      </c>
      <c r="G37" s="26">
        <f t="shared" si="5"/>
        <v>47549.272700000001</v>
      </c>
      <c r="H37" s="26">
        <f t="shared" si="5"/>
        <v>49135.935000000005</v>
      </c>
      <c r="I37" s="26">
        <f t="shared" si="5"/>
        <v>50408.208200000001</v>
      </c>
      <c r="J37" s="26">
        <f t="shared" si="5"/>
        <v>51095.517800000001</v>
      </c>
      <c r="K37" s="26">
        <f t="shared" si="5"/>
        <v>52087.777600000009</v>
      </c>
      <c r="L37" s="26">
        <f t="shared" si="5"/>
        <v>53102.514100000015</v>
      </c>
      <c r="M37" s="26">
        <f t="shared" si="5"/>
        <v>54168.160800000012</v>
      </c>
      <c r="N37" s="26">
        <f t="shared" si="5"/>
        <v>55265.912900000003</v>
      </c>
      <c r="O37" s="26">
        <f t="shared" si="5"/>
        <v>56382.754499999988</v>
      </c>
      <c r="P37" s="26">
        <f t="shared" si="5"/>
        <v>57321.176800000008</v>
      </c>
      <c r="Q37" s="26">
        <f t="shared" si="5"/>
        <v>58150.026100000003</v>
      </c>
      <c r="R37" s="26">
        <f t="shared" si="5"/>
        <v>58971.590000000011</v>
      </c>
      <c r="S37" s="26">
        <f t="shared" si="5"/>
        <v>59685.500800000002</v>
      </c>
      <c r="T37" s="26">
        <f t="shared" si="5"/>
        <v>60354.801300000006</v>
      </c>
      <c r="U37" s="26">
        <f t="shared" si="5"/>
        <v>61009.472600000008</v>
      </c>
      <c r="V37" s="26">
        <f t="shared" si="5"/>
        <v>61673.8675</v>
      </c>
      <c r="W37" s="26">
        <f t="shared" si="5"/>
        <v>62281.556000000004</v>
      </c>
      <c r="X37" s="26">
        <f t="shared" si="5"/>
        <v>62882.842400000009</v>
      </c>
      <c r="Y37" s="26">
        <f t="shared" si="5"/>
        <v>63479.281599999995</v>
      </c>
      <c r="Z37" s="26">
        <f t="shared" si="5"/>
        <v>64137.50069999999</v>
      </c>
      <c r="AA37" s="26">
        <f t="shared" si="5"/>
        <v>64803.078199999996</v>
      </c>
      <c r="AB37" s="26">
        <f t="shared" si="5"/>
        <v>65367.682099999991</v>
      </c>
      <c r="AC37" s="26">
        <f t="shared" si="5"/>
        <v>66583.348666666672</v>
      </c>
    </row>
    <row r="38" spans="1:29">
      <c r="A38" t="s">
        <v>23</v>
      </c>
      <c r="B38" t="s">
        <v>220</v>
      </c>
      <c r="C38" t="s">
        <v>221</v>
      </c>
      <c r="D38" s="118">
        <f t="shared" ref="D38" si="6">SUM(D29:D31,D33,D36) / (D37 -D35)</f>
        <v>0.88219662167877155</v>
      </c>
      <c r="E38" s="118">
        <f>SUM(E29:E31,E33,E36) / (E37 -E35)</f>
        <v>0.90302017222498154</v>
      </c>
      <c r="F38" s="118">
        <f t="shared" ref="F38" si="7">SUM(F29:F31,F33,F36) / (F37 -F35)</f>
        <v>0.92218799524230166</v>
      </c>
      <c r="G38" s="118">
        <f t="shared" ref="G38" si="8">SUM(G29:G31,G33,G36) / (G37 -G35)</f>
        <v>0.93868251645390077</v>
      </c>
      <c r="H38" s="118">
        <f t="shared" ref="H38" si="9">SUM(H29:H31,H33,H36) / (H37 -H35)</f>
        <v>0.94626567005170625</v>
      </c>
      <c r="I38" s="118">
        <f t="shared" ref="I38" si="10">SUM(I29:I31,I33,I36) / (I37 -I35)</f>
        <v>0.95562279181208376</v>
      </c>
      <c r="J38" s="118">
        <f t="shared" ref="J38" si="11">SUM(J29:J31,J33,J36) / (J37 -J35)</f>
        <v>0.95984802617407849</v>
      </c>
      <c r="K38" s="118">
        <f t="shared" ref="K38" si="12">SUM(K29:K31,K33,K36) / (K37 -K35)</f>
        <v>0.9652112619371721</v>
      </c>
      <c r="L38" s="118">
        <f t="shared" ref="L38" si="13">SUM(L29:L31,L33,L36) / (L37 -L35)</f>
        <v>0.96832337676495317</v>
      </c>
      <c r="M38" s="118">
        <f t="shared" ref="M38" si="14">SUM(M29:M31,M33,M36) / (M37 -M35)</f>
        <v>0.97038901438015102</v>
      </c>
      <c r="N38" s="118">
        <f>SUM(N29:N31,N33,N36) / (N37 -N35)</f>
        <v>0.97006521716930383</v>
      </c>
      <c r="O38" s="118">
        <f t="shared" ref="O38" si="15">SUM(O29:O31,O33,O36) / (O37 -O35)</f>
        <v>0.96955694560928407</v>
      </c>
      <c r="P38" s="118">
        <f t="shared" ref="P38" si="16">SUM(P29:P31,P33,P36) / (P37 -P35)</f>
        <v>0.97150307601937447</v>
      </c>
      <c r="Q38" s="118">
        <f t="shared" ref="Q38" si="17">SUM(Q29:Q31,Q33,Q36) / (Q37 -Q35)</f>
        <v>0.97110121827359352</v>
      </c>
      <c r="R38" s="118">
        <f t="shared" ref="R38" si="18">SUM(R29:R31,R33,R36) / (R37 -R35)</f>
        <v>0.97109280098075179</v>
      </c>
      <c r="S38" s="118">
        <f t="shared" ref="S38" si="19">SUM(S29:S31,S33,S36) / (S37 -S35)</f>
        <v>0.97044359276502434</v>
      </c>
      <c r="T38" s="118">
        <f t="shared" ref="T38" si="20">SUM(T29:T31,T33,T36) / (T37 -T35)</f>
        <v>0.97141579043652149</v>
      </c>
      <c r="U38" s="118">
        <f t="shared" ref="U38" si="21">SUM(U29:U31,U33,U36) / (U37 -U35)</f>
        <v>0.97022280882096845</v>
      </c>
      <c r="V38" s="118">
        <f t="shared" ref="V38" si="22">SUM(V29:V31,V33,V36) / (V37 -V35)</f>
        <v>0.97032187004285786</v>
      </c>
      <c r="W38" s="118">
        <f t="shared" ref="W38" si="23">SUM(W29:W31,W33,W36) / (W37 -W35)</f>
        <v>0.97086468223330147</v>
      </c>
      <c r="X38" s="118">
        <f t="shared" ref="X38" si="24">SUM(X29:X31,X33,X36) / (X37 -X35)</f>
        <v>0.97072715957272926</v>
      </c>
      <c r="Y38" s="118">
        <f t="shared" ref="Y38" si="25">SUM(Y29:Y31,Y33,Y36) / (Y37 -Y35)</f>
        <v>0.96929555382858079</v>
      </c>
      <c r="Z38" s="118">
        <f t="shared" ref="Z38" si="26">SUM(Z29:Z31,Z33,Z36) / (Z37 -Z35)</f>
        <v>0.96894141618086493</v>
      </c>
      <c r="AA38" s="118">
        <f t="shared" ref="AA38" si="27">SUM(AA29:AA31,AA33,AA36) / (AA37 -AA35)</f>
        <v>0.96951935367761533</v>
      </c>
      <c r="AB38" s="118">
        <f t="shared" ref="AB38" si="28">SUM(AB29:AB31,AB33,AB36) / (AB37 -AB35)</f>
        <v>0.96797406037344291</v>
      </c>
      <c r="AC38" s="118">
        <f t="shared" ref="AC38" si="29">SUM(AC29:AC31,AC33,AC36) / (AC37 -AC35)</f>
        <v>0.96453256387406527</v>
      </c>
    </row>
    <row r="39" spans="1:29">
      <c r="A39" t="s">
        <v>23</v>
      </c>
      <c r="B39" t="s">
        <v>220</v>
      </c>
      <c r="C39" t="s">
        <v>222</v>
      </c>
      <c r="D39" s="118">
        <f t="shared" ref="D39:AC39" si="30">SUM(D29:D31,D33,D36)/D37</f>
        <v>0.86376105098985057</v>
      </c>
      <c r="E39" s="118">
        <f t="shared" si="30"/>
        <v>0.88440074093118404</v>
      </c>
      <c r="F39" s="118">
        <f t="shared" si="30"/>
        <v>0.90355489362318087</v>
      </c>
      <c r="G39" s="118">
        <f t="shared" si="30"/>
        <v>0.92016610172041591</v>
      </c>
      <c r="H39" s="118">
        <f t="shared" si="30"/>
        <v>0.9282052310595087</v>
      </c>
      <c r="I39" s="118">
        <f t="shared" si="30"/>
        <v>0.93784410492099179</v>
      </c>
      <c r="J39" s="118">
        <f t="shared" si="30"/>
        <v>0.9422310756972111</v>
      </c>
      <c r="K39" s="118">
        <f t="shared" si="30"/>
        <v>0.94783984218209383</v>
      </c>
      <c r="L39" s="118">
        <f t="shared" si="30"/>
        <v>0.95122497411097129</v>
      </c>
      <c r="M39" s="118">
        <f t="shared" si="30"/>
        <v>0.95358325328261806</v>
      </c>
      <c r="N39" s="118">
        <f t="shared" si="30"/>
        <v>0.9536049172907084</v>
      </c>
      <c r="O39" s="118">
        <f t="shared" si="30"/>
        <v>0.95343441229002068</v>
      </c>
      <c r="P39" s="118">
        <f t="shared" si="30"/>
        <v>0.95561265762429359</v>
      </c>
      <c r="Q39" s="118">
        <f t="shared" si="30"/>
        <v>0.95544353160660056</v>
      </c>
      <c r="R39" s="118">
        <f t="shared" si="30"/>
        <v>0.95564809427726127</v>
      </c>
      <c r="S39" s="118">
        <f t="shared" si="30"/>
        <v>0.95519548694144496</v>
      </c>
      <c r="T39" s="118">
        <f t="shared" si="30"/>
        <v>0.95632225865682685</v>
      </c>
      <c r="U39" s="118">
        <f t="shared" si="30"/>
        <v>0.95530760415063809</v>
      </c>
      <c r="V39" s="118">
        <f t="shared" si="30"/>
        <v>0.95557387575864283</v>
      </c>
      <c r="W39" s="118">
        <f t="shared" si="30"/>
        <v>0.95624797813336582</v>
      </c>
      <c r="X39" s="118">
        <f t="shared" si="30"/>
        <v>0.95624539707511691</v>
      </c>
      <c r="Y39" s="118">
        <f t="shared" si="30"/>
        <v>0.95497580898899137</v>
      </c>
      <c r="Z39" s="118">
        <f t="shared" si="30"/>
        <v>0.9547756824269269</v>
      </c>
      <c r="AA39" s="118">
        <f t="shared" si="30"/>
        <v>0.95549227937755588</v>
      </c>
      <c r="AB39" s="118">
        <f t="shared" si="30"/>
        <v>0.95408933430729681</v>
      </c>
      <c r="AC39" s="118">
        <f t="shared" si="30"/>
        <v>0.95090863508486989</v>
      </c>
    </row>
    <row r="40" spans="1:29">
      <c r="A40" t="s">
        <v>23</v>
      </c>
      <c r="B40" t="s">
        <v>234</v>
      </c>
      <c r="C40" t="s">
        <v>59</v>
      </c>
      <c r="D40" s="26">
        <v>0</v>
      </c>
      <c r="E40" s="26">
        <v>228</v>
      </c>
      <c r="F40" s="26">
        <v>353</v>
      </c>
      <c r="G40" s="26">
        <v>652</v>
      </c>
      <c r="H40" s="26">
        <v>1029</v>
      </c>
      <c r="I40" s="26">
        <v>1649</v>
      </c>
      <c r="J40" s="26">
        <v>1749</v>
      </c>
      <c r="K40" s="26">
        <v>2124</v>
      </c>
      <c r="L40" s="26">
        <v>2699</v>
      </c>
      <c r="M40" s="26">
        <v>2937</v>
      </c>
      <c r="N40" s="26">
        <v>3152</v>
      </c>
      <c r="O40" s="26">
        <v>3252</v>
      </c>
      <c r="P40" s="26">
        <v>3292</v>
      </c>
      <c r="Q40" s="26">
        <v>3442</v>
      </c>
      <c r="R40" s="26">
        <v>3442</v>
      </c>
      <c r="S40" s="26">
        <v>3792</v>
      </c>
      <c r="T40" s="26">
        <v>3917.3</v>
      </c>
      <c r="U40" s="26">
        <v>3917.3</v>
      </c>
      <c r="V40" s="26">
        <v>3917.3</v>
      </c>
      <c r="W40" s="26">
        <v>3917.3</v>
      </c>
      <c r="X40" s="26">
        <v>3917.3</v>
      </c>
      <c r="Y40" s="26">
        <v>3917.3</v>
      </c>
      <c r="Z40" s="26">
        <v>4217.3</v>
      </c>
      <c r="AA40" s="26">
        <v>4217.3</v>
      </c>
      <c r="AB40" s="26">
        <v>4217.3</v>
      </c>
      <c r="AC40" s="26">
        <v>4517.3</v>
      </c>
    </row>
    <row r="41" spans="1:29">
      <c r="A41" t="s">
        <v>23</v>
      </c>
      <c r="B41" t="s">
        <v>234</v>
      </c>
      <c r="C41" t="s">
        <v>63</v>
      </c>
      <c r="D41" s="26">
        <v>51.4</v>
      </c>
      <c r="E41" s="26">
        <v>98.4</v>
      </c>
      <c r="F41" s="26">
        <v>130.4</v>
      </c>
      <c r="G41" s="26">
        <v>180.4</v>
      </c>
      <c r="H41" s="26">
        <v>180.4</v>
      </c>
      <c r="I41" s="26">
        <v>230.4</v>
      </c>
      <c r="J41" s="26">
        <v>230.4</v>
      </c>
      <c r="K41" s="26">
        <v>280.39999999999998</v>
      </c>
      <c r="L41" s="26">
        <v>280.39999999999998</v>
      </c>
      <c r="M41" s="26">
        <v>280.39999999999998</v>
      </c>
      <c r="N41" s="26">
        <v>330.4</v>
      </c>
      <c r="O41" s="26">
        <v>330.4</v>
      </c>
      <c r="P41" s="26">
        <v>370.4</v>
      </c>
      <c r="Q41" s="26">
        <v>370.4</v>
      </c>
      <c r="R41" s="26">
        <v>370.4</v>
      </c>
      <c r="S41" s="26">
        <v>370.4</v>
      </c>
      <c r="T41" s="26">
        <v>370.4</v>
      </c>
      <c r="U41" s="26">
        <v>370.4</v>
      </c>
      <c r="V41" s="26">
        <v>520.4</v>
      </c>
      <c r="W41" s="26">
        <v>570.4</v>
      </c>
      <c r="X41" s="26">
        <v>570.4</v>
      </c>
      <c r="Y41" s="26">
        <v>570.4</v>
      </c>
      <c r="Z41" s="26">
        <v>570.4</v>
      </c>
      <c r="AA41" s="26">
        <v>570.4</v>
      </c>
      <c r="AB41" s="26">
        <v>570.4</v>
      </c>
      <c r="AC41" s="26">
        <v>570.4</v>
      </c>
    </row>
    <row r="42" spans="1:29">
      <c r="A42" t="s">
        <v>23</v>
      </c>
      <c r="B42" t="s">
        <v>234</v>
      </c>
      <c r="C42" t="s">
        <v>87</v>
      </c>
      <c r="D42" s="26">
        <v>79</v>
      </c>
      <c r="E42" s="26">
        <v>896.5</v>
      </c>
      <c r="F42" s="26">
        <v>1138.5</v>
      </c>
      <c r="G42" s="26">
        <v>1258.5</v>
      </c>
      <c r="H42" s="26">
        <v>1808.5</v>
      </c>
      <c r="I42" s="26">
        <v>1808.5</v>
      </c>
      <c r="J42" s="26">
        <v>1808.5</v>
      </c>
      <c r="K42" s="26">
        <v>1808.5</v>
      </c>
      <c r="L42" s="26">
        <v>1808.5</v>
      </c>
      <c r="M42" s="26">
        <v>1911.5</v>
      </c>
      <c r="N42" s="26">
        <v>2161.5</v>
      </c>
      <c r="O42" s="26">
        <v>2161.5</v>
      </c>
      <c r="P42" s="26">
        <v>2954.5</v>
      </c>
      <c r="Q42" s="26">
        <v>3004.5</v>
      </c>
      <c r="R42" s="26">
        <v>3179.5</v>
      </c>
      <c r="S42" s="26">
        <v>3179.5</v>
      </c>
      <c r="T42" s="26">
        <v>3279.5</v>
      </c>
      <c r="U42" s="26">
        <v>3479.5</v>
      </c>
      <c r="V42" s="26">
        <v>3479.5</v>
      </c>
      <c r="W42" s="26">
        <v>3479.5</v>
      </c>
      <c r="X42" s="26">
        <v>3729.5</v>
      </c>
      <c r="Y42" s="26">
        <v>4069.5</v>
      </c>
      <c r="Z42" s="26">
        <v>4069.5</v>
      </c>
      <c r="AA42" s="26">
        <v>4069.5</v>
      </c>
      <c r="AB42" s="26">
        <v>4319.5</v>
      </c>
      <c r="AC42" s="26">
        <v>4319.5</v>
      </c>
    </row>
    <row r="43" spans="1:29">
      <c r="A43" t="s">
        <v>23</v>
      </c>
      <c r="B43" t="s">
        <v>234</v>
      </c>
      <c r="C43" t="s">
        <v>64</v>
      </c>
      <c r="D43" s="26">
        <v>0</v>
      </c>
      <c r="E43" s="26">
        <v>0</v>
      </c>
      <c r="F43" s="26">
        <v>0</v>
      </c>
      <c r="G43" s="26">
        <v>0</v>
      </c>
      <c r="H43" s="26">
        <v>0</v>
      </c>
      <c r="I43" s="26">
        <v>0</v>
      </c>
      <c r="J43" s="26">
        <v>0</v>
      </c>
      <c r="K43" s="26">
        <v>0</v>
      </c>
      <c r="L43" s="26">
        <v>0</v>
      </c>
      <c r="M43" s="26">
        <v>0</v>
      </c>
      <c r="N43" s="26">
        <v>0</v>
      </c>
      <c r="O43" s="26">
        <v>0</v>
      </c>
      <c r="P43" s="26">
        <v>0</v>
      </c>
      <c r="Q43" s="26">
        <v>0</v>
      </c>
      <c r="R43" s="26">
        <v>35</v>
      </c>
      <c r="S43" s="26">
        <v>35</v>
      </c>
      <c r="T43" s="26">
        <v>35</v>
      </c>
      <c r="U43" s="26">
        <v>35</v>
      </c>
      <c r="V43" s="26">
        <v>35</v>
      </c>
      <c r="W43" s="26">
        <v>35</v>
      </c>
      <c r="X43" s="26">
        <v>35</v>
      </c>
      <c r="Y43" s="26">
        <v>35</v>
      </c>
      <c r="Z43" s="26">
        <v>35</v>
      </c>
      <c r="AA43" s="26">
        <v>35</v>
      </c>
      <c r="AB43" s="26">
        <v>35</v>
      </c>
      <c r="AC43" s="26">
        <v>35</v>
      </c>
    </row>
    <row r="44" spans="1:29">
      <c r="A44" t="s">
        <v>23</v>
      </c>
      <c r="B44" t="s">
        <v>234</v>
      </c>
      <c r="C44" t="s">
        <v>202</v>
      </c>
      <c r="D44" s="26">
        <f t="shared" ref="D44:AC44" si="31">SUM(D40:D43)</f>
        <v>130.4</v>
      </c>
      <c r="E44" s="26">
        <f t="shared" si="31"/>
        <v>1222.9000000000001</v>
      </c>
      <c r="F44" s="26">
        <f t="shared" si="31"/>
        <v>1621.9</v>
      </c>
      <c r="G44" s="26">
        <f t="shared" si="31"/>
        <v>2090.9</v>
      </c>
      <c r="H44" s="26">
        <f t="shared" si="31"/>
        <v>3017.9</v>
      </c>
      <c r="I44" s="26">
        <f t="shared" si="31"/>
        <v>3687.9</v>
      </c>
      <c r="J44" s="26">
        <f t="shared" si="31"/>
        <v>3787.9</v>
      </c>
      <c r="K44" s="26">
        <f t="shared" si="31"/>
        <v>4212.8999999999996</v>
      </c>
      <c r="L44" s="26">
        <f t="shared" si="31"/>
        <v>4787.8999999999996</v>
      </c>
      <c r="M44" s="26">
        <f t="shared" si="31"/>
        <v>5128.8999999999996</v>
      </c>
      <c r="N44" s="26">
        <f t="shared" si="31"/>
        <v>5643.9</v>
      </c>
      <c r="O44" s="26">
        <f t="shared" si="31"/>
        <v>5743.9</v>
      </c>
      <c r="P44" s="26">
        <f t="shared" si="31"/>
        <v>6616.9</v>
      </c>
      <c r="Q44" s="26">
        <f t="shared" si="31"/>
        <v>6816.9</v>
      </c>
      <c r="R44" s="26">
        <f t="shared" si="31"/>
        <v>7026.9</v>
      </c>
      <c r="S44" s="26">
        <f t="shared" si="31"/>
        <v>7376.9</v>
      </c>
      <c r="T44" s="26">
        <f t="shared" si="31"/>
        <v>7602.2</v>
      </c>
      <c r="U44" s="26">
        <f t="shared" si="31"/>
        <v>7802.2</v>
      </c>
      <c r="V44" s="26">
        <f t="shared" si="31"/>
        <v>7952.2</v>
      </c>
      <c r="W44" s="26">
        <f t="shared" si="31"/>
        <v>8002.2</v>
      </c>
      <c r="X44" s="26">
        <f t="shared" si="31"/>
        <v>8252.2000000000007</v>
      </c>
      <c r="Y44" s="26">
        <f t="shared" si="31"/>
        <v>8592.2000000000007</v>
      </c>
      <c r="Z44" s="26">
        <f t="shared" si="31"/>
        <v>8892.2000000000007</v>
      </c>
      <c r="AA44" s="26">
        <f t="shared" si="31"/>
        <v>8892.2000000000007</v>
      </c>
      <c r="AB44" s="26">
        <f t="shared" si="31"/>
        <v>9142.2000000000007</v>
      </c>
      <c r="AC44" s="26">
        <f t="shared" si="31"/>
        <v>9442.2000000000007</v>
      </c>
    </row>
    <row r="45" spans="1:29">
      <c r="A45" t="s">
        <v>23</v>
      </c>
      <c r="B45" t="s">
        <v>224</v>
      </c>
      <c r="C45" t="s">
        <v>225</v>
      </c>
      <c r="D45" s="26">
        <v>4109.0799616039394</v>
      </c>
      <c r="E45" s="26">
        <v>3830.17532750073</v>
      </c>
      <c r="F45" s="26">
        <v>3242.4568885158628</v>
      </c>
      <c r="G45" s="26">
        <v>2942.1152029910099</v>
      </c>
      <c r="H45" s="26">
        <v>2717.4626118879883</v>
      </c>
      <c r="I45" s="26">
        <v>2557.0031073331065</v>
      </c>
      <c r="J45" s="26">
        <v>2453.3012642397571</v>
      </c>
      <c r="K45" s="26">
        <v>2564.1866987727667</v>
      </c>
      <c r="L45" s="26">
        <v>2496.1374043835394</v>
      </c>
      <c r="M45" s="26">
        <v>2470.7402845039778</v>
      </c>
      <c r="N45" s="26">
        <v>2483.1823167516222</v>
      </c>
      <c r="O45" s="26">
        <v>2524.3576099387651</v>
      </c>
      <c r="P45" s="26">
        <v>2525.0896050884089</v>
      </c>
      <c r="Q45" s="26">
        <v>2550.525168055638</v>
      </c>
      <c r="R45" s="26">
        <v>2571.0150462817287</v>
      </c>
      <c r="S45" s="26">
        <v>2632.6578217002439</v>
      </c>
      <c r="T45" s="26">
        <v>2606.2857620510963</v>
      </c>
      <c r="U45" s="26">
        <v>2664.3176706639329</v>
      </c>
      <c r="V45" s="26">
        <v>2701.5724286129716</v>
      </c>
      <c r="W45" s="26">
        <v>2695.5221445476495</v>
      </c>
      <c r="X45" s="26">
        <v>2711.6887483340738</v>
      </c>
      <c r="Y45" s="26">
        <v>2779.2970482280321</v>
      </c>
      <c r="Z45" s="26">
        <v>2840.2674724624467</v>
      </c>
      <c r="AA45" s="26">
        <v>2809.1418502442625</v>
      </c>
      <c r="AB45" s="26">
        <v>2896.3432144069466</v>
      </c>
      <c r="AC45" s="26">
        <v>2786.2962251300937</v>
      </c>
    </row>
    <row r="46" spans="1:29">
      <c r="A46" t="s">
        <v>23</v>
      </c>
      <c r="B46" t="s">
        <v>224</v>
      </c>
      <c r="C46" t="s">
        <v>226</v>
      </c>
      <c r="D46" s="28">
        <f t="shared" ref="D46" si="32">1000*D45/D37</f>
        <v>91.581815799070483</v>
      </c>
      <c r="E46" s="28">
        <f t="shared" ref="E46" si="33">1000*E45/E37</f>
        <v>84.203977499949247</v>
      </c>
      <c r="F46" s="28">
        <f t="shared" ref="F46" si="34">1000*F45/F37</f>
        <v>69.884520711787786</v>
      </c>
      <c r="G46" s="28">
        <f t="shared" ref="G46" si="35">1000*G45/G37</f>
        <v>61.875083170115659</v>
      </c>
      <c r="H46" s="28">
        <f t="shared" ref="H46" si="36">1000*H45/H37</f>
        <v>55.304994438143652</v>
      </c>
      <c r="I46" s="28">
        <f t="shared" ref="I46" si="37">1000*I45/I37</f>
        <v>50.725927356670184</v>
      </c>
      <c r="J46" s="28">
        <f t="shared" ref="J46" si="38">1000*J45/J37</f>
        <v>48.014020991871753</v>
      </c>
      <c r="K46" s="28">
        <f t="shared" ref="K46" si="39">1000*K45/K37</f>
        <v>49.228183979436402</v>
      </c>
      <c r="L46" s="28">
        <f t="shared" ref="L46" si="40">1000*L45/L37</f>
        <v>47.006011799797982</v>
      </c>
      <c r="M46" s="28">
        <f t="shared" ref="M46" si="41">1000*M45/M37</f>
        <v>45.612408618163329</v>
      </c>
      <c r="N46" s="28">
        <f t="shared" ref="N46" si="42">1000*N45/N37</f>
        <v>44.931535307211433</v>
      </c>
      <c r="O46" s="28">
        <f t="shared" ref="O46" si="43">1000*O45/O37</f>
        <v>44.7718035829336</v>
      </c>
      <c r="P46" s="28">
        <f t="shared" ref="P46" si="44">1000*P45/P37</f>
        <v>44.051600927502392</v>
      </c>
      <c r="Q46" s="28">
        <f t="shared" ref="Q46" si="45">1000*Q45/Q37</f>
        <v>43.861118199147946</v>
      </c>
      <c r="R46" s="28">
        <f t="shared" ref="R46" si="46">1000*R45/R37</f>
        <v>43.597519522226357</v>
      </c>
      <c r="S46" s="28">
        <f t="shared" ref="S46" si="47">1000*S45/S37</f>
        <v>44.108833576214941</v>
      </c>
      <c r="T46" s="28">
        <f t="shared" ref="T46" si="48">1000*T45/T37</f>
        <v>43.182741155857236</v>
      </c>
      <c r="U46" s="28">
        <f t="shared" ref="U46" si="49">1000*U45/U37</f>
        <v>43.670557326927828</v>
      </c>
      <c r="V46" s="28">
        <f t="shared" ref="V46" si="50">1000*V45/V37</f>
        <v>43.804167601666485</v>
      </c>
      <c r="W46" s="28">
        <f t="shared" ref="W46" si="51">1000*W45/W37</f>
        <v>43.279621089550965</v>
      </c>
      <c r="X46" s="28">
        <f t="shared" ref="X46" si="52">1000*X45/X37</f>
        <v>43.122871753870868</v>
      </c>
      <c r="Y46" s="28">
        <f t="shared" ref="Y46" si="53">1000*Y45/Y37</f>
        <v>43.782742623666245</v>
      </c>
      <c r="Z46" s="28">
        <f t="shared" ref="Z46" si="54">1000*Z45/Z37</f>
        <v>44.284037286511342</v>
      </c>
      <c r="AA46" s="28">
        <f t="shared" ref="AA46" si="55">1000*AA45/AA37</f>
        <v>43.34889527275979</v>
      </c>
      <c r="AB46" s="28">
        <f t="shared" ref="AB46" si="56">1000*AB45/AB37</f>
        <v>44.30848886420813</v>
      </c>
      <c r="AC46" s="28">
        <f t="shared" ref="AC46" si="57">1000*AC45/AC37</f>
        <v>41.846742179925606</v>
      </c>
    </row>
    <row r="47" spans="1:29">
      <c r="A47" t="s">
        <v>23</v>
      </c>
      <c r="B47" t="s">
        <v>227</v>
      </c>
      <c r="C47" t="s">
        <v>229</v>
      </c>
      <c r="D47" s="119">
        <v>115.2295</v>
      </c>
      <c r="E47" s="119">
        <v>102.324</v>
      </c>
      <c r="F47" s="119">
        <v>84.338999999999999</v>
      </c>
      <c r="G47" s="119">
        <v>79.866500000000002</v>
      </c>
      <c r="H47" s="119">
        <v>79.807999999999993</v>
      </c>
      <c r="I47" s="119">
        <v>74.466999999999999</v>
      </c>
      <c r="J47" s="119">
        <v>72.799500000000009</v>
      </c>
      <c r="K47" s="119">
        <v>75.420500000000004</v>
      </c>
      <c r="L47" s="119">
        <v>73.585000000000008</v>
      </c>
      <c r="M47" s="119">
        <v>74.807000000000002</v>
      </c>
      <c r="N47" s="119">
        <v>76.22</v>
      </c>
      <c r="O47" s="119">
        <v>81.58</v>
      </c>
      <c r="P47" s="119">
        <v>79.564000000000007</v>
      </c>
      <c r="Q47" s="119">
        <v>77.014499999999998</v>
      </c>
      <c r="R47" s="119">
        <v>75.359000000000009</v>
      </c>
      <c r="S47" s="119">
        <v>80.192499999999995</v>
      </c>
      <c r="T47" s="119">
        <v>79.875</v>
      </c>
      <c r="U47" s="119">
        <v>84.56</v>
      </c>
      <c r="V47" s="119">
        <v>87.26100000000001</v>
      </c>
      <c r="W47" s="119">
        <v>89.706999999999994</v>
      </c>
      <c r="X47" s="119">
        <v>90.441500000000005</v>
      </c>
      <c r="Y47" s="119">
        <v>94.792000000000002</v>
      </c>
      <c r="Z47" s="119">
        <v>98.441500000000005</v>
      </c>
      <c r="AA47" s="119">
        <v>101.6285</v>
      </c>
      <c r="AB47" s="119">
        <v>108.91</v>
      </c>
      <c r="AC47" s="119">
        <v>103.12</v>
      </c>
    </row>
    <row r="48" spans="1:29">
      <c r="A48" t="s">
        <v>23</v>
      </c>
      <c r="B48" t="s">
        <v>227</v>
      </c>
      <c r="C48" t="s">
        <v>230</v>
      </c>
      <c r="D48" s="119">
        <v>147.1875</v>
      </c>
      <c r="E48" s="119">
        <v>138.83249999999998</v>
      </c>
      <c r="F48" s="119">
        <v>116.47</v>
      </c>
      <c r="G48" s="119">
        <v>109.30000000000001</v>
      </c>
      <c r="H48" s="119">
        <v>115.175</v>
      </c>
      <c r="I48" s="119">
        <v>110.7175</v>
      </c>
      <c r="J48" s="119">
        <v>103.6725</v>
      </c>
      <c r="K48" s="119">
        <v>107.11749999999999</v>
      </c>
      <c r="L48" s="119">
        <v>107.4875</v>
      </c>
      <c r="M48" s="119">
        <v>111.255</v>
      </c>
      <c r="N48" s="119">
        <v>109.3075</v>
      </c>
      <c r="O48" s="119">
        <v>112.405</v>
      </c>
      <c r="P48" s="119">
        <v>115.47750000000001</v>
      </c>
      <c r="Q48" s="119">
        <v>109.535</v>
      </c>
      <c r="R48" s="119">
        <v>111.895</v>
      </c>
      <c r="S48" s="119">
        <v>117.965</v>
      </c>
      <c r="T48" s="119">
        <v>115.60249999999999</v>
      </c>
      <c r="U48" s="119">
        <v>121.1925</v>
      </c>
      <c r="V48" s="119">
        <v>124.63249999999999</v>
      </c>
      <c r="W48" s="119">
        <v>124.71000000000001</v>
      </c>
      <c r="X48" s="119">
        <v>124.71</v>
      </c>
      <c r="Y48" s="119">
        <v>131.0675</v>
      </c>
      <c r="Z48" s="119">
        <v>135.20249999999999</v>
      </c>
      <c r="AA48" s="119">
        <v>136.82999999999998</v>
      </c>
      <c r="AB48" s="119">
        <v>142.70500000000001</v>
      </c>
      <c r="AC48" s="119">
        <v>140.9075</v>
      </c>
    </row>
    <row r="49" spans="1:29">
      <c r="A49" t="s">
        <v>23</v>
      </c>
      <c r="B49" t="s">
        <v>227</v>
      </c>
      <c r="C49" t="s">
        <v>231</v>
      </c>
      <c r="D49" s="119">
        <v>166.22</v>
      </c>
      <c r="E49" s="119">
        <v>156.63999999999999</v>
      </c>
      <c r="F49" s="119">
        <v>134.61000000000001</v>
      </c>
      <c r="G49" s="119">
        <v>131.465</v>
      </c>
      <c r="H49" s="119">
        <v>130.435</v>
      </c>
      <c r="I49" s="119">
        <v>124.96000000000001</v>
      </c>
      <c r="J49" s="119">
        <v>124.53999999999999</v>
      </c>
      <c r="K49" s="119">
        <v>125.905</v>
      </c>
      <c r="L49" s="119">
        <v>126.995</v>
      </c>
      <c r="M49" s="119">
        <v>126.14500000000001</v>
      </c>
      <c r="N49" s="119">
        <v>129.35500000000002</v>
      </c>
      <c r="O49" s="119">
        <v>133.04500000000002</v>
      </c>
      <c r="P49" s="119">
        <v>136.22499999999999</v>
      </c>
      <c r="Q49" s="119">
        <v>136.685</v>
      </c>
      <c r="R49" s="119">
        <v>135.08500000000001</v>
      </c>
      <c r="S49" s="119">
        <v>138.67000000000002</v>
      </c>
      <c r="T49" s="119">
        <v>139.595</v>
      </c>
      <c r="U49" s="119">
        <v>142.26499999999999</v>
      </c>
      <c r="V49" s="119">
        <v>147.91500000000002</v>
      </c>
      <c r="W49" s="119">
        <v>149.22500000000002</v>
      </c>
      <c r="X49" s="119">
        <v>153.08999999999997</v>
      </c>
      <c r="Y49" s="119">
        <v>158.38999999999999</v>
      </c>
      <c r="Z49" s="119">
        <v>163.80500000000001</v>
      </c>
      <c r="AA49" s="119">
        <v>165.51999999999998</v>
      </c>
      <c r="AB49" s="119">
        <v>178.72</v>
      </c>
      <c r="AC49" s="119">
        <v>175.52499999999998</v>
      </c>
    </row>
    <row r="50" spans="1:29">
      <c r="A50" t="s">
        <v>23</v>
      </c>
      <c r="B50" t="s">
        <v>227</v>
      </c>
      <c r="C50" t="s">
        <v>232</v>
      </c>
      <c r="D50" s="119">
        <v>188.60750000000002</v>
      </c>
      <c r="E50" s="119">
        <v>181.59</v>
      </c>
      <c r="F50" s="119">
        <v>154.35499999999999</v>
      </c>
      <c r="G50" s="119">
        <v>150.15</v>
      </c>
      <c r="H50" s="119">
        <v>149.98000000000002</v>
      </c>
      <c r="I50" s="119">
        <v>145.78749999999999</v>
      </c>
      <c r="J50" s="119">
        <v>146.75749999999999</v>
      </c>
      <c r="K50" s="119">
        <v>149.47499999999999</v>
      </c>
      <c r="L50" s="119">
        <v>150.87</v>
      </c>
      <c r="M50" s="119">
        <v>151.67250000000001</v>
      </c>
      <c r="N50" s="119">
        <v>156.3475</v>
      </c>
      <c r="O50" s="119">
        <v>163.93</v>
      </c>
      <c r="P50" s="119">
        <v>167.01749999999998</v>
      </c>
      <c r="Q50" s="119">
        <v>164.60249999999999</v>
      </c>
      <c r="R50" s="119">
        <v>164.69749999999999</v>
      </c>
      <c r="S50" s="119">
        <v>165.32</v>
      </c>
      <c r="T50" s="119">
        <v>168.405</v>
      </c>
      <c r="U50" s="119">
        <v>173.1825</v>
      </c>
      <c r="V50" s="119">
        <v>177.83749999999998</v>
      </c>
      <c r="W50" s="119">
        <v>181.02</v>
      </c>
      <c r="X50" s="119">
        <v>185.39750000000001</v>
      </c>
      <c r="Y50" s="119">
        <v>193.4075</v>
      </c>
      <c r="Z50" s="119">
        <v>202.26249999999999</v>
      </c>
      <c r="AA50" s="119">
        <v>207.245</v>
      </c>
      <c r="AB50" s="119">
        <v>219.08500000000001</v>
      </c>
      <c r="AC50" s="119">
        <v>216.98749999999998</v>
      </c>
    </row>
    <row r="51" spans="1:29">
      <c r="A51" t="s">
        <v>23</v>
      </c>
      <c r="B51" t="s">
        <v>227</v>
      </c>
      <c r="C51" t="s">
        <v>233</v>
      </c>
      <c r="D51" s="119">
        <v>230.571</v>
      </c>
      <c r="E51" s="119">
        <v>224.39249999999998</v>
      </c>
      <c r="F51" s="119">
        <v>195.5385</v>
      </c>
      <c r="G51" s="119">
        <v>190.85049999999998</v>
      </c>
      <c r="H51" s="119">
        <v>189.51149999999996</v>
      </c>
      <c r="I51" s="119">
        <v>185.47949999999997</v>
      </c>
      <c r="J51" s="119">
        <v>187.45400000000001</v>
      </c>
      <c r="K51" s="119">
        <v>190.94799999999998</v>
      </c>
      <c r="L51" s="119">
        <v>194.88300000000001</v>
      </c>
      <c r="M51" s="119">
        <v>199.89949999999999</v>
      </c>
      <c r="N51" s="119">
        <v>203.6285</v>
      </c>
      <c r="O51" s="119">
        <v>211.97699999999995</v>
      </c>
      <c r="P51" s="119">
        <v>229.12049999999996</v>
      </c>
      <c r="Q51" s="119">
        <v>223.6275</v>
      </c>
      <c r="R51" s="119">
        <v>224.49399999999997</v>
      </c>
      <c r="S51" s="119">
        <v>224.29400000000001</v>
      </c>
      <c r="T51" s="119">
        <v>229.25449999999995</v>
      </c>
      <c r="U51" s="119">
        <v>232.44749999999999</v>
      </c>
      <c r="V51" s="119">
        <v>239.66</v>
      </c>
      <c r="W51" s="119">
        <v>246.88399999999999</v>
      </c>
      <c r="X51" s="119">
        <v>259.73299999999995</v>
      </c>
      <c r="Y51" s="119">
        <v>259.24149999999992</v>
      </c>
      <c r="Z51" s="119">
        <v>270.24049999999994</v>
      </c>
      <c r="AA51" s="119">
        <v>284.11599999999987</v>
      </c>
      <c r="AB51" s="119">
        <v>310.38349999999997</v>
      </c>
      <c r="AC51" s="119">
        <v>309.72899999999993</v>
      </c>
    </row>
    <row r="52" spans="1:2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row>
    <row r="53" spans="1:29">
      <c r="D53" s="26"/>
      <c r="E53" s="26"/>
      <c r="F53" s="26"/>
      <c r="G53" s="26"/>
      <c r="H53" s="26"/>
      <c r="I53" s="26"/>
      <c r="J53" s="26"/>
      <c r="K53" s="26"/>
      <c r="L53" s="26"/>
      <c r="M53" s="26"/>
      <c r="N53" s="26"/>
      <c r="O53" s="26"/>
      <c r="P53" s="26"/>
      <c r="Q53" s="26"/>
      <c r="R53" s="26"/>
      <c r="S53" s="26"/>
      <c r="T53" s="26"/>
      <c r="U53" s="26"/>
      <c r="V53" s="26"/>
      <c r="W53" s="26"/>
      <c r="X53" s="26"/>
      <c r="Y53" s="26"/>
      <c r="Z53" s="26"/>
      <c r="AA53" s="26"/>
      <c r="AB53" s="26"/>
      <c r="AC53" s="26"/>
    </row>
    <row r="54" spans="1:29">
      <c r="D54" s="26"/>
      <c r="E54" s="26"/>
      <c r="F54" s="26"/>
      <c r="G54" s="26"/>
      <c r="H54" s="26"/>
      <c r="I54" s="26"/>
      <c r="J54" s="26"/>
      <c r="K54" s="26"/>
      <c r="L54" s="26"/>
      <c r="M54" s="26"/>
      <c r="N54" s="26"/>
      <c r="O54" s="26"/>
      <c r="P54" s="26"/>
      <c r="Q54" s="26"/>
      <c r="R54" s="26"/>
      <c r="S54" s="26"/>
      <c r="T54" s="26"/>
      <c r="U54" s="26"/>
      <c r="V54" s="26"/>
      <c r="W54" s="26"/>
      <c r="X54" s="26"/>
      <c r="Y54" s="26"/>
      <c r="Z54" s="26"/>
      <c r="AA54" s="26"/>
      <c r="AB54" s="26"/>
      <c r="AC54" s="26"/>
    </row>
    <row r="55" spans="1:29">
      <c r="D55" s="26"/>
      <c r="E55" s="26"/>
      <c r="F55" s="26"/>
      <c r="G55" s="26"/>
      <c r="H55" s="26"/>
      <c r="I55" s="26"/>
      <c r="J55" s="26"/>
      <c r="K55" s="26"/>
      <c r="L55" s="26"/>
      <c r="M55" s="26"/>
      <c r="N55" s="26"/>
      <c r="O55" s="26"/>
      <c r="P55" s="26"/>
      <c r="Q55" s="26"/>
      <c r="R55" s="26"/>
      <c r="S55" s="26"/>
      <c r="T55" s="26"/>
      <c r="U55" s="26"/>
      <c r="V55" s="26"/>
      <c r="W55" s="26"/>
      <c r="X55" s="26"/>
      <c r="Y55" s="26"/>
      <c r="Z55" s="26"/>
      <c r="AA55" s="26"/>
      <c r="AB55" s="26"/>
      <c r="AC55" s="26"/>
    </row>
    <row r="56" spans="1:29">
      <c r="D56" s="26"/>
      <c r="E56" s="26"/>
      <c r="F56" s="26"/>
      <c r="G56" s="26"/>
      <c r="H56" s="26"/>
      <c r="I56" s="26"/>
      <c r="J56" s="26"/>
      <c r="K56" s="26"/>
      <c r="L56" s="26"/>
      <c r="M56" s="26"/>
      <c r="N56" s="26"/>
      <c r="O56" s="26"/>
      <c r="P56" s="26"/>
      <c r="Q56" s="26"/>
      <c r="R56" s="26"/>
      <c r="S56" s="26"/>
      <c r="T56" s="26"/>
      <c r="U56" s="26"/>
      <c r="V56" s="26"/>
      <c r="W56" s="26"/>
      <c r="X56" s="26"/>
      <c r="Y56" s="26"/>
      <c r="Z56" s="26"/>
      <c r="AA56" s="26"/>
      <c r="AB56" s="26"/>
      <c r="AC56" s="26"/>
    </row>
    <row r="57" spans="1:29">
      <c r="D57" s="26"/>
      <c r="E57" s="26"/>
      <c r="F57" s="26"/>
      <c r="G57" s="26"/>
      <c r="H57" s="26"/>
      <c r="I57" s="26"/>
      <c r="J57" s="26"/>
      <c r="K57" s="26"/>
      <c r="L57" s="26"/>
      <c r="M57" s="26"/>
      <c r="N57" s="26"/>
      <c r="O57" s="26"/>
      <c r="P57" s="26"/>
      <c r="Q57" s="26"/>
      <c r="R57" s="26"/>
      <c r="S57" s="26"/>
      <c r="T57" s="26"/>
      <c r="U57" s="26"/>
      <c r="V57" s="26"/>
      <c r="W57" s="26"/>
      <c r="X57" s="26"/>
      <c r="Y57" s="26"/>
      <c r="Z57" s="26"/>
      <c r="AA57" s="26"/>
      <c r="AB57" s="26"/>
      <c r="AC57" s="26"/>
    </row>
    <row r="58" spans="1:29">
      <c r="D58" s="26"/>
      <c r="E58" s="26"/>
      <c r="F58" s="26"/>
      <c r="G58" s="26"/>
      <c r="H58" s="26"/>
      <c r="I58" s="26"/>
      <c r="J58" s="26"/>
      <c r="K58" s="26"/>
      <c r="L58" s="26"/>
      <c r="M58" s="26"/>
      <c r="N58" s="26"/>
      <c r="O58" s="26"/>
      <c r="P58" s="26"/>
      <c r="Q58" s="26"/>
      <c r="R58" s="26"/>
      <c r="S58" s="26"/>
      <c r="T58" s="26"/>
      <c r="U58" s="26"/>
      <c r="V58" s="26"/>
      <c r="W58" s="26"/>
      <c r="X58" s="26"/>
      <c r="Y58" s="26"/>
      <c r="Z58" s="26"/>
      <c r="AA58" s="26"/>
      <c r="AB58" s="26"/>
      <c r="AC58" s="26"/>
    </row>
    <row r="59" spans="1:29">
      <c r="D59" s="26"/>
      <c r="E59" s="26"/>
      <c r="F59" s="26"/>
      <c r="G59" s="26"/>
      <c r="H59" s="26"/>
      <c r="I59" s="26"/>
      <c r="J59" s="26"/>
      <c r="K59" s="26"/>
      <c r="L59" s="26"/>
      <c r="M59" s="26"/>
      <c r="N59" s="26"/>
      <c r="O59" s="26"/>
      <c r="P59" s="26"/>
      <c r="Q59" s="26"/>
      <c r="R59" s="26"/>
      <c r="S59" s="26"/>
      <c r="T59" s="26"/>
      <c r="U59" s="26"/>
      <c r="V59" s="26"/>
      <c r="W59" s="26"/>
      <c r="X59" s="26"/>
      <c r="Y59" s="26"/>
      <c r="Z59" s="26"/>
      <c r="AA59" s="26"/>
      <c r="AB59" s="26"/>
      <c r="AC59" s="26"/>
    </row>
    <row r="60" spans="1:29">
      <c r="D60" s="26"/>
      <c r="E60" s="26"/>
      <c r="F60" s="26"/>
      <c r="G60" s="26"/>
      <c r="H60" s="26"/>
      <c r="I60" s="26"/>
      <c r="J60" s="26"/>
      <c r="K60" s="26"/>
      <c r="L60" s="26"/>
      <c r="M60" s="26"/>
      <c r="N60" s="26"/>
      <c r="O60" s="26"/>
      <c r="P60" s="26"/>
      <c r="Q60" s="26"/>
      <c r="R60" s="26"/>
      <c r="S60" s="26"/>
      <c r="T60" s="26"/>
      <c r="U60" s="26"/>
      <c r="V60" s="26"/>
      <c r="W60" s="26"/>
      <c r="X60" s="26"/>
      <c r="Y60" s="26"/>
      <c r="Z60" s="26"/>
      <c r="AA60" s="26"/>
      <c r="AB60" s="26"/>
      <c r="AC60" s="26"/>
    </row>
    <row r="61" spans="1:29">
      <c r="D61" s="26"/>
      <c r="E61" s="26"/>
      <c r="F61" s="26"/>
      <c r="G61" s="26"/>
      <c r="H61" s="26"/>
      <c r="I61" s="26"/>
      <c r="J61" s="26"/>
      <c r="K61" s="26"/>
      <c r="L61" s="26"/>
      <c r="M61" s="26"/>
      <c r="N61" s="26"/>
      <c r="O61" s="26"/>
      <c r="P61" s="26"/>
      <c r="Q61" s="26"/>
      <c r="R61" s="26"/>
      <c r="S61" s="26"/>
      <c r="T61" s="26"/>
      <c r="U61" s="26"/>
      <c r="V61" s="26"/>
      <c r="W61" s="26"/>
      <c r="X61" s="26"/>
      <c r="Y61" s="26"/>
      <c r="Z61" s="26"/>
      <c r="AA61" s="26"/>
      <c r="AB61" s="26"/>
      <c r="AC61" s="26"/>
    </row>
    <row r="62" spans="1:29">
      <c r="D62" s="26"/>
      <c r="E62" s="26"/>
      <c r="F62" s="26"/>
      <c r="G62" s="26"/>
      <c r="H62" s="26"/>
      <c r="I62" s="26"/>
      <c r="J62" s="26"/>
      <c r="K62" s="26"/>
      <c r="L62" s="26"/>
      <c r="M62" s="26"/>
      <c r="N62" s="26"/>
      <c r="O62" s="26"/>
      <c r="P62" s="26"/>
      <c r="Q62" s="26"/>
      <c r="R62" s="26"/>
      <c r="S62" s="26"/>
      <c r="T62" s="26"/>
      <c r="U62" s="26"/>
      <c r="V62" s="26"/>
      <c r="W62" s="26"/>
      <c r="X62" s="26"/>
      <c r="Y62" s="26"/>
      <c r="Z62" s="26"/>
      <c r="AA62" s="26"/>
      <c r="AB62" s="26"/>
      <c r="AC62" s="26"/>
    </row>
    <row r="63" spans="1:29">
      <c r="D63" s="26"/>
      <c r="E63" s="26"/>
      <c r="F63" s="26"/>
      <c r="G63" s="26"/>
      <c r="H63" s="26"/>
      <c r="I63" s="26"/>
      <c r="J63" s="26"/>
      <c r="K63" s="26"/>
      <c r="L63" s="26"/>
      <c r="M63" s="26"/>
      <c r="N63" s="26"/>
      <c r="O63" s="26"/>
      <c r="P63" s="26"/>
      <c r="Q63" s="26"/>
      <c r="R63" s="26"/>
      <c r="S63" s="26"/>
      <c r="T63" s="26"/>
      <c r="U63" s="26"/>
      <c r="V63" s="26"/>
      <c r="W63" s="26"/>
      <c r="X63" s="26"/>
      <c r="Y63" s="26"/>
      <c r="Z63" s="26"/>
      <c r="AA63" s="26"/>
      <c r="AB63" s="26"/>
      <c r="AC63" s="26"/>
    </row>
    <row r="64" spans="1:29">
      <c r="D64" s="118"/>
      <c r="E64" s="118"/>
      <c r="F64" s="118"/>
      <c r="G64" s="118"/>
      <c r="H64" s="118"/>
      <c r="I64" s="118"/>
      <c r="J64" s="118"/>
      <c r="K64" s="118"/>
      <c r="L64" s="118"/>
      <c r="M64" s="118"/>
      <c r="N64" s="118"/>
      <c r="O64" s="118"/>
      <c r="P64" s="118"/>
      <c r="Q64" s="118"/>
      <c r="R64" s="118"/>
      <c r="S64" s="118"/>
      <c r="T64" s="118"/>
      <c r="U64" s="118"/>
      <c r="V64" s="118"/>
      <c r="W64" s="118"/>
      <c r="X64" s="118"/>
      <c r="Y64" s="118"/>
      <c r="Z64" s="118"/>
      <c r="AA64" s="118"/>
      <c r="AB64" s="118"/>
      <c r="AC64" s="118"/>
    </row>
    <row r="65" spans="4:29">
      <c r="D65" s="118"/>
      <c r="E65" s="118"/>
      <c r="F65" s="118"/>
      <c r="G65" s="118"/>
      <c r="H65" s="118"/>
      <c r="I65" s="118"/>
      <c r="J65" s="118"/>
      <c r="K65" s="118"/>
      <c r="L65" s="118"/>
      <c r="M65" s="118"/>
      <c r="N65" s="118"/>
      <c r="O65" s="118"/>
      <c r="P65" s="118"/>
      <c r="Q65" s="118"/>
      <c r="R65" s="118"/>
      <c r="S65" s="118"/>
      <c r="T65" s="118"/>
      <c r="U65" s="118"/>
      <c r="V65" s="118"/>
      <c r="W65" s="118"/>
      <c r="X65" s="118"/>
      <c r="Y65" s="118"/>
      <c r="Z65" s="118"/>
      <c r="AA65" s="118"/>
      <c r="AB65" s="118"/>
      <c r="AC65" s="118"/>
    </row>
    <row r="66" spans="4:29">
      <c r="D66" s="26"/>
      <c r="E66" s="26"/>
      <c r="F66" s="26"/>
      <c r="G66" s="26"/>
      <c r="H66" s="26"/>
      <c r="I66" s="26"/>
      <c r="J66" s="26"/>
      <c r="K66" s="26"/>
      <c r="L66" s="26"/>
      <c r="M66" s="26"/>
      <c r="N66" s="26"/>
      <c r="O66" s="26"/>
      <c r="P66" s="26"/>
      <c r="Q66" s="26"/>
      <c r="R66" s="26"/>
      <c r="S66" s="26"/>
      <c r="T66" s="26"/>
      <c r="U66" s="26"/>
      <c r="V66" s="26"/>
      <c r="W66" s="26"/>
      <c r="X66" s="26"/>
      <c r="Y66" s="26"/>
      <c r="Z66" s="26"/>
      <c r="AA66" s="26"/>
      <c r="AB66" s="26"/>
      <c r="AC66" s="26"/>
    </row>
    <row r="67" spans="4:29">
      <c r="D67" s="26"/>
      <c r="E67" s="26"/>
      <c r="F67" s="26"/>
      <c r="G67" s="26"/>
      <c r="H67" s="26"/>
      <c r="I67" s="26"/>
      <c r="J67" s="26"/>
      <c r="K67" s="26"/>
      <c r="L67" s="26"/>
      <c r="M67" s="26"/>
      <c r="N67" s="26"/>
      <c r="O67" s="26"/>
      <c r="P67" s="26"/>
      <c r="Q67" s="26"/>
      <c r="R67" s="26"/>
      <c r="S67" s="26"/>
      <c r="T67" s="26"/>
      <c r="U67" s="26"/>
      <c r="V67" s="26"/>
      <c r="W67" s="26"/>
      <c r="X67" s="26"/>
      <c r="Y67" s="26"/>
      <c r="Z67" s="26"/>
      <c r="AA67" s="26"/>
      <c r="AB67" s="26"/>
      <c r="AC67" s="26"/>
    </row>
    <row r="68" spans="4:29">
      <c r="D68" s="26"/>
      <c r="E68" s="26"/>
      <c r="F68" s="26"/>
      <c r="G68" s="26"/>
      <c r="H68" s="26"/>
      <c r="I68" s="26"/>
      <c r="J68" s="26"/>
      <c r="K68" s="26"/>
      <c r="L68" s="26"/>
      <c r="M68" s="26"/>
      <c r="N68" s="26"/>
      <c r="O68" s="26"/>
      <c r="P68" s="26"/>
      <c r="Q68" s="26"/>
      <c r="R68" s="26"/>
      <c r="S68" s="26"/>
      <c r="T68" s="26"/>
      <c r="U68" s="26"/>
      <c r="V68" s="26"/>
      <c r="W68" s="26"/>
      <c r="X68" s="26"/>
      <c r="Y68" s="26"/>
      <c r="Z68" s="26"/>
      <c r="AA68" s="26"/>
      <c r="AB68" s="26"/>
      <c r="AC68" s="26"/>
    </row>
    <row r="69" spans="4:29">
      <c r="D69" s="26"/>
      <c r="E69" s="26"/>
      <c r="F69" s="26"/>
      <c r="G69" s="26"/>
      <c r="H69" s="26"/>
      <c r="I69" s="26"/>
      <c r="J69" s="26"/>
      <c r="K69" s="26"/>
      <c r="L69" s="26"/>
      <c r="M69" s="26"/>
      <c r="N69" s="26"/>
      <c r="O69" s="26"/>
      <c r="P69" s="26"/>
      <c r="Q69" s="26"/>
      <c r="R69" s="26"/>
      <c r="S69" s="26"/>
      <c r="T69" s="26"/>
      <c r="U69" s="26"/>
      <c r="V69" s="26"/>
      <c r="W69" s="26"/>
      <c r="X69" s="26"/>
      <c r="Y69" s="26"/>
      <c r="Z69" s="26"/>
      <c r="AA69" s="26"/>
      <c r="AB69" s="26"/>
      <c r="AC69" s="26"/>
    </row>
    <row r="70" spans="4:29">
      <c r="D70" s="26"/>
      <c r="E70" s="26"/>
      <c r="F70" s="26"/>
      <c r="G70" s="26"/>
      <c r="H70" s="26"/>
      <c r="I70" s="26"/>
      <c r="J70" s="26"/>
      <c r="K70" s="26"/>
      <c r="L70" s="26"/>
      <c r="M70" s="26"/>
      <c r="N70" s="26"/>
      <c r="O70" s="26"/>
      <c r="P70" s="26"/>
      <c r="Q70" s="26"/>
      <c r="R70" s="26"/>
      <c r="S70" s="26"/>
      <c r="T70" s="26"/>
      <c r="U70" s="26"/>
      <c r="V70" s="26"/>
      <c r="W70" s="26"/>
      <c r="X70" s="26"/>
      <c r="Y70" s="26"/>
      <c r="Z70" s="26"/>
      <c r="AA70" s="26"/>
      <c r="AB70" s="26"/>
      <c r="AC70" s="26"/>
    </row>
    <row r="71" spans="4:29">
      <c r="D71" s="26"/>
      <c r="E71" s="26"/>
      <c r="F71" s="26"/>
      <c r="G71" s="26"/>
      <c r="H71" s="26"/>
      <c r="I71" s="26"/>
      <c r="J71" s="26"/>
      <c r="K71" s="26"/>
      <c r="L71" s="26"/>
      <c r="M71" s="26"/>
      <c r="N71" s="26"/>
      <c r="O71" s="26"/>
      <c r="P71" s="26"/>
      <c r="Q71" s="26"/>
      <c r="R71" s="26"/>
      <c r="S71" s="26"/>
      <c r="T71" s="26"/>
      <c r="U71" s="26"/>
      <c r="V71" s="26"/>
      <c r="W71" s="26"/>
      <c r="X71" s="26"/>
      <c r="Y71" s="26"/>
      <c r="Z71" s="26"/>
      <c r="AA71" s="26"/>
      <c r="AB71" s="26"/>
      <c r="AC71" s="26"/>
    </row>
    <row r="72" spans="4:29">
      <c r="D72" s="28"/>
      <c r="E72" s="28"/>
      <c r="F72" s="28"/>
      <c r="G72" s="28"/>
      <c r="H72" s="28"/>
      <c r="I72" s="28"/>
      <c r="J72" s="28"/>
      <c r="K72" s="28"/>
      <c r="L72" s="28"/>
      <c r="M72" s="28"/>
      <c r="N72" s="28"/>
      <c r="O72" s="28"/>
      <c r="P72" s="28"/>
      <c r="Q72" s="28"/>
      <c r="R72" s="28"/>
      <c r="S72" s="28"/>
      <c r="T72" s="28"/>
      <c r="U72" s="28"/>
      <c r="V72" s="28"/>
      <c r="W72" s="28"/>
      <c r="X72" s="28"/>
      <c r="Y72" s="28"/>
      <c r="Z72" s="28"/>
      <c r="AA72" s="28"/>
      <c r="AB72" s="28"/>
      <c r="AC72" s="28"/>
    </row>
    <row r="73" spans="4:29">
      <c r="D73" s="119"/>
      <c r="E73" s="119"/>
      <c r="F73" s="119"/>
      <c r="G73" s="119"/>
      <c r="H73" s="119"/>
      <c r="I73" s="119"/>
      <c r="J73" s="119"/>
      <c r="K73" s="119"/>
      <c r="L73" s="119"/>
      <c r="M73" s="119"/>
      <c r="N73" s="119"/>
      <c r="O73" s="119"/>
      <c r="P73" s="119"/>
      <c r="Q73" s="119"/>
      <c r="R73" s="119"/>
      <c r="S73" s="119"/>
      <c r="T73" s="119"/>
      <c r="U73" s="119"/>
      <c r="V73" s="119"/>
      <c r="W73" s="119"/>
      <c r="X73" s="119"/>
      <c r="Y73" s="119"/>
      <c r="Z73" s="119"/>
      <c r="AA73" s="119"/>
      <c r="AB73" s="119"/>
      <c r="AC73" s="119"/>
    </row>
    <row r="74" spans="4:29">
      <c r="D74" s="119"/>
      <c r="E74" s="119"/>
      <c r="F74" s="119"/>
      <c r="G74" s="119"/>
      <c r="H74" s="119"/>
      <c r="I74" s="119"/>
      <c r="J74" s="119"/>
      <c r="K74" s="119"/>
      <c r="L74" s="119"/>
      <c r="M74" s="119"/>
      <c r="N74" s="119"/>
      <c r="O74" s="119"/>
      <c r="P74" s="119"/>
      <c r="Q74" s="119"/>
      <c r="R74" s="119"/>
      <c r="S74" s="119"/>
      <c r="T74" s="119"/>
      <c r="U74" s="119"/>
      <c r="V74" s="119"/>
      <c r="W74" s="119"/>
      <c r="X74" s="119"/>
      <c r="Y74" s="119"/>
      <c r="Z74" s="119"/>
      <c r="AA74" s="119"/>
      <c r="AB74" s="119"/>
      <c r="AC74" s="119"/>
    </row>
    <row r="75" spans="4:29">
      <c r="D75" s="119"/>
      <c r="E75" s="119"/>
      <c r="F75" s="119"/>
      <c r="G75" s="119"/>
      <c r="H75" s="119"/>
      <c r="I75" s="119"/>
      <c r="J75" s="119"/>
      <c r="K75" s="119"/>
      <c r="L75" s="119"/>
      <c r="M75" s="119"/>
      <c r="N75" s="119"/>
      <c r="O75" s="119"/>
      <c r="P75" s="119"/>
      <c r="Q75" s="119"/>
      <c r="R75" s="119"/>
      <c r="S75" s="119"/>
      <c r="T75" s="119"/>
      <c r="U75" s="119"/>
      <c r="V75" s="119"/>
      <c r="W75" s="119"/>
      <c r="X75" s="119"/>
      <c r="Y75" s="119"/>
      <c r="Z75" s="119"/>
      <c r="AA75" s="119"/>
      <c r="AB75" s="119"/>
      <c r="AC75" s="119"/>
    </row>
    <row r="76" spans="4:29">
      <c r="D76" s="119"/>
      <c r="E76" s="119"/>
      <c r="F76" s="119"/>
      <c r="G76" s="119"/>
      <c r="H76" s="119"/>
      <c r="I76" s="119"/>
      <c r="J76" s="119"/>
      <c r="K76" s="119"/>
      <c r="L76" s="119"/>
      <c r="M76" s="119"/>
      <c r="N76" s="119"/>
      <c r="O76" s="119"/>
      <c r="P76" s="119"/>
      <c r="Q76" s="119"/>
      <c r="R76" s="119"/>
      <c r="S76" s="119"/>
      <c r="T76" s="119"/>
      <c r="U76" s="119"/>
      <c r="V76" s="119"/>
      <c r="W76" s="119"/>
      <c r="X76" s="119"/>
      <c r="Y76" s="119"/>
      <c r="Z76" s="119"/>
      <c r="AA76" s="119"/>
      <c r="AB76" s="119"/>
      <c r="AC76" s="119"/>
    </row>
    <row r="77" spans="4:29">
      <c r="D77" s="119"/>
      <c r="E77" s="119"/>
      <c r="F77" s="119"/>
      <c r="G77" s="119"/>
      <c r="H77" s="119"/>
      <c r="I77" s="119"/>
      <c r="J77" s="119"/>
      <c r="K77" s="119"/>
      <c r="L77" s="119"/>
      <c r="M77" s="119"/>
      <c r="N77" s="119"/>
      <c r="O77" s="119"/>
      <c r="P77" s="119"/>
      <c r="Q77" s="119"/>
      <c r="R77" s="119"/>
      <c r="S77" s="119"/>
      <c r="T77" s="119"/>
      <c r="U77" s="119"/>
      <c r="V77" s="119"/>
      <c r="W77" s="119"/>
      <c r="X77" s="119"/>
      <c r="Y77" s="119"/>
      <c r="Z77" s="119"/>
      <c r="AA77" s="119"/>
      <c r="AB77" s="119"/>
      <c r="AC77" s="119"/>
    </row>
    <row r="78" spans="4:29">
      <c r="D78" s="26"/>
      <c r="E78" s="26"/>
      <c r="F78" s="26"/>
      <c r="G78" s="26"/>
      <c r="H78" s="26"/>
      <c r="I78" s="26"/>
      <c r="J78" s="26"/>
      <c r="K78" s="26"/>
      <c r="L78" s="26"/>
      <c r="M78" s="26"/>
      <c r="N78" s="26"/>
      <c r="O78" s="26"/>
      <c r="P78" s="26"/>
      <c r="Q78" s="26"/>
      <c r="R78" s="26"/>
      <c r="S78" s="26"/>
      <c r="T78" s="26"/>
      <c r="U78" s="26"/>
      <c r="V78" s="26"/>
      <c r="W78" s="26"/>
      <c r="X78" s="26"/>
      <c r="Y78" s="26"/>
      <c r="Z78" s="26"/>
      <c r="AA78" s="26"/>
      <c r="AB78" s="26"/>
      <c r="AC78" s="26"/>
    </row>
    <row r="79" spans="4:29">
      <c r="D79" s="26"/>
      <c r="E79" s="26"/>
      <c r="F79" s="26"/>
      <c r="G79" s="26"/>
      <c r="H79" s="26"/>
      <c r="I79" s="26"/>
      <c r="J79" s="26"/>
      <c r="K79" s="26"/>
      <c r="L79" s="26"/>
      <c r="M79" s="26"/>
      <c r="N79" s="26"/>
      <c r="O79" s="26"/>
      <c r="P79" s="26"/>
      <c r="Q79" s="26"/>
      <c r="R79" s="26"/>
      <c r="S79" s="26"/>
      <c r="T79" s="26"/>
      <c r="U79" s="26"/>
      <c r="V79" s="26"/>
      <c r="W79" s="26"/>
      <c r="X79" s="26"/>
      <c r="Y79" s="26"/>
      <c r="Z79" s="26"/>
      <c r="AA79" s="26"/>
      <c r="AB79" s="26"/>
      <c r="AC79" s="26"/>
    </row>
    <row r="80" spans="4:29">
      <c r="D80" s="26"/>
      <c r="E80" s="26"/>
      <c r="F80" s="26"/>
      <c r="G80" s="26"/>
      <c r="H80" s="26"/>
      <c r="I80" s="26"/>
      <c r="J80" s="26"/>
      <c r="K80" s="26"/>
      <c r="L80" s="26"/>
      <c r="M80" s="26"/>
      <c r="N80" s="26"/>
      <c r="O80" s="26"/>
      <c r="P80" s="26"/>
      <c r="Q80" s="26"/>
      <c r="R80" s="26"/>
      <c r="S80" s="26"/>
      <c r="T80" s="26"/>
      <c r="U80" s="26"/>
      <c r="V80" s="26"/>
      <c r="W80" s="26"/>
      <c r="X80" s="26"/>
      <c r="Y80" s="26"/>
      <c r="Z80" s="26"/>
      <c r="AA80" s="26"/>
      <c r="AB80" s="26"/>
      <c r="AC80" s="26"/>
    </row>
    <row r="81" spans="4:29">
      <c r="D81" s="26"/>
      <c r="E81" s="26"/>
      <c r="F81" s="26"/>
      <c r="G81" s="26"/>
      <c r="H81" s="26"/>
      <c r="I81" s="26"/>
      <c r="J81" s="26"/>
      <c r="K81" s="26"/>
      <c r="L81" s="26"/>
      <c r="M81" s="26"/>
      <c r="N81" s="26"/>
      <c r="O81" s="26"/>
      <c r="P81" s="26"/>
      <c r="Q81" s="26"/>
      <c r="R81" s="26"/>
      <c r="S81" s="26"/>
      <c r="T81" s="26"/>
      <c r="U81" s="26"/>
      <c r="V81" s="26"/>
      <c r="W81" s="26"/>
      <c r="X81" s="26"/>
      <c r="Y81" s="26"/>
      <c r="Z81" s="26"/>
      <c r="AA81" s="26"/>
      <c r="AB81" s="26"/>
      <c r="AC81" s="26"/>
    </row>
    <row r="82" spans="4:29">
      <c r="D82" s="26"/>
      <c r="E82" s="26"/>
      <c r="F82" s="26"/>
      <c r="G82" s="26"/>
      <c r="H82" s="26"/>
      <c r="I82" s="26"/>
      <c r="J82" s="26"/>
      <c r="K82" s="26"/>
      <c r="L82" s="26"/>
      <c r="M82" s="26"/>
      <c r="N82" s="26"/>
      <c r="O82" s="26"/>
      <c r="P82" s="26"/>
      <c r="Q82" s="26"/>
      <c r="R82" s="26"/>
      <c r="S82" s="26"/>
      <c r="T82" s="26"/>
      <c r="U82" s="26"/>
      <c r="V82" s="26"/>
      <c r="W82" s="26"/>
      <c r="X82" s="26"/>
      <c r="Y82" s="26"/>
      <c r="Z82" s="26"/>
      <c r="AA82" s="26"/>
      <c r="AB82" s="26"/>
      <c r="AC82" s="26"/>
    </row>
    <row r="83" spans="4:29">
      <c r="D83" s="26"/>
      <c r="E83" s="26"/>
      <c r="F83" s="26"/>
      <c r="G83" s="26"/>
      <c r="H83" s="26"/>
      <c r="I83" s="26"/>
      <c r="J83" s="26"/>
      <c r="K83" s="26"/>
      <c r="L83" s="26"/>
      <c r="M83" s="26"/>
      <c r="N83" s="26"/>
      <c r="O83" s="26"/>
      <c r="P83" s="26"/>
      <c r="Q83" s="26"/>
      <c r="R83" s="26"/>
      <c r="S83" s="26"/>
      <c r="T83" s="26"/>
      <c r="U83" s="26"/>
      <c r="V83" s="26"/>
      <c r="W83" s="26"/>
      <c r="X83" s="26"/>
      <c r="Y83" s="26"/>
      <c r="Z83" s="26"/>
      <c r="AA83" s="26"/>
      <c r="AB83" s="26"/>
      <c r="AC83" s="26"/>
    </row>
    <row r="84" spans="4:29">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row>
    <row r="85" spans="4:29">
      <c r="D85" s="26"/>
      <c r="E85" s="26"/>
      <c r="F85" s="26"/>
      <c r="G85" s="26"/>
      <c r="H85" s="26"/>
      <c r="I85" s="26"/>
      <c r="J85" s="26"/>
      <c r="K85" s="26"/>
      <c r="L85" s="26"/>
      <c r="M85" s="26"/>
      <c r="N85" s="26"/>
      <c r="O85" s="26"/>
      <c r="P85" s="26"/>
      <c r="Q85" s="26"/>
      <c r="R85" s="26"/>
      <c r="S85" s="26"/>
      <c r="T85" s="26"/>
      <c r="U85" s="26"/>
      <c r="V85" s="26"/>
      <c r="W85" s="26"/>
      <c r="X85" s="26"/>
      <c r="Y85" s="26"/>
      <c r="Z85" s="26"/>
      <c r="AA85" s="26"/>
      <c r="AB85" s="26"/>
      <c r="AC85" s="26"/>
    </row>
    <row r="86" spans="4:29">
      <c r="D86" s="26"/>
      <c r="E86" s="26"/>
      <c r="F86" s="26"/>
      <c r="G86" s="26"/>
      <c r="H86" s="26"/>
      <c r="I86" s="26"/>
      <c r="J86" s="26"/>
      <c r="K86" s="26"/>
      <c r="L86" s="26"/>
      <c r="M86" s="26"/>
      <c r="N86" s="26"/>
      <c r="O86" s="26"/>
      <c r="P86" s="26"/>
      <c r="Q86" s="26"/>
      <c r="R86" s="26"/>
      <c r="S86" s="26"/>
      <c r="T86" s="26"/>
      <c r="U86" s="26"/>
      <c r="V86" s="26"/>
      <c r="W86" s="26"/>
      <c r="X86" s="26"/>
      <c r="Y86" s="26"/>
      <c r="Z86" s="26"/>
      <c r="AA86" s="26"/>
      <c r="AB86" s="26"/>
      <c r="AC86" s="26"/>
    </row>
    <row r="87" spans="4:29">
      <c r="D87" s="26"/>
      <c r="E87" s="26"/>
      <c r="F87" s="26"/>
      <c r="G87" s="26"/>
      <c r="H87" s="26"/>
      <c r="I87" s="26"/>
      <c r="J87" s="26"/>
      <c r="K87" s="26"/>
      <c r="L87" s="26"/>
      <c r="M87" s="26"/>
      <c r="N87" s="26"/>
      <c r="O87" s="26"/>
      <c r="P87" s="26"/>
      <c r="Q87" s="26"/>
      <c r="R87" s="26"/>
      <c r="S87" s="26"/>
      <c r="T87" s="26"/>
      <c r="U87" s="26"/>
      <c r="V87" s="26"/>
      <c r="W87" s="26"/>
      <c r="X87" s="26"/>
      <c r="Y87" s="26"/>
      <c r="Z87" s="26"/>
      <c r="AA87" s="26"/>
      <c r="AB87" s="26"/>
      <c r="AC87" s="26"/>
    </row>
    <row r="88" spans="4:29">
      <c r="D88" s="26"/>
      <c r="E88" s="26"/>
      <c r="F88" s="26"/>
      <c r="G88" s="26"/>
      <c r="H88" s="26"/>
      <c r="I88" s="26"/>
      <c r="J88" s="26"/>
      <c r="K88" s="26"/>
      <c r="L88" s="26"/>
      <c r="M88" s="26"/>
      <c r="N88" s="26"/>
      <c r="O88" s="26"/>
      <c r="P88" s="26"/>
      <c r="Q88" s="26"/>
      <c r="R88" s="26"/>
      <c r="S88" s="26"/>
      <c r="T88" s="26"/>
      <c r="U88" s="26"/>
      <c r="V88" s="26"/>
      <c r="W88" s="26"/>
      <c r="X88" s="26"/>
      <c r="Y88" s="26"/>
      <c r="Z88" s="26"/>
      <c r="AA88" s="26"/>
      <c r="AB88" s="26"/>
      <c r="AC88" s="26"/>
    </row>
    <row r="89" spans="4:29">
      <c r="D89" s="118"/>
      <c r="E89" s="118"/>
      <c r="F89" s="118"/>
      <c r="G89" s="118"/>
      <c r="H89" s="118"/>
      <c r="I89" s="118"/>
      <c r="J89" s="118"/>
      <c r="K89" s="118"/>
      <c r="L89" s="118"/>
      <c r="M89" s="118"/>
      <c r="N89" s="118"/>
      <c r="O89" s="118"/>
      <c r="P89" s="118"/>
      <c r="Q89" s="118"/>
      <c r="R89" s="118"/>
      <c r="S89" s="118"/>
      <c r="T89" s="118"/>
      <c r="U89" s="118"/>
      <c r="V89" s="118"/>
      <c r="W89" s="118"/>
      <c r="X89" s="118"/>
      <c r="Y89" s="118"/>
      <c r="Z89" s="118"/>
      <c r="AA89" s="118"/>
      <c r="AB89" s="118"/>
      <c r="AC89" s="118"/>
    </row>
    <row r="90" spans="4:29">
      <c r="D90" s="118"/>
      <c r="E90" s="118"/>
      <c r="F90" s="118"/>
      <c r="G90" s="118"/>
      <c r="H90" s="118"/>
      <c r="I90" s="118"/>
      <c r="J90" s="118"/>
      <c r="K90" s="118"/>
      <c r="L90" s="118"/>
      <c r="M90" s="118"/>
      <c r="N90" s="118"/>
      <c r="O90" s="118"/>
      <c r="P90" s="118"/>
      <c r="Q90" s="118"/>
      <c r="R90" s="118"/>
      <c r="S90" s="118"/>
      <c r="T90" s="118"/>
      <c r="U90" s="118"/>
      <c r="V90" s="118"/>
      <c r="W90" s="118"/>
      <c r="X90" s="118"/>
      <c r="Y90" s="118"/>
      <c r="Z90" s="118"/>
      <c r="AA90" s="118"/>
      <c r="AB90" s="118"/>
      <c r="AC90" s="118"/>
    </row>
    <row r="91" spans="4:29">
      <c r="D91" s="26"/>
      <c r="E91" s="26"/>
      <c r="F91" s="26"/>
      <c r="G91" s="26"/>
      <c r="H91" s="26"/>
      <c r="I91" s="26"/>
      <c r="J91" s="26"/>
      <c r="K91" s="26"/>
      <c r="L91" s="26"/>
      <c r="M91" s="26"/>
      <c r="N91" s="26"/>
      <c r="O91" s="26"/>
      <c r="P91" s="26"/>
      <c r="Q91" s="26"/>
      <c r="R91" s="26"/>
      <c r="S91" s="26"/>
      <c r="T91" s="26"/>
      <c r="U91" s="26"/>
      <c r="V91" s="26"/>
      <c r="W91" s="26"/>
      <c r="X91" s="26"/>
      <c r="Y91" s="26"/>
      <c r="Z91" s="26"/>
      <c r="AA91" s="26"/>
      <c r="AB91" s="26"/>
      <c r="AC91" s="26"/>
    </row>
    <row r="92" spans="4:29">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row>
    <row r="93" spans="4:29">
      <c r="D93" s="26"/>
      <c r="E93" s="26"/>
      <c r="F93" s="26"/>
      <c r="G93" s="26"/>
      <c r="H93" s="26"/>
      <c r="I93" s="26"/>
      <c r="J93" s="26"/>
      <c r="K93" s="26"/>
      <c r="L93" s="26"/>
      <c r="M93" s="26"/>
      <c r="N93" s="26"/>
      <c r="O93" s="26"/>
      <c r="P93" s="26"/>
      <c r="Q93" s="26"/>
      <c r="R93" s="26"/>
      <c r="S93" s="26"/>
      <c r="T93" s="26"/>
      <c r="U93" s="26"/>
      <c r="V93" s="26"/>
      <c r="W93" s="26"/>
      <c r="X93" s="26"/>
      <c r="Y93" s="26"/>
      <c r="Z93" s="26"/>
      <c r="AA93" s="26"/>
      <c r="AB93" s="26"/>
      <c r="AC93" s="26"/>
    </row>
    <row r="94" spans="4:29">
      <c r="D94" s="26"/>
      <c r="E94" s="26"/>
      <c r="F94" s="26"/>
      <c r="G94" s="26"/>
      <c r="H94" s="26"/>
      <c r="I94" s="26"/>
      <c r="J94" s="26"/>
      <c r="K94" s="26"/>
      <c r="L94" s="26"/>
      <c r="M94" s="26"/>
      <c r="N94" s="26"/>
      <c r="O94" s="26"/>
      <c r="P94" s="26"/>
      <c r="Q94" s="26"/>
      <c r="R94" s="26"/>
      <c r="S94" s="26"/>
      <c r="T94" s="26"/>
      <c r="U94" s="26"/>
      <c r="V94" s="26"/>
      <c r="W94" s="26"/>
      <c r="X94" s="26"/>
      <c r="Y94" s="26"/>
      <c r="Z94" s="26"/>
      <c r="AA94" s="26"/>
      <c r="AB94" s="26"/>
      <c r="AC94" s="26"/>
    </row>
    <row r="95" spans="4:29">
      <c r="D95" s="26"/>
      <c r="E95" s="26"/>
      <c r="F95" s="26"/>
      <c r="G95" s="26"/>
      <c r="H95" s="26"/>
      <c r="I95" s="26"/>
      <c r="J95" s="26"/>
      <c r="K95" s="26"/>
      <c r="L95" s="26"/>
      <c r="M95" s="26"/>
      <c r="N95" s="26"/>
      <c r="O95" s="26"/>
      <c r="P95" s="26"/>
      <c r="Q95" s="26"/>
      <c r="R95" s="26"/>
      <c r="S95" s="26"/>
      <c r="T95" s="26"/>
      <c r="U95" s="26"/>
      <c r="V95" s="26"/>
      <c r="W95" s="26"/>
      <c r="X95" s="26"/>
      <c r="Y95" s="26"/>
      <c r="Z95" s="26"/>
      <c r="AA95" s="26"/>
      <c r="AB95" s="26"/>
      <c r="AC95" s="26"/>
    </row>
    <row r="96" spans="4:29">
      <c r="D96" s="26"/>
      <c r="E96" s="26"/>
      <c r="F96" s="26"/>
      <c r="G96" s="26"/>
      <c r="H96" s="26"/>
      <c r="I96" s="26"/>
      <c r="J96" s="26"/>
      <c r="K96" s="26"/>
      <c r="L96" s="26"/>
      <c r="M96" s="26"/>
      <c r="N96" s="26"/>
      <c r="O96" s="26"/>
      <c r="P96" s="26"/>
      <c r="Q96" s="26"/>
      <c r="R96" s="26"/>
      <c r="S96" s="26"/>
      <c r="T96" s="26"/>
      <c r="U96" s="26"/>
      <c r="V96" s="26"/>
      <c r="W96" s="26"/>
      <c r="X96" s="26"/>
      <c r="Y96" s="26"/>
      <c r="Z96" s="26"/>
      <c r="AA96" s="26"/>
      <c r="AB96" s="26"/>
      <c r="AC96" s="26"/>
    </row>
    <row r="97" spans="4:29">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row>
    <row r="98" spans="4:29">
      <c r="D98" s="119"/>
      <c r="E98" s="119"/>
      <c r="F98" s="119"/>
      <c r="G98" s="119"/>
      <c r="H98" s="119"/>
      <c r="I98" s="119"/>
      <c r="J98" s="119"/>
      <c r="K98" s="119"/>
      <c r="L98" s="119"/>
      <c r="M98" s="119"/>
      <c r="N98" s="119"/>
      <c r="O98" s="119"/>
      <c r="P98" s="119"/>
      <c r="Q98" s="119"/>
      <c r="R98" s="119"/>
      <c r="S98" s="119"/>
      <c r="T98" s="119"/>
      <c r="U98" s="119"/>
      <c r="V98" s="119"/>
      <c r="W98" s="119"/>
      <c r="X98" s="119"/>
      <c r="Y98" s="119"/>
      <c r="Z98" s="119"/>
      <c r="AA98" s="119"/>
      <c r="AB98" s="119"/>
      <c r="AC98" s="119"/>
    </row>
    <row r="99" spans="4:29">
      <c r="D99" s="119"/>
      <c r="E99" s="119"/>
      <c r="F99" s="119"/>
      <c r="G99" s="119"/>
      <c r="H99" s="119"/>
      <c r="I99" s="119"/>
      <c r="J99" s="119"/>
      <c r="K99" s="119"/>
      <c r="L99" s="119"/>
      <c r="M99" s="119"/>
      <c r="N99" s="119"/>
      <c r="O99" s="119"/>
      <c r="P99" s="119"/>
      <c r="Q99" s="119"/>
      <c r="R99" s="119"/>
      <c r="S99" s="119"/>
      <c r="T99" s="119"/>
      <c r="U99" s="119"/>
      <c r="V99" s="119"/>
      <c r="W99" s="119"/>
      <c r="X99" s="119"/>
      <c r="Y99" s="119"/>
      <c r="Z99" s="119"/>
      <c r="AA99" s="119"/>
      <c r="AB99" s="119"/>
      <c r="AC99" s="119"/>
    </row>
    <row r="100" spans="4:29">
      <c r="D100" s="119"/>
      <c r="E100" s="119"/>
      <c r="F100" s="119"/>
      <c r="G100" s="119"/>
      <c r="H100" s="119"/>
      <c r="I100" s="119"/>
      <c r="J100" s="119"/>
      <c r="K100" s="119"/>
      <c r="L100" s="119"/>
      <c r="M100" s="119"/>
      <c r="N100" s="119"/>
      <c r="O100" s="119"/>
      <c r="P100" s="119"/>
      <c r="Q100" s="119"/>
      <c r="R100" s="119"/>
      <c r="S100" s="119"/>
      <c r="T100" s="119"/>
      <c r="U100" s="119"/>
      <c r="V100" s="119"/>
      <c r="W100" s="119"/>
      <c r="X100" s="119"/>
      <c r="Y100" s="119"/>
      <c r="Z100" s="119"/>
      <c r="AA100" s="119"/>
      <c r="AB100" s="119"/>
      <c r="AC100" s="119"/>
    </row>
    <row r="101" spans="4:29">
      <c r="D101" s="119"/>
      <c r="E101" s="119"/>
      <c r="F101" s="119"/>
      <c r="G101" s="119"/>
      <c r="H101" s="119"/>
      <c r="I101" s="119"/>
      <c r="J101" s="119"/>
      <c r="K101" s="119"/>
      <c r="L101" s="119"/>
      <c r="M101" s="119"/>
      <c r="N101" s="119"/>
      <c r="O101" s="119"/>
      <c r="P101" s="119"/>
      <c r="Q101" s="119"/>
      <c r="R101" s="119"/>
      <c r="S101" s="119"/>
      <c r="T101" s="119"/>
      <c r="U101" s="119"/>
      <c r="V101" s="119"/>
      <c r="W101" s="119"/>
      <c r="X101" s="119"/>
      <c r="Y101" s="119"/>
      <c r="Z101" s="119"/>
      <c r="AA101" s="119"/>
      <c r="AB101" s="119"/>
      <c r="AC101" s="119"/>
    </row>
    <row r="102" spans="4:29">
      <c r="D102" s="119"/>
      <c r="E102" s="119"/>
      <c r="F102" s="119"/>
      <c r="G102" s="119"/>
      <c r="H102" s="119"/>
      <c r="I102" s="119"/>
      <c r="J102" s="119"/>
      <c r="K102" s="119"/>
      <c r="L102" s="119"/>
      <c r="M102" s="119"/>
      <c r="N102" s="119"/>
      <c r="O102" s="119"/>
      <c r="P102" s="119"/>
      <c r="Q102" s="119"/>
      <c r="R102" s="119"/>
      <c r="S102" s="119"/>
      <c r="T102" s="119"/>
      <c r="U102" s="119"/>
      <c r="V102" s="119"/>
      <c r="W102" s="119"/>
      <c r="X102" s="119"/>
      <c r="Y102" s="119"/>
      <c r="Z102" s="119"/>
      <c r="AA102" s="119"/>
      <c r="AB102" s="119"/>
      <c r="AC102" s="119"/>
    </row>
    <row r="103" spans="4:29">
      <c r="D103" s="26"/>
      <c r="E103" s="26"/>
      <c r="F103" s="26"/>
      <c r="G103" s="26"/>
      <c r="H103" s="26"/>
      <c r="I103" s="26"/>
      <c r="J103" s="26"/>
      <c r="K103" s="26"/>
      <c r="L103" s="26"/>
      <c r="M103" s="26"/>
      <c r="N103" s="26"/>
      <c r="O103" s="26"/>
      <c r="P103" s="26"/>
      <c r="Q103" s="26"/>
      <c r="R103" s="26"/>
      <c r="S103" s="26"/>
      <c r="T103" s="26"/>
      <c r="U103" s="26"/>
      <c r="V103" s="26"/>
      <c r="W103" s="26"/>
      <c r="X103" s="26"/>
      <c r="Y103" s="26"/>
      <c r="Z103" s="26"/>
      <c r="AA103" s="26"/>
      <c r="AB103" s="26"/>
      <c r="AC103" s="26"/>
    </row>
    <row r="104" spans="4:29">
      <c r="D104" s="26"/>
      <c r="E104" s="26"/>
      <c r="F104" s="26"/>
      <c r="G104" s="26"/>
      <c r="H104" s="26"/>
      <c r="I104" s="26"/>
      <c r="J104" s="26"/>
      <c r="K104" s="26"/>
      <c r="L104" s="26"/>
      <c r="M104" s="26"/>
      <c r="N104" s="26"/>
      <c r="O104" s="26"/>
      <c r="P104" s="26"/>
      <c r="Q104" s="26"/>
      <c r="R104" s="26"/>
      <c r="S104" s="26"/>
      <c r="T104" s="26"/>
      <c r="U104" s="26"/>
      <c r="V104" s="26"/>
      <c r="W104" s="26"/>
      <c r="X104" s="26"/>
      <c r="Y104" s="26"/>
      <c r="Z104" s="26"/>
      <c r="AA104" s="26"/>
      <c r="AB104" s="26"/>
      <c r="AC104" s="26"/>
    </row>
    <row r="105" spans="4:29">
      <c r="D105" s="26"/>
      <c r="E105" s="26"/>
      <c r="F105" s="26"/>
      <c r="G105" s="26"/>
      <c r="H105" s="26"/>
      <c r="I105" s="26"/>
      <c r="J105" s="26"/>
      <c r="K105" s="26"/>
      <c r="L105" s="26"/>
      <c r="M105" s="26"/>
      <c r="N105" s="26"/>
      <c r="O105" s="26"/>
      <c r="P105" s="26"/>
      <c r="Q105" s="26"/>
      <c r="R105" s="26"/>
      <c r="S105" s="26"/>
      <c r="T105" s="26"/>
      <c r="U105" s="26"/>
      <c r="V105" s="26"/>
      <c r="W105" s="26"/>
      <c r="X105" s="26"/>
      <c r="Y105" s="26"/>
      <c r="Z105" s="26"/>
      <c r="AA105" s="26"/>
      <c r="AB105" s="26"/>
      <c r="AC105" s="26"/>
    </row>
    <row r="106" spans="4:29">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row>
    <row r="107" spans="4:29">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row>
    <row r="108" spans="4:29">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26"/>
      <c r="AB108" s="26"/>
      <c r="AC108" s="26"/>
    </row>
    <row r="109" spans="4:29">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row>
    <row r="110" spans="4:29">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row>
    <row r="111" spans="4:29">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26"/>
      <c r="AB111" s="26"/>
      <c r="AC111" s="26"/>
    </row>
    <row r="112" spans="4:29">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row>
    <row r="113" spans="4:29">
      <c r="D113" s="2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row>
    <row r="114" spans="4:29">
      <c r="D114" s="118"/>
      <c r="E114" s="118"/>
      <c r="F114" s="118"/>
      <c r="G114" s="118"/>
      <c r="H114" s="118"/>
      <c r="I114" s="118"/>
      <c r="J114" s="118"/>
      <c r="K114" s="118"/>
      <c r="L114" s="118"/>
      <c r="M114" s="118"/>
      <c r="N114" s="118"/>
      <c r="O114" s="118"/>
      <c r="P114" s="118"/>
      <c r="Q114" s="118"/>
      <c r="R114" s="118"/>
      <c r="S114" s="118"/>
      <c r="T114" s="118"/>
      <c r="U114" s="118"/>
      <c r="V114" s="118"/>
      <c r="W114" s="118"/>
      <c r="X114" s="118"/>
      <c r="Y114" s="118"/>
      <c r="Z114" s="118"/>
      <c r="AA114" s="118"/>
      <c r="AB114" s="118"/>
      <c r="AC114" s="118"/>
    </row>
    <row r="115" spans="4:29">
      <c r="D115" s="118"/>
      <c r="E115" s="118"/>
      <c r="F115" s="118"/>
      <c r="G115" s="118"/>
      <c r="H115" s="118"/>
      <c r="I115" s="118"/>
      <c r="J115" s="118"/>
      <c r="K115" s="118"/>
      <c r="L115" s="118"/>
      <c r="M115" s="118"/>
      <c r="N115" s="118"/>
      <c r="O115" s="118"/>
      <c r="P115" s="118"/>
      <c r="Q115" s="118"/>
      <c r="R115" s="118"/>
      <c r="S115" s="118"/>
      <c r="T115" s="118"/>
      <c r="U115" s="118"/>
      <c r="V115" s="118"/>
      <c r="W115" s="118"/>
      <c r="X115" s="118"/>
      <c r="Y115" s="118"/>
      <c r="Z115" s="118"/>
      <c r="AA115" s="118"/>
      <c r="AB115" s="118"/>
      <c r="AC115" s="118"/>
    </row>
    <row r="116" spans="4:29">
      <c r="D116" s="26"/>
      <c r="E116" s="26"/>
      <c r="F116" s="26"/>
      <c r="G116" s="26"/>
      <c r="H116" s="26"/>
      <c r="I116" s="26"/>
      <c r="J116" s="26"/>
      <c r="K116" s="26"/>
      <c r="L116" s="26"/>
      <c r="M116" s="26"/>
      <c r="N116" s="26"/>
      <c r="O116" s="26"/>
      <c r="P116" s="26"/>
      <c r="Q116" s="26"/>
      <c r="R116" s="26"/>
      <c r="S116" s="26"/>
      <c r="T116" s="26"/>
      <c r="U116" s="26"/>
      <c r="V116" s="26"/>
      <c r="W116" s="26"/>
      <c r="X116" s="26"/>
      <c r="Y116" s="26"/>
      <c r="Z116" s="26"/>
      <c r="AA116" s="26"/>
      <c r="AB116" s="26"/>
      <c r="AC116" s="26"/>
    </row>
    <row r="117" spans="4:29">
      <c r="D117" s="26"/>
      <c r="E117" s="26"/>
      <c r="F117" s="26"/>
      <c r="G117" s="26"/>
      <c r="H117" s="26"/>
      <c r="I117" s="26"/>
      <c r="J117" s="26"/>
      <c r="K117" s="26"/>
      <c r="L117" s="26"/>
      <c r="M117" s="26"/>
      <c r="N117" s="26"/>
      <c r="O117" s="26"/>
      <c r="P117" s="26"/>
      <c r="Q117" s="26"/>
      <c r="R117" s="26"/>
      <c r="S117" s="26"/>
      <c r="T117" s="26"/>
      <c r="U117" s="26"/>
      <c r="V117" s="26"/>
      <c r="W117" s="26"/>
      <c r="X117" s="26"/>
      <c r="Y117" s="26"/>
      <c r="Z117" s="26"/>
      <c r="AA117" s="26"/>
      <c r="AB117" s="26"/>
      <c r="AC117" s="26"/>
    </row>
    <row r="118" spans="4:29">
      <c r="D118" s="26"/>
      <c r="E118" s="26"/>
      <c r="F118" s="26"/>
      <c r="G118" s="26"/>
      <c r="H118" s="26"/>
      <c r="I118" s="26"/>
      <c r="J118" s="26"/>
      <c r="K118" s="26"/>
      <c r="L118" s="26"/>
      <c r="M118" s="26"/>
      <c r="N118" s="26"/>
      <c r="O118" s="26"/>
      <c r="P118" s="26"/>
      <c r="Q118" s="26"/>
      <c r="R118" s="26"/>
      <c r="S118" s="26"/>
      <c r="T118" s="26"/>
      <c r="U118" s="26"/>
      <c r="V118" s="26"/>
      <c r="W118" s="26"/>
      <c r="X118" s="26"/>
      <c r="Y118" s="26"/>
      <c r="Z118" s="26"/>
      <c r="AA118" s="26"/>
      <c r="AB118" s="26"/>
      <c r="AC118" s="26"/>
    </row>
    <row r="119" spans="4:29">
      <c r="D119" s="26"/>
      <c r="E119" s="26"/>
      <c r="F119" s="26"/>
      <c r="G119" s="26"/>
      <c r="H119" s="26"/>
      <c r="I119" s="26"/>
      <c r="J119" s="26"/>
      <c r="K119" s="26"/>
      <c r="L119" s="26"/>
      <c r="M119" s="26"/>
      <c r="N119" s="26"/>
      <c r="O119" s="26"/>
      <c r="P119" s="26"/>
      <c r="Q119" s="26"/>
      <c r="R119" s="26"/>
      <c r="S119" s="26"/>
      <c r="T119" s="26"/>
      <c r="U119" s="26"/>
      <c r="V119" s="26"/>
      <c r="W119" s="26"/>
      <c r="X119" s="26"/>
      <c r="Y119" s="26"/>
      <c r="Z119" s="26"/>
      <c r="AA119" s="26"/>
      <c r="AB119" s="26"/>
      <c r="AC119" s="26"/>
    </row>
    <row r="120" spans="4:29">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c r="AB120" s="26"/>
      <c r="AC120" s="26"/>
    </row>
    <row r="121" spans="4:29">
      <c r="D121" s="26"/>
      <c r="E121" s="26"/>
      <c r="F121" s="26"/>
      <c r="G121" s="26"/>
      <c r="H121" s="26"/>
      <c r="I121" s="26"/>
      <c r="J121" s="26"/>
      <c r="K121" s="26"/>
      <c r="L121" s="26"/>
      <c r="M121" s="26"/>
      <c r="N121" s="26"/>
      <c r="O121" s="26"/>
      <c r="P121" s="26"/>
      <c r="Q121" s="26"/>
      <c r="R121" s="26"/>
      <c r="S121" s="26"/>
      <c r="T121" s="26"/>
      <c r="U121" s="26"/>
      <c r="V121" s="26"/>
      <c r="W121" s="26"/>
      <c r="X121" s="26"/>
      <c r="Y121" s="26"/>
      <c r="Z121" s="26"/>
      <c r="AA121" s="26"/>
      <c r="AB121" s="26"/>
      <c r="AC121" s="26"/>
    </row>
    <row r="122" spans="4:29">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row>
    <row r="123" spans="4:29">
      <c r="D123" s="119"/>
      <c r="E123" s="119"/>
      <c r="F123" s="119"/>
      <c r="G123" s="119"/>
      <c r="H123" s="119"/>
      <c r="I123" s="119"/>
      <c r="J123" s="119"/>
      <c r="K123" s="119"/>
      <c r="L123" s="119"/>
      <c r="M123" s="119"/>
      <c r="N123" s="119"/>
      <c r="O123" s="119"/>
      <c r="P123" s="119"/>
      <c r="Q123" s="119"/>
      <c r="R123" s="119"/>
      <c r="S123" s="119"/>
      <c r="T123" s="119"/>
      <c r="U123" s="119"/>
      <c r="V123" s="119"/>
      <c r="W123" s="119"/>
      <c r="X123" s="119"/>
      <c r="Y123" s="119"/>
      <c r="Z123" s="119"/>
      <c r="AA123" s="119"/>
      <c r="AB123" s="119"/>
      <c r="AC123" s="119"/>
    </row>
    <row r="124" spans="4:29">
      <c r="D124" s="119"/>
      <c r="E124" s="119"/>
      <c r="F124" s="119"/>
      <c r="G124" s="119"/>
      <c r="H124" s="119"/>
      <c r="I124" s="119"/>
      <c r="J124" s="119"/>
      <c r="K124" s="119"/>
      <c r="L124" s="119"/>
      <c r="M124" s="119"/>
      <c r="N124" s="119"/>
      <c r="O124" s="119"/>
      <c r="P124" s="119"/>
      <c r="Q124" s="119"/>
      <c r="R124" s="119"/>
      <c r="S124" s="119"/>
      <c r="T124" s="119"/>
      <c r="U124" s="119"/>
      <c r="V124" s="119"/>
      <c r="W124" s="119"/>
      <c r="X124" s="119"/>
      <c r="Y124" s="119"/>
      <c r="Z124" s="119"/>
      <c r="AA124" s="119"/>
      <c r="AB124" s="119"/>
      <c r="AC124" s="119"/>
    </row>
    <row r="125" spans="4:29">
      <c r="D125" s="119"/>
      <c r="E125" s="119"/>
      <c r="F125" s="119"/>
      <c r="G125" s="119"/>
      <c r="H125" s="119"/>
      <c r="I125" s="119"/>
      <c r="J125" s="119"/>
      <c r="K125" s="119"/>
      <c r="L125" s="119"/>
      <c r="M125" s="119"/>
      <c r="N125" s="119"/>
      <c r="O125" s="119"/>
      <c r="P125" s="119"/>
      <c r="Q125" s="119"/>
      <c r="R125" s="119"/>
      <c r="S125" s="119"/>
      <c r="T125" s="119"/>
      <c r="U125" s="119"/>
      <c r="V125" s="119"/>
      <c r="W125" s="119"/>
      <c r="X125" s="119"/>
      <c r="Y125" s="119"/>
      <c r="Z125" s="119"/>
      <c r="AA125" s="119"/>
      <c r="AB125" s="119"/>
      <c r="AC125" s="119"/>
    </row>
    <row r="126" spans="4:29">
      <c r="D126" s="119"/>
      <c r="E126" s="119"/>
      <c r="F126" s="119"/>
      <c r="G126" s="119"/>
      <c r="H126" s="119"/>
      <c r="I126" s="119"/>
      <c r="J126" s="119"/>
      <c r="K126" s="119"/>
      <c r="L126" s="119"/>
      <c r="M126" s="119"/>
      <c r="N126" s="119"/>
      <c r="O126" s="119"/>
      <c r="P126" s="119"/>
      <c r="Q126" s="119"/>
      <c r="R126" s="119"/>
      <c r="S126" s="119"/>
      <c r="T126" s="119"/>
      <c r="U126" s="119"/>
      <c r="V126" s="119"/>
      <c r="W126" s="119"/>
      <c r="X126" s="119"/>
      <c r="Y126" s="119"/>
      <c r="Z126" s="119"/>
      <c r="AA126" s="119"/>
      <c r="AB126" s="119"/>
      <c r="AC126" s="119"/>
    </row>
    <row r="127" spans="4:29">
      <c r="D127" s="119"/>
      <c r="E127" s="119"/>
      <c r="F127" s="119"/>
      <c r="G127" s="119"/>
      <c r="H127" s="119"/>
      <c r="I127" s="119"/>
      <c r="J127" s="119"/>
      <c r="K127" s="119"/>
      <c r="L127" s="119"/>
      <c r="M127" s="119"/>
      <c r="N127" s="119"/>
      <c r="O127" s="119"/>
      <c r="P127" s="119"/>
      <c r="Q127" s="119"/>
      <c r="R127" s="119"/>
      <c r="S127" s="119"/>
      <c r="T127" s="119"/>
      <c r="U127" s="119"/>
      <c r="V127" s="119"/>
      <c r="W127" s="119"/>
      <c r="X127" s="119"/>
      <c r="Y127" s="119"/>
      <c r="Z127" s="119"/>
      <c r="AA127" s="119"/>
      <c r="AB127" s="119"/>
      <c r="AC127" s="119"/>
    </row>
    <row r="128" spans="4:29">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c r="AC128" s="26"/>
    </row>
    <row r="129" spans="4:29">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c r="AB129" s="26"/>
      <c r="AC129" s="26"/>
    </row>
    <row r="130" spans="4:29">
      <c r="D130" s="26"/>
      <c r="E130" s="26"/>
      <c r="F130" s="26"/>
      <c r="G130" s="26"/>
      <c r="H130" s="26"/>
      <c r="I130" s="26"/>
      <c r="J130" s="26"/>
      <c r="K130" s="26"/>
      <c r="L130" s="26"/>
      <c r="M130" s="26"/>
      <c r="N130" s="26"/>
      <c r="O130" s="26"/>
      <c r="P130" s="26"/>
      <c r="Q130" s="26"/>
      <c r="R130" s="26"/>
      <c r="S130" s="26"/>
      <c r="T130" s="26"/>
      <c r="U130" s="26"/>
      <c r="V130" s="26"/>
      <c r="W130" s="26"/>
      <c r="X130" s="26"/>
      <c r="Y130" s="26"/>
      <c r="Z130" s="26"/>
      <c r="AA130" s="26"/>
      <c r="AB130" s="26"/>
      <c r="AC130" s="26"/>
    </row>
    <row r="131" spans="4:29">
      <c r="D131" s="26"/>
      <c r="E131" s="26"/>
      <c r="F131" s="26"/>
      <c r="G131" s="26"/>
      <c r="H131" s="26"/>
      <c r="I131" s="26"/>
      <c r="J131" s="26"/>
      <c r="K131" s="26"/>
      <c r="L131" s="26"/>
      <c r="M131" s="26"/>
      <c r="N131" s="26"/>
      <c r="O131" s="26"/>
      <c r="P131" s="26"/>
      <c r="Q131" s="26"/>
      <c r="R131" s="26"/>
      <c r="S131" s="26"/>
      <c r="T131" s="26"/>
      <c r="U131" s="26"/>
      <c r="V131" s="26"/>
      <c r="W131" s="26"/>
      <c r="X131" s="26"/>
      <c r="Y131" s="26"/>
      <c r="Z131" s="26"/>
      <c r="AA131" s="26"/>
      <c r="AB131" s="26"/>
      <c r="AC131" s="26"/>
    </row>
    <row r="132" spans="4:29">
      <c r="D132" s="26"/>
      <c r="E132" s="26"/>
      <c r="F132" s="26"/>
      <c r="G132" s="26"/>
      <c r="H132" s="26"/>
      <c r="I132" s="26"/>
      <c r="J132" s="26"/>
      <c r="K132" s="26"/>
      <c r="L132" s="26"/>
      <c r="M132" s="26"/>
      <c r="N132" s="26"/>
      <c r="O132" s="26"/>
      <c r="P132" s="26"/>
      <c r="Q132" s="26"/>
      <c r="R132" s="26"/>
      <c r="S132" s="26"/>
      <c r="T132" s="26"/>
      <c r="U132" s="26"/>
      <c r="V132" s="26"/>
      <c r="W132" s="26"/>
      <c r="X132" s="26"/>
      <c r="Y132" s="26"/>
      <c r="Z132" s="26"/>
      <c r="AA132" s="26"/>
      <c r="AB132" s="26"/>
      <c r="AC132" s="26"/>
    </row>
    <row r="133" spans="4:29">
      <c r="D133" s="26"/>
      <c r="E133" s="26"/>
      <c r="F133" s="26"/>
      <c r="G133" s="26"/>
      <c r="H133" s="26"/>
      <c r="I133" s="26"/>
      <c r="J133" s="26"/>
      <c r="K133" s="26"/>
      <c r="L133" s="26"/>
      <c r="M133" s="26"/>
      <c r="N133" s="26"/>
      <c r="O133" s="26"/>
      <c r="P133" s="26"/>
      <c r="Q133" s="26"/>
      <c r="R133" s="26"/>
      <c r="S133" s="26"/>
      <c r="T133" s="26"/>
      <c r="U133" s="26"/>
      <c r="V133" s="26"/>
      <c r="W133" s="26"/>
      <c r="X133" s="26"/>
      <c r="Y133" s="26"/>
      <c r="Z133" s="26"/>
      <c r="AA133" s="26"/>
      <c r="AB133" s="26"/>
      <c r="AC133" s="26"/>
    </row>
    <row r="134" spans="4:29">
      <c r="D134" s="26"/>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row>
    <row r="135" spans="4:29">
      <c r="D135" s="26"/>
      <c r="E135" s="26"/>
      <c r="F135" s="26"/>
      <c r="G135" s="26"/>
      <c r="H135" s="26"/>
      <c r="I135" s="26"/>
      <c r="J135" s="26"/>
      <c r="K135" s="26"/>
      <c r="L135" s="26"/>
      <c r="M135" s="26"/>
      <c r="N135" s="26"/>
      <c r="O135" s="26"/>
      <c r="P135" s="26"/>
      <c r="Q135" s="26"/>
      <c r="R135" s="26"/>
      <c r="S135" s="26"/>
      <c r="T135" s="26"/>
      <c r="U135" s="26"/>
      <c r="V135" s="26"/>
      <c r="W135" s="26"/>
      <c r="X135" s="26"/>
      <c r="Y135" s="26"/>
      <c r="Z135" s="26"/>
      <c r="AA135" s="26"/>
      <c r="AB135" s="26"/>
      <c r="AC135" s="26"/>
    </row>
    <row r="136" spans="4:29">
      <c r="D136" s="26"/>
      <c r="E136" s="26"/>
      <c r="F136" s="26"/>
      <c r="G136" s="26"/>
      <c r="H136" s="26"/>
      <c r="I136" s="26"/>
      <c r="J136" s="26"/>
      <c r="K136" s="26"/>
      <c r="L136" s="26"/>
      <c r="M136" s="26"/>
      <c r="N136" s="26"/>
      <c r="O136" s="26"/>
      <c r="P136" s="26"/>
      <c r="Q136" s="26"/>
      <c r="R136" s="26"/>
      <c r="S136" s="26"/>
      <c r="T136" s="26"/>
      <c r="U136" s="26"/>
      <c r="V136" s="26"/>
      <c r="W136" s="26"/>
      <c r="X136" s="26"/>
      <c r="Y136" s="26"/>
      <c r="Z136" s="26"/>
      <c r="AA136" s="26"/>
      <c r="AB136" s="26"/>
      <c r="AC136" s="26"/>
    </row>
    <row r="137" spans="4:29">
      <c r="D137" s="26"/>
      <c r="E137" s="26"/>
      <c r="F137" s="26"/>
      <c r="G137" s="26"/>
      <c r="H137" s="26"/>
      <c r="I137" s="26"/>
      <c r="J137" s="26"/>
      <c r="K137" s="26"/>
      <c r="L137" s="26"/>
      <c r="M137" s="26"/>
      <c r="N137" s="26"/>
      <c r="O137" s="26"/>
      <c r="P137" s="26"/>
      <c r="Q137" s="26"/>
      <c r="R137" s="26"/>
      <c r="S137" s="26"/>
      <c r="T137" s="26"/>
      <c r="U137" s="26"/>
      <c r="V137" s="26"/>
      <c r="W137" s="26"/>
      <c r="X137" s="26"/>
      <c r="Y137" s="26"/>
      <c r="Z137" s="26"/>
      <c r="AA137" s="26"/>
      <c r="AB137" s="26"/>
      <c r="AC137" s="26"/>
    </row>
    <row r="138" spans="4:29">
      <c r="D138" s="2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row>
    <row r="139" spans="4:29">
      <c r="D139" s="118"/>
      <c r="E139" s="118"/>
      <c r="F139" s="118"/>
      <c r="G139" s="118"/>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row>
    <row r="140" spans="4:29">
      <c r="D140" s="118"/>
      <c r="E140" s="118"/>
      <c r="F140" s="118"/>
      <c r="G140" s="118"/>
      <c r="H140" s="118"/>
      <c r="I140" s="118"/>
      <c r="J140" s="118"/>
      <c r="K140" s="118"/>
      <c r="L140" s="118"/>
      <c r="M140" s="118"/>
      <c r="N140" s="118"/>
      <c r="O140" s="118"/>
      <c r="P140" s="118"/>
      <c r="Q140" s="118"/>
      <c r="R140" s="118"/>
      <c r="S140" s="118"/>
      <c r="T140" s="118"/>
      <c r="U140" s="118"/>
      <c r="V140" s="118"/>
      <c r="W140" s="118"/>
      <c r="X140" s="118"/>
      <c r="Y140" s="118"/>
      <c r="Z140" s="118"/>
      <c r="AA140" s="118"/>
      <c r="AB140" s="118"/>
      <c r="AC140" s="118"/>
    </row>
    <row r="141" spans="4:29">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row>
    <row r="142" spans="4:29">
      <c r="D142" s="26"/>
      <c r="E142" s="26"/>
      <c r="F142" s="26"/>
      <c r="G142" s="26"/>
      <c r="H142" s="26"/>
      <c r="I142" s="26"/>
      <c r="J142" s="26"/>
      <c r="K142" s="26"/>
      <c r="L142" s="26"/>
      <c r="M142" s="26"/>
      <c r="N142" s="26"/>
      <c r="O142" s="26"/>
      <c r="P142" s="26"/>
      <c r="Q142" s="26"/>
      <c r="R142" s="26"/>
      <c r="S142" s="26"/>
      <c r="T142" s="26"/>
      <c r="U142" s="26"/>
      <c r="V142" s="26"/>
      <c r="W142" s="26"/>
      <c r="X142" s="26"/>
      <c r="Y142" s="26"/>
      <c r="Z142" s="26"/>
      <c r="AA142" s="26"/>
      <c r="AB142" s="26"/>
      <c r="AC142" s="26"/>
    </row>
    <row r="143" spans="4:29">
      <c r="D143" s="26"/>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row>
    <row r="144" spans="4:29">
      <c r="D144" s="26"/>
      <c r="E144" s="26"/>
      <c r="F144" s="26"/>
      <c r="G144" s="26"/>
      <c r="H144" s="26"/>
      <c r="I144" s="26"/>
      <c r="J144" s="26"/>
      <c r="K144" s="26"/>
      <c r="L144" s="26"/>
      <c r="M144" s="26"/>
      <c r="N144" s="26"/>
      <c r="O144" s="26"/>
      <c r="P144" s="26"/>
      <c r="Q144" s="26"/>
      <c r="R144" s="26"/>
      <c r="S144" s="26"/>
      <c r="T144" s="26"/>
      <c r="U144" s="26"/>
      <c r="V144" s="26"/>
      <c r="W144" s="26"/>
      <c r="X144" s="26"/>
      <c r="Y144" s="26"/>
      <c r="Z144" s="26"/>
      <c r="AA144" s="26"/>
      <c r="AB144" s="26"/>
      <c r="AC144" s="26"/>
    </row>
    <row r="145" spans="4:29">
      <c r="D145" s="26"/>
      <c r="E145" s="26"/>
      <c r="F145" s="26"/>
      <c r="G145" s="26"/>
      <c r="H145" s="26"/>
      <c r="I145" s="26"/>
      <c r="J145" s="26"/>
      <c r="K145" s="26"/>
      <c r="L145" s="26"/>
      <c r="M145" s="26"/>
      <c r="N145" s="26"/>
      <c r="O145" s="26"/>
      <c r="P145" s="26"/>
      <c r="Q145" s="26"/>
      <c r="R145" s="26"/>
      <c r="S145" s="26"/>
      <c r="T145" s="26"/>
      <c r="U145" s="26"/>
      <c r="V145" s="26"/>
      <c r="W145" s="26"/>
      <c r="X145" s="26"/>
      <c r="Y145" s="26"/>
      <c r="Z145" s="26"/>
      <c r="AA145" s="26"/>
      <c r="AB145" s="26"/>
      <c r="AC145" s="26"/>
    </row>
    <row r="146" spans="4:29">
      <c r="D146" s="26"/>
      <c r="E146" s="26"/>
      <c r="F146" s="26"/>
      <c r="G146" s="26"/>
      <c r="H146" s="26"/>
      <c r="I146" s="26"/>
      <c r="J146" s="26"/>
      <c r="K146" s="26"/>
      <c r="L146" s="26"/>
      <c r="M146" s="26"/>
      <c r="N146" s="26"/>
      <c r="O146" s="26"/>
      <c r="P146" s="26"/>
      <c r="Q146" s="26"/>
      <c r="R146" s="26"/>
      <c r="S146" s="26"/>
      <c r="T146" s="26"/>
      <c r="U146" s="26"/>
      <c r="V146" s="26"/>
      <c r="W146" s="26"/>
      <c r="X146" s="26"/>
      <c r="Y146" s="26"/>
      <c r="Z146" s="26"/>
      <c r="AA146" s="26"/>
      <c r="AB146" s="26"/>
      <c r="AC146" s="26"/>
    </row>
    <row r="147" spans="4:29">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row>
    <row r="148" spans="4:29">
      <c r="D148" s="119"/>
      <c r="E148" s="119"/>
      <c r="F148" s="119"/>
      <c r="G148" s="119"/>
      <c r="H148" s="119"/>
      <c r="I148" s="119"/>
      <c r="J148" s="119"/>
      <c r="K148" s="119"/>
      <c r="L148" s="119"/>
      <c r="M148" s="119"/>
      <c r="N148" s="119"/>
      <c r="O148" s="119"/>
      <c r="P148" s="119"/>
      <c r="Q148" s="119"/>
      <c r="R148" s="119"/>
      <c r="S148" s="119"/>
      <c r="T148" s="119"/>
      <c r="U148" s="119"/>
      <c r="V148" s="119"/>
      <c r="W148" s="119"/>
      <c r="X148" s="119"/>
      <c r="Y148" s="119"/>
      <c r="Z148" s="119"/>
      <c r="AA148" s="119"/>
      <c r="AB148" s="119"/>
      <c r="AC148" s="119"/>
    </row>
    <row r="149" spans="4:29">
      <c r="D149" s="119"/>
      <c r="E149" s="119"/>
      <c r="F149" s="119"/>
      <c r="G149" s="119"/>
      <c r="H149" s="119"/>
      <c r="I149" s="119"/>
      <c r="J149" s="119"/>
      <c r="K149" s="119"/>
      <c r="L149" s="119"/>
      <c r="M149" s="119"/>
      <c r="N149" s="119"/>
      <c r="O149" s="119"/>
      <c r="P149" s="119"/>
      <c r="Q149" s="119"/>
      <c r="R149" s="119"/>
      <c r="S149" s="119"/>
      <c r="T149" s="119"/>
      <c r="U149" s="119"/>
      <c r="V149" s="119"/>
      <c r="W149" s="119"/>
      <c r="X149" s="119"/>
      <c r="Y149" s="119"/>
      <c r="Z149" s="119"/>
      <c r="AA149" s="119"/>
      <c r="AB149" s="119"/>
      <c r="AC149" s="119"/>
    </row>
    <row r="150" spans="4:29">
      <c r="D150" s="119"/>
      <c r="E150" s="119"/>
      <c r="F150" s="119"/>
      <c r="G150" s="119"/>
      <c r="H150" s="119"/>
      <c r="I150" s="119"/>
      <c r="J150" s="119"/>
      <c r="K150" s="119"/>
      <c r="L150" s="119"/>
      <c r="M150" s="119"/>
      <c r="N150" s="119"/>
      <c r="O150" s="119"/>
      <c r="P150" s="119"/>
      <c r="Q150" s="119"/>
      <c r="R150" s="119"/>
      <c r="S150" s="119"/>
      <c r="T150" s="119"/>
      <c r="U150" s="119"/>
      <c r="V150" s="119"/>
      <c r="W150" s="119"/>
      <c r="X150" s="119"/>
      <c r="Y150" s="119"/>
      <c r="Z150" s="119"/>
      <c r="AA150" s="119"/>
      <c r="AB150" s="119"/>
      <c r="AC150" s="119"/>
    </row>
    <row r="151" spans="4:29">
      <c r="D151" s="119"/>
      <c r="E151" s="119"/>
      <c r="F151" s="119"/>
      <c r="G151" s="119"/>
      <c r="H151" s="119"/>
      <c r="I151" s="119"/>
      <c r="J151" s="119"/>
      <c r="K151" s="119"/>
      <c r="L151" s="119"/>
      <c r="M151" s="119"/>
      <c r="N151" s="119"/>
      <c r="O151" s="119"/>
      <c r="P151" s="119"/>
      <c r="Q151" s="119"/>
      <c r="R151" s="119"/>
      <c r="S151" s="119"/>
      <c r="T151" s="119"/>
      <c r="U151" s="119"/>
      <c r="V151" s="119"/>
      <c r="W151" s="119"/>
      <c r="X151" s="119"/>
      <c r="Y151" s="119"/>
      <c r="Z151" s="119"/>
      <c r="AA151" s="119"/>
      <c r="AB151" s="119"/>
      <c r="AC151" s="119"/>
    </row>
    <row r="152" spans="4:29">
      <c r="D152" s="119"/>
      <c r="E152" s="119"/>
      <c r="F152" s="119"/>
      <c r="G152" s="119"/>
      <c r="H152" s="119"/>
      <c r="I152" s="119"/>
      <c r="J152" s="119"/>
      <c r="K152" s="119"/>
      <c r="L152" s="119"/>
      <c r="M152" s="119"/>
      <c r="N152" s="119"/>
      <c r="O152" s="119"/>
      <c r="P152" s="119"/>
      <c r="Q152" s="119"/>
      <c r="R152" s="119"/>
      <c r="S152" s="119"/>
      <c r="T152" s="119"/>
      <c r="U152" s="119"/>
      <c r="V152" s="119"/>
      <c r="W152" s="119"/>
      <c r="X152" s="119"/>
      <c r="Y152" s="119"/>
      <c r="Z152" s="119"/>
      <c r="AA152" s="119"/>
      <c r="AB152" s="119"/>
      <c r="AC152" s="119"/>
    </row>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88E1A-AA73-49FC-8C5B-16C2952C5C2E}">
  <sheetPr>
    <tabColor theme="8" tint="0.79998168889431442"/>
  </sheetPr>
  <dimension ref="B2:AD78"/>
  <sheetViews>
    <sheetView zoomScaleNormal="100" workbookViewId="0"/>
  </sheetViews>
  <sheetFormatPr defaultRowHeight="15"/>
  <cols>
    <col min="2" max="2" width="42.7109375" bestFit="1" customWidth="1"/>
  </cols>
  <sheetData>
    <row r="2" spans="2:30">
      <c r="E2">
        <v>2025</v>
      </c>
      <c r="F2">
        <v>2026</v>
      </c>
      <c r="G2">
        <v>2027</v>
      </c>
      <c r="H2">
        <v>2028</v>
      </c>
      <c r="I2">
        <v>2029</v>
      </c>
      <c r="J2">
        <v>2030</v>
      </c>
      <c r="K2">
        <v>2031</v>
      </c>
      <c r="L2">
        <v>2032</v>
      </c>
      <c r="M2">
        <v>2033</v>
      </c>
      <c r="N2">
        <v>2034</v>
      </c>
      <c r="O2">
        <v>2035</v>
      </c>
      <c r="P2">
        <v>2036</v>
      </c>
      <c r="Q2">
        <v>2037</v>
      </c>
      <c r="R2">
        <v>2038</v>
      </c>
      <c r="S2">
        <v>2039</v>
      </c>
      <c r="T2">
        <v>2040</v>
      </c>
      <c r="U2">
        <v>2041</v>
      </c>
      <c r="V2">
        <v>2042</v>
      </c>
      <c r="W2">
        <v>2043</v>
      </c>
      <c r="X2">
        <v>2044</v>
      </c>
      <c r="Y2">
        <v>2045</v>
      </c>
      <c r="Z2">
        <v>2046</v>
      </c>
      <c r="AA2">
        <v>2047</v>
      </c>
      <c r="AB2">
        <v>2048</v>
      </c>
      <c r="AC2">
        <v>2049</v>
      </c>
      <c r="AD2">
        <v>2050</v>
      </c>
    </row>
    <row r="4" spans="2:30">
      <c r="B4" s="70" t="s">
        <v>237</v>
      </c>
    </row>
    <row r="6" spans="2:30">
      <c r="B6" t="str" cm="1">
        <f t="array" ref="B6:AD7">_xlfn._xlws.FILTER('Raw data'!$A$2:$AC$152,('Raw data'!$C$2:$C$152="Total")*('Raw data'!$B$2:$B$152="generation by type (GWh)"))</f>
        <v>The reference scenario</v>
      </c>
      <c r="C6" t="str">
        <v>Generation by type (GWh)</v>
      </c>
      <c r="D6" t="str">
        <v>Total</v>
      </c>
      <c r="E6">
        <v>43135.181699999986</v>
      </c>
      <c r="F6">
        <v>42985.838299999989</v>
      </c>
      <c r="G6">
        <v>42969.917000000001</v>
      </c>
      <c r="H6">
        <v>43000.36529999999</v>
      </c>
      <c r="I6">
        <v>43253.667999999998</v>
      </c>
      <c r="J6">
        <v>43449.475899999998</v>
      </c>
      <c r="K6">
        <v>43526.395999999993</v>
      </c>
      <c r="L6">
        <v>43829.426299999999</v>
      </c>
      <c r="M6">
        <v>44178.585300000006</v>
      </c>
      <c r="N6">
        <v>44525.729500000001</v>
      </c>
      <c r="O6">
        <v>44903.446100000001</v>
      </c>
      <c r="P6">
        <v>45326.722000000009</v>
      </c>
      <c r="Q6">
        <v>45811.609900000003</v>
      </c>
      <c r="R6">
        <v>46335.144000000008</v>
      </c>
      <c r="S6">
        <v>46926.816299999999</v>
      </c>
      <c r="T6">
        <v>47498.829700000002</v>
      </c>
      <c r="U6">
        <v>48078.741699999999</v>
      </c>
      <c r="V6">
        <v>48663.26</v>
      </c>
      <c r="W6">
        <v>49201.291899999997</v>
      </c>
      <c r="X6">
        <v>49701.809099999999</v>
      </c>
      <c r="Y6">
        <v>50212.692300000002</v>
      </c>
      <c r="Z6">
        <v>50744.190700000006</v>
      </c>
      <c r="AA6">
        <v>51277.623599999999</v>
      </c>
      <c r="AB6">
        <v>51819.174100000004</v>
      </c>
      <c r="AC6">
        <v>52266.269899999992</v>
      </c>
      <c r="AD6">
        <v>53447.368533333334</v>
      </c>
    </row>
    <row r="7" spans="2:30">
      <c r="B7" t="str">
        <v>EB4 demonstration path</v>
      </c>
      <c r="C7" t="str">
        <v>Generation by type (GWh)</v>
      </c>
      <c r="D7" t="str">
        <v>Total</v>
      </c>
      <c r="E7">
        <v>44867.858599999992</v>
      </c>
      <c r="F7">
        <v>45486.869399999996</v>
      </c>
      <c r="G7">
        <v>46397.354600000006</v>
      </c>
      <c r="H7">
        <v>47549.272700000001</v>
      </c>
      <c r="I7">
        <v>49135.935000000005</v>
      </c>
      <c r="J7">
        <v>50408.208200000001</v>
      </c>
      <c r="K7">
        <v>51095.517800000001</v>
      </c>
      <c r="L7">
        <v>52087.777600000009</v>
      </c>
      <c r="M7">
        <v>53102.514100000015</v>
      </c>
      <c r="N7">
        <v>54168.160800000012</v>
      </c>
      <c r="O7">
        <v>55265.912900000003</v>
      </c>
      <c r="P7">
        <v>56382.754499999988</v>
      </c>
      <c r="Q7">
        <v>57321.176800000008</v>
      </c>
      <c r="R7">
        <v>58150.026100000003</v>
      </c>
      <c r="S7">
        <v>58971.590000000011</v>
      </c>
      <c r="T7">
        <v>59685.500800000002</v>
      </c>
      <c r="U7">
        <v>60354.801300000006</v>
      </c>
      <c r="V7">
        <v>61009.472600000008</v>
      </c>
      <c r="W7">
        <v>61673.8675</v>
      </c>
      <c r="X7">
        <v>62281.556000000004</v>
      </c>
      <c r="Y7">
        <v>62882.842400000009</v>
      </c>
      <c r="Z7">
        <v>63479.281599999995</v>
      </c>
      <c r="AA7">
        <v>64137.50069999999</v>
      </c>
      <c r="AB7">
        <v>64803.078199999996</v>
      </c>
      <c r="AC7">
        <v>65367.682099999991</v>
      </c>
      <c r="AD7">
        <v>66583.348666666672</v>
      </c>
    </row>
    <row r="22" spans="2:30">
      <c r="B22" s="70" t="s">
        <v>238</v>
      </c>
    </row>
    <row r="24" spans="2:30">
      <c r="B24" t="str" cm="1">
        <f t="array" ref="B24:AD25">_xlfn._xlws.FILTER('Raw data'!$A$2:$AC$152,('Raw data'!$C$2:$C$152="Total")*('Raw data'!$B$2:$B$152="Installed capacity (MW)"))</f>
        <v>The reference scenario</v>
      </c>
      <c r="C24" t="str">
        <v>Installed Capacity (MW)</v>
      </c>
      <c r="D24" t="str">
        <v>Total</v>
      </c>
      <c r="E24">
        <v>130.4</v>
      </c>
      <c r="F24">
        <v>835.4</v>
      </c>
      <c r="G24">
        <v>835.4</v>
      </c>
      <c r="H24">
        <v>1137.4000000000001</v>
      </c>
      <c r="I24">
        <v>1457.4</v>
      </c>
      <c r="J24">
        <v>1457.4</v>
      </c>
      <c r="K24">
        <v>1550.4</v>
      </c>
      <c r="L24">
        <v>1963.9</v>
      </c>
      <c r="M24">
        <v>2077.9</v>
      </c>
      <c r="N24">
        <v>2259.9</v>
      </c>
      <c r="O24">
        <v>2319.9</v>
      </c>
      <c r="P24">
        <v>2526.9</v>
      </c>
      <c r="Q24">
        <v>2711.9</v>
      </c>
      <c r="R24">
        <v>2836.9</v>
      </c>
      <c r="S24">
        <v>3106.9</v>
      </c>
      <c r="T24">
        <v>3166.9</v>
      </c>
      <c r="U24">
        <v>3521.9</v>
      </c>
      <c r="V24">
        <v>3819.9</v>
      </c>
      <c r="W24">
        <v>4298.8999999999996</v>
      </c>
      <c r="X24">
        <v>5198.8999999999996</v>
      </c>
      <c r="Y24">
        <v>5524.9</v>
      </c>
      <c r="Z24">
        <v>5743.9</v>
      </c>
      <c r="AA24">
        <v>6120.9</v>
      </c>
      <c r="AB24">
        <v>6565.9</v>
      </c>
      <c r="AC24">
        <v>6890.9</v>
      </c>
      <c r="AD24">
        <v>7560.9</v>
      </c>
    </row>
    <row r="25" spans="2:30">
      <c r="B25" t="str">
        <v>EB4 demonstration path</v>
      </c>
      <c r="C25" t="str">
        <v>Installed Capacity (MW)</v>
      </c>
      <c r="D25" t="str">
        <v>Total</v>
      </c>
      <c r="E25">
        <v>130.4</v>
      </c>
      <c r="F25">
        <v>1222.9000000000001</v>
      </c>
      <c r="G25">
        <v>1621.9</v>
      </c>
      <c r="H25">
        <v>2090.9</v>
      </c>
      <c r="I25">
        <v>3017.9</v>
      </c>
      <c r="J25">
        <v>3687.9</v>
      </c>
      <c r="K25">
        <v>3787.9</v>
      </c>
      <c r="L25">
        <v>4212.8999999999996</v>
      </c>
      <c r="M25">
        <v>4787.8999999999996</v>
      </c>
      <c r="N25">
        <v>5128.8999999999996</v>
      </c>
      <c r="O25">
        <v>5643.9</v>
      </c>
      <c r="P25">
        <v>5743.9</v>
      </c>
      <c r="Q25">
        <v>6616.9</v>
      </c>
      <c r="R25">
        <v>6816.9</v>
      </c>
      <c r="S25">
        <v>7026.9</v>
      </c>
      <c r="T25">
        <v>7376.9</v>
      </c>
      <c r="U25">
        <v>7602.2</v>
      </c>
      <c r="V25">
        <v>7802.2</v>
      </c>
      <c r="W25">
        <v>7952.2</v>
      </c>
      <c r="X25">
        <v>8002.2</v>
      </c>
      <c r="Y25">
        <v>8252.2000000000007</v>
      </c>
      <c r="Z25">
        <v>8592.2000000000007</v>
      </c>
      <c r="AA25">
        <v>8892.2000000000007</v>
      </c>
      <c r="AB25">
        <v>8892.2000000000007</v>
      </c>
      <c r="AC25">
        <v>9142.2000000000007</v>
      </c>
      <c r="AD25">
        <v>9442.2000000000007</v>
      </c>
    </row>
    <row r="38" spans="2:2">
      <c r="B38" s="70" t="s">
        <v>239</v>
      </c>
    </row>
    <row r="40" spans="2:2">
      <c r="B40" t="s">
        <v>240</v>
      </c>
    </row>
    <row r="42" spans="2:2">
      <c r="B42" t="e" cm="1" vm="1">
        <f t="array" ref="B42">_xlfn._xlws.FILTER('Raw data'!$A$2:$AC$152,('Raw data'!$C$2:$C$152=B40)*('Raw data'!$B$2:$B$152="Renewable %"))</f>
        <v>#VALUE!</v>
      </c>
    </row>
    <row r="56" spans="2:2">
      <c r="B56" s="71" t="s">
        <v>241</v>
      </c>
    </row>
    <row r="58" spans="2:2">
      <c r="B58" t="s">
        <v>242</v>
      </c>
    </row>
    <row r="60" spans="2:2">
      <c r="B60" t="e" cm="1" vm="1">
        <f t="array" ref="B60">_xlfn._xlws.FILTER('Raw data'!$A$2:$AC$152,('Raw data'!$C$2:$C$152=B58)*('Raw data'!$B$2:$B$152="Emissions"))</f>
        <v>#VALUE!</v>
      </c>
    </row>
    <row r="75" spans="2:30">
      <c r="B75" s="66" t="s">
        <v>243</v>
      </c>
    </row>
    <row r="77" spans="2:30">
      <c r="B77" t="str" cm="1">
        <f t="array" ref="B77:AD78">_xlfn._xlws.FILTER('Raw data'!$A$2:$AC$152,('Raw data'!$C$2:$C$152="Median")*('Raw data'!$B$2:$B$152="Wholesale prices"))</f>
        <v>The reference scenario</v>
      </c>
      <c r="C77" t="str">
        <v>Wholesale prices</v>
      </c>
      <c r="D77" t="str">
        <v>median</v>
      </c>
      <c r="E77">
        <v>133.51999999999998</v>
      </c>
      <c r="F77">
        <v>113.92</v>
      </c>
      <c r="G77">
        <v>98.41</v>
      </c>
      <c r="H77">
        <v>100.8</v>
      </c>
      <c r="I77">
        <v>100.81</v>
      </c>
      <c r="J77">
        <v>103.39500000000001</v>
      </c>
      <c r="K77">
        <v>102.875</v>
      </c>
      <c r="L77">
        <v>111.21000000000001</v>
      </c>
      <c r="M77">
        <v>111.265</v>
      </c>
      <c r="N77">
        <v>111.965</v>
      </c>
      <c r="O77">
        <v>110.84</v>
      </c>
      <c r="P77">
        <v>111.77500000000001</v>
      </c>
      <c r="Q77">
        <v>111.22499999999999</v>
      </c>
      <c r="R77">
        <v>111.595</v>
      </c>
      <c r="S77">
        <v>112.405</v>
      </c>
      <c r="T77">
        <v>114.45500000000001</v>
      </c>
      <c r="U77">
        <v>111.25</v>
      </c>
      <c r="V77">
        <v>113.675</v>
      </c>
      <c r="W77">
        <v>115.455</v>
      </c>
      <c r="X77">
        <v>119.035</v>
      </c>
      <c r="Y77">
        <v>120.645</v>
      </c>
      <c r="Z77">
        <v>122.69999999999999</v>
      </c>
      <c r="AA77">
        <v>127.80000000000001</v>
      </c>
      <c r="AB77">
        <v>125.32499999999999</v>
      </c>
      <c r="AC77">
        <v>126.16499999999999</v>
      </c>
      <c r="AD77">
        <v>128.10000000000002</v>
      </c>
    </row>
    <row r="78" spans="2:30">
      <c r="B78" t="str">
        <v>EB4 demonstration path</v>
      </c>
      <c r="C78" t="str">
        <v>Wholesale prices</v>
      </c>
      <c r="D78" t="str">
        <v>median</v>
      </c>
      <c r="E78">
        <v>166.22</v>
      </c>
      <c r="F78">
        <v>156.63999999999999</v>
      </c>
      <c r="G78">
        <v>134.61000000000001</v>
      </c>
      <c r="H78">
        <v>131.465</v>
      </c>
      <c r="I78">
        <v>130.435</v>
      </c>
      <c r="J78">
        <v>124.96000000000001</v>
      </c>
      <c r="K78">
        <v>124.53999999999999</v>
      </c>
      <c r="L78">
        <v>125.905</v>
      </c>
      <c r="M78">
        <v>126.995</v>
      </c>
      <c r="N78">
        <v>126.14500000000001</v>
      </c>
      <c r="O78">
        <v>129.35500000000002</v>
      </c>
      <c r="P78">
        <v>133.04500000000002</v>
      </c>
      <c r="Q78">
        <v>136.22499999999999</v>
      </c>
      <c r="R78">
        <v>136.685</v>
      </c>
      <c r="S78">
        <v>135.08500000000001</v>
      </c>
      <c r="T78">
        <v>138.67000000000002</v>
      </c>
      <c r="U78">
        <v>139.595</v>
      </c>
      <c r="V78">
        <v>142.26499999999999</v>
      </c>
      <c r="W78">
        <v>147.91500000000002</v>
      </c>
      <c r="X78">
        <v>149.22500000000002</v>
      </c>
      <c r="Y78">
        <v>153.08999999999997</v>
      </c>
      <c r="Z78">
        <v>158.38999999999999</v>
      </c>
      <c r="AA78">
        <v>163.80500000000001</v>
      </c>
      <c r="AB78">
        <v>165.51999999999998</v>
      </c>
      <c r="AC78">
        <v>178.72</v>
      </c>
      <c r="AD78">
        <v>175.52499999999998</v>
      </c>
    </row>
  </sheetData>
  <dataValidations count="2">
    <dataValidation type="list" allowBlank="1" showInputMessage="1" showErrorMessage="1" sqref="B40" xr:uid="{1CFC9093-0AD7-40BB-B1D5-DB89BB1247D6}">
      <formula1>select_cogen_inclusive_or_exclusive</formula1>
    </dataValidation>
    <dataValidation type="list" allowBlank="1" showInputMessage="1" showErrorMessage="1" sqref="B58" xr:uid="{AE1E0F7B-351D-46E8-B2CE-59AE490D7E49}">
      <formula1>select_emissions_metric</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0049E-6C1B-4853-852A-6CC9817C0737}">
  <sheetPr>
    <tabColor theme="8" tint="0.79998168889431442"/>
  </sheetPr>
  <dimension ref="B2:C4"/>
  <sheetViews>
    <sheetView workbookViewId="0"/>
  </sheetViews>
  <sheetFormatPr defaultRowHeight="15"/>
  <cols>
    <col min="2" max="2" width="51" bestFit="1" customWidth="1"/>
    <col min="3" max="3" width="25" bestFit="1" customWidth="1"/>
  </cols>
  <sheetData>
    <row r="2" spans="2:3">
      <c r="B2" t="s">
        <v>240</v>
      </c>
      <c r="C2" t="s">
        <v>242</v>
      </c>
    </row>
    <row r="3" spans="2:3">
      <c r="B3" t="str" cm="1">
        <f t="array" ref="B3:B4">_xlfn.UNIQUE('Scenario results'!$D$31:$D$32)</f>
        <v>Excluding cogen</v>
      </c>
      <c r="C3" t="str" cm="1">
        <f t="array" ref="C3:C4">_xlfn.UNIQUE('Scenario results'!$D$44:$D$45)</f>
        <v>kt</v>
      </c>
    </row>
    <row r="4" spans="2:3">
      <c r="B4" t="str">
        <v>Including cogen, and assuming cogen is non-renewable</v>
      </c>
      <c r="C4" t="str">
        <v>g/kWh</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DFB491-10A2-43AC-B21F-81C2F0D0F829}">
  <dimension ref="A1:C3"/>
  <sheetViews>
    <sheetView workbookViewId="0"/>
  </sheetViews>
  <sheetFormatPr defaultRowHeight="15"/>
  <cols>
    <col min="1" max="1" width="11.140625" bestFit="1" customWidth="1"/>
    <col min="2" max="2" width="12.42578125" bestFit="1" customWidth="1"/>
    <col min="3" max="3" width="65.85546875" bestFit="1" customWidth="1"/>
  </cols>
  <sheetData>
    <row r="1" spans="1:3">
      <c r="A1" s="29" t="s">
        <v>34</v>
      </c>
      <c r="B1" s="29" t="s">
        <v>35</v>
      </c>
      <c r="C1" s="29" t="s">
        <v>36</v>
      </c>
    </row>
    <row r="2" spans="1:3">
      <c r="A2" s="44">
        <v>1</v>
      </c>
      <c r="B2" s="45">
        <v>45622</v>
      </c>
      <c r="C2" s="32" t="s">
        <v>37</v>
      </c>
    </row>
    <row r="3" spans="1:3">
      <c r="A3" s="44"/>
      <c r="B3" s="45"/>
      <c r="C3" s="32"/>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80BE3E-2E96-43BD-9927-DBD561F20CCB}">
  <sheetPr>
    <tabColor theme="7" tint="0.79998168889431442"/>
  </sheetPr>
  <dimension ref="A1"/>
  <sheetViews>
    <sheetView workbookViewId="0"/>
  </sheetViews>
  <sheetFormatPr defaultColWidth="8.7109375" defaultRowHeight="15"/>
  <cols>
    <col min="1" max="16384" width="8.7109375" style="33"/>
  </cols>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8DFAF-70A1-413C-8362-591871BBB083}">
  <sheetPr>
    <tabColor theme="7" tint="0.79998168889431442"/>
  </sheetPr>
  <dimension ref="A1:AX66"/>
  <sheetViews>
    <sheetView workbookViewId="0"/>
  </sheetViews>
  <sheetFormatPr defaultColWidth="8.7109375" defaultRowHeight="15"/>
  <cols>
    <col min="1" max="1" width="9.85546875" customWidth="1"/>
    <col min="2" max="5" width="12.85546875" customWidth="1"/>
  </cols>
  <sheetData>
    <row r="1" spans="1:31">
      <c r="A1" s="4" t="s">
        <v>38</v>
      </c>
      <c r="B1" s="4"/>
      <c r="R1" s="104"/>
    </row>
    <row r="2" spans="1:31">
      <c r="E2" s="136"/>
      <c r="F2" s="137"/>
      <c r="Q2" s="4"/>
      <c r="R2" s="104"/>
      <c r="Y2" s="4"/>
    </row>
    <row r="3" spans="1:31">
      <c r="A3" t="s">
        <v>2</v>
      </c>
      <c r="C3" s="5"/>
      <c r="D3" s="3"/>
      <c r="E3" s="6"/>
      <c r="F3" s="6"/>
      <c r="G3" s="6"/>
      <c r="L3" s="8"/>
      <c r="M3" s="7"/>
      <c r="N3" s="7"/>
      <c r="O3" s="8"/>
      <c r="Q3" s="8"/>
      <c r="R3" s="104"/>
      <c r="S3" s="8"/>
      <c r="T3" s="8"/>
      <c r="U3" s="8"/>
      <c r="V3" s="8"/>
      <c r="W3" s="8"/>
      <c r="Y3" s="8"/>
      <c r="Z3" s="8"/>
      <c r="AA3" s="3"/>
      <c r="AB3" s="3"/>
      <c r="AC3" s="3"/>
      <c r="AD3" s="3"/>
      <c r="AE3" s="3"/>
    </row>
    <row r="4" spans="1:31">
      <c r="A4" t="s">
        <v>39</v>
      </c>
      <c r="E4" s="6"/>
      <c r="F4" s="6"/>
      <c r="G4" s="6"/>
      <c r="L4" s="8"/>
      <c r="M4" s="7"/>
      <c r="N4" s="7"/>
      <c r="O4" s="8"/>
      <c r="Q4" s="8"/>
      <c r="R4" s="104"/>
      <c r="S4" s="8"/>
      <c r="T4" s="8"/>
      <c r="U4" s="8"/>
      <c r="V4" s="8"/>
      <c r="W4" s="8"/>
    </row>
    <row r="5" spans="1:31">
      <c r="A5" t="s">
        <v>40</v>
      </c>
      <c r="E5" s="6"/>
      <c r="F5" s="6"/>
      <c r="G5" s="6"/>
      <c r="L5" s="8"/>
      <c r="M5" s="7"/>
      <c r="N5" s="7"/>
      <c r="O5" s="8"/>
      <c r="Q5" s="8"/>
      <c r="R5" s="8"/>
      <c r="S5" s="8"/>
      <c r="T5" s="8"/>
      <c r="U5" s="8"/>
      <c r="V5" s="8"/>
      <c r="W5" s="8"/>
    </row>
    <row r="6" spans="1:31">
      <c r="E6" s="6"/>
      <c r="F6" s="6"/>
      <c r="G6" s="6"/>
      <c r="L6" s="8"/>
      <c r="M6" s="7"/>
      <c r="N6" s="7"/>
      <c r="O6" s="8"/>
      <c r="Q6" s="8"/>
      <c r="R6" s="8"/>
      <c r="S6" s="8"/>
      <c r="T6" s="8"/>
      <c r="U6" s="8"/>
      <c r="V6" s="8"/>
      <c r="W6" s="8"/>
    </row>
    <row r="7" spans="1:31">
      <c r="E7" s="6"/>
      <c r="F7" s="6"/>
      <c r="G7" s="6"/>
      <c r="L7" s="8"/>
      <c r="M7" s="7"/>
      <c r="N7" s="7"/>
      <c r="O7" s="8"/>
      <c r="Q7" s="8"/>
      <c r="R7" s="8"/>
      <c r="S7" s="8"/>
      <c r="T7" s="8"/>
      <c r="U7" s="8"/>
      <c r="V7" s="8"/>
      <c r="W7" s="8"/>
    </row>
    <row r="8" spans="1:31">
      <c r="E8" s="6"/>
      <c r="F8" s="6"/>
      <c r="G8" s="6"/>
      <c r="H8" s="8"/>
      <c r="I8" s="8"/>
      <c r="J8" s="8"/>
      <c r="K8" s="8"/>
      <c r="O8" s="8"/>
      <c r="Q8" s="4"/>
      <c r="R8" s="8"/>
      <c r="S8" s="8"/>
      <c r="T8" s="8"/>
      <c r="U8" s="8"/>
      <c r="V8" s="8"/>
      <c r="X8" s="8"/>
      <c r="Y8" s="8"/>
    </row>
    <row r="9" spans="1:31">
      <c r="B9" s="149" t="s">
        <v>41</v>
      </c>
      <c r="C9" s="150"/>
      <c r="D9" s="149" t="s">
        <v>42</v>
      </c>
      <c r="E9" s="150"/>
      <c r="F9" s="4"/>
      <c r="G9" s="8"/>
      <c r="H9" s="8"/>
      <c r="I9" s="8"/>
      <c r="J9" s="8"/>
      <c r="K9" s="8"/>
      <c r="O9" s="8"/>
      <c r="Q9" s="4"/>
      <c r="S9" s="8"/>
      <c r="T9" s="8"/>
      <c r="U9" s="8"/>
      <c r="V9" s="8"/>
      <c r="X9" s="8"/>
      <c r="Y9" s="8"/>
    </row>
    <row r="10" spans="1:31">
      <c r="A10" s="29"/>
      <c r="B10" s="29" t="s">
        <v>43</v>
      </c>
      <c r="C10" s="29" t="s">
        <v>44</v>
      </c>
      <c r="D10" s="29" t="s">
        <v>45</v>
      </c>
      <c r="E10" s="29" t="s">
        <v>46</v>
      </c>
      <c r="F10" s="102"/>
      <c r="Q10" s="6"/>
    </row>
    <row r="11" spans="1:31">
      <c r="A11" s="47">
        <v>2022</v>
      </c>
      <c r="B11" s="105">
        <v>11.797926</v>
      </c>
      <c r="C11" s="105">
        <v>20.794922002996987</v>
      </c>
      <c r="D11" s="107">
        <v>84.1</v>
      </c>
      <c r="E11" s="108">
        <v>46.599999999999994</v>
      </c>
      <c r="F11" s="9"/>
      <c r="H11" s="2"/>
      <c r="I11" s="2"/>
      <c r="J11" s="2"/>
      <c r="K11" s="2"/>
      <c r="L11" s="9"/>
      <c r="M11" s="9"/>
      <c r="N11" s="9"/>
      <c r="P11" s="9"/>
      <c r="Q11" s="6"/>
      <c r="S11" s="2"/>
      <c r="T11" s="2"/>
      <c r="U11" s="2"/>
      <c r="V11" s="2"/>
      <c r="W11" s="2"/>
      <c r="Y11" s="2"/>
      <c r="Z11" s="2"/>
      <c r="AA11" s="2"/>
      <c r="AB11" s="2"/>
      <c r="AC11" s="2"/>
      <c r="AD11" s="2"/>
      <c r="AE11" s="2"/>
    </row>
    <row r="12" spans="1:31">
      <c r="A12" s="86">
        <v>2023</v>
      </c>
      <c r="B12" s="106">
        <v>10.917999999999999</v>
      </c>
      <c r="C12" s="106">
        <v>9.1265858854271045</v>
      </c>
      <c r="D12" s="109">
        <v>63</v>
      </c>
      <c r="E12" s="110">
        <v>57</v>
      </c>
      <c r="F12" s="9"/>
      <c r="H12" s="2"/>
      <c r="I12" s="2"/>
      <c r="J12" s="2"/>
      <c r="K12" s="2"/>
      <c r="L12" s="9"/>
      <c r="M12" s="9"/>
      <c r="N12" s="9"/>
      <c r="P12" s="9"/>
      <c r="Q12" s="6"/>
      <c r="S12" s="2"/>
      <c r="T12" s="2"/>
      <c r="U12" s="2"/>
      <c r="V12" s="2"/>
      <c r="W12" s="2"/>
      <c r="Y12" s="2"/>
      <c r="Z12" s="2"/>
      <c r="AA12" s="2"/>
      <c r="AB12" s="2"/>
      <c r="AC12" s="2"/>
      <c r="AD12" s="2"/>
      <c r="AE12" s="2"/>
    </row>
    <row r="13" spans="1:31">
      <c r="A13" s="47">
        <v>2024</v>
      </c>
      <c r="B13" s="106">
        <v>10.668491999999999</v>
      </c>
      <c r="C13" s="106">
        <v>8.8546535706924949</v>
      </c>
      <c r="D13" s="109">
        <v>65.400000000000006</v>
      </c>
      <c r="E13" s="110">
        <v>62</v>
      </c>
      <c r="F13" s="9"/>
      <c r="H13" s="2"/>
      <c r="I13" s="2"/>
      <c r="J13" s="8"/>
      <c r="K13" s="8"/>
      <c r="L13" s="9"/>
      <c r="M13" s="9"/>
      <c r="N13" s="9"/>
      <c r="P13" s="9"/>
      <c r="Q13" s="6"/>
      <c r="S13" s="2"/>
      <c r="T13" s="2"/>
      <c r="U13" s="8"/>
      <c r="V13" s="8"/>
      <c r="W13" s="8"/>
      <c r="Y13" s="8"/>
      <c r="Z13" s="8"/>
      <c r="AA13" s="3"/>
      <c r="AB13" s="3"/>
      <c r="AC13" s="3"/>
      <c r="AD13" s="3"/>
      <c r="AE13" s="3"/>
    </row>
    <row r="14" spans="1:31">
      <c r="A14" s="86">
        <v>2025</v>
      </c>
      <c r="B14" s="105">
        <v>10.901796999999998</v>
      </c>
      <c r="C14" s="105">
        <v>8.5827212559578836</v>
      </c>
      <c r="D14" s="107">
        <v>67.8</v>
      </c>
      <c r="E14" s="108">
        <v>67</v>
      </c>
      <c r="F14" s="9"/>
      <c r="H14" s="2"/>
      <c r="I14" s="2"/>
      <c r="J14" s="8"/>
      <c r="K14" s="8"/>
      <c r="L14" s="9"/>
      <c r="M14" s="9"/>
      <c r="N14" s="9"/>
      <c r="P14" s="9"/>
      <c r="Q14" s="6"/>
      <c r="S14" s="2"/>
      <c r="T14" s="2"/>
      <c r="U14" s="8"/>
      <c r="V14" s="8"/>
      <c r="W14" s="8"/>
      <c r="Y14" s="8"/>
      <c r="Z14" s="8"/>
      <c r="AA14" s="3"/>
      <c r="AB14" s="3"/>
      <c r="AC14" s="3"/>
      <c r="AD14" s="3"/>
      <c r="AE14" s="3"/>
    </row>
    <row r="15" spans="1:31">
      <c r="A15" s="47">
        <v>2026</v>
      </c>
      <c r="B15" s="105">
        <v>11.139756</v>
      </c>
      <c r="C15" s="105">
        <v>8.3107889412232776</v>
      </c>
      <c r="D15" s="107">
        <v>70.2</v>
      </c>
      <c r="E15" s="108">
        <v>73</v>
      </c>
      <c r="F15" s="9"/>
      <c r="H15" s="2"/>
      <c r="I15" s="2"/>
      <c r="J15" s="8"/>
      <c r="K15" s="8"/>
      <c r="L15" s="9"/>
      <c r="M15" s="9"/>
      <c r="N15" s="9"/>
      <c r="P15" s="9"/>
      <c r="Q15" s="6"/>
      <c r="S15" s="2"/>
      <c r="T15" s="2"/>
      <c r="U15" s="8"/>
      <c r="V15" s="8"/>
      <c r="W15" s="8"/>
      <c r="Y15" s="8"/>
      <c r="Z15" s="8"/>
      <c r="AA15" s="3"/>
      <c r="AB15" s="3"/>
      <c r="AC15" s="3"/>
      <c r="AD15" s="3"/>
      <c r="AE15" s="3"/>
    </row>
    <row r="16" spans="1:31">
      <c r="A16" s="86">
        <v>2027</v>
      </c>
      <c r="B16" s="105">
        <v>11.383209999999998</v>
      </c>
      <c r="C16" s="105">
        <v>8.0388566264886681</v>
      </c>
      <c r="D16" s="107">
        <v>72.599999999999994</v>
      </c>
      <c r="E16" s="108">
        <v>79</v>
      </c>
      <c r="F16" s="9"/>
      <c r="H16" s="2"/>
      <c r="I16" s="2"/>
      <c r="J16" s="8"/>
      <c r="K16" s="8"/>
      <c r="L16" s="9"/>
      <c r="M16" s="9"/>
      <c r="N16" s="9"/>
      <c r="P16" s="9"/>
      <c r="Q16" s="6"/>
      <c r="S16" s="2"/>
      <c r="T16" s="2"/>
      <c r="U16" s="8"/>
      <c r="V16" s="8"/>
      <c r="W16" s="8"/>
      <c r="Y16" s="8"/>
      <c r="Z16" s="8"/>
      <c r="AA16" s="3"/>
      <c r="AB16" s="3"/>
      <c r="AC16" s="3"/>
      <c r="AD16" s="3"/>
      <c r="AE16" s="3"/>
    </row>
    <row r="17" spans="1:50">
      <c r="A17" s="47">
        <v>2028</v>
      </c>
      <c r="B17" s="105">
        <v>11.632</v>
      </c>
      <c r="C17" s="105">
        <v>7.7669243117540594</v>
      </c>
      <c r="D17" s="107">
        <v>75</v>
      </c>
      <c r="E17" s="108">
        <v>86</v>
      </c>
      <c r="F17" s="9"/>
      <c r="H17" s="8"/>
      <c r="I17" s="8"/>
      <c r="J17" s="8"/>
      <c r="K17" s="8"/>
      <c r="L17" s="9"/>
      <c r="M17" s="9"/>
      <c r="N17" s="9"/>
      <c r="P17" s="9"/>
      <c r="Q17" s="6"/>
      <c r="S17" s="8"/>
      <c r="T17" s="8"/>
      <c r="U17" s="8"/>
      <c r="V17" s="8"/>
      <c r="W17" s="8"/>
      <c r="Y17" s="8"/>
      <c r="Z17" s="8"/>
      <c r="AA17" s="3"/>
      <c r="AB17" s="3"/>
      <c r="AC17" s="3"/>
      <c r="AD17" s="3"/>
      <c r="AE17" s="3"/>
    </row>
    <row r="18" spans="1:50">
      <c r="A18" s="86">
        <v>2029</v>
      </c>
      <c r="B18" s="105">
        <v>11.838263000000001</v>
      </c>
      <c r="C18" s="105">
        <v>7.4949919970194516</v>
      </c>
      <c r="D18" s="107">
        <v>71.400000000000006</v>
      </c>
      <c r="E18" s="108">
        <v>94</v>
      </c>
      <c r="F18" s="9"/>
      <c r="H18" s="8"/>
      <c r="I18" s="8"/>
      <c r="J18" s="8"/>
      <c r="K18" s="8"/>
      <c r="L18" s="9"/>
      <c r="M18" s="9"/>
      <c r="N18" s="9"/>
      <c r="P18" s="9"/>
      <c r="Q18" s="6"/>
      <c r="S18" s="8"/>
      <c r="T18" s="8"/>
      <c r="U18" s="8"/>
      <c r="V18" s="8"/>
      <c r="W18" s="8"/>
      <c r="Y18" s="8"/>
      <c r="Z18" s="8"/>
      <c r="AA18" s="3"/>
      <c r="AB18" s="3"/>
      <c r="AC18" s="3"/>
      <c r="AD18" s="3"/>
      <c r="AE18" s="3"/>
    </row>
    <row r="19" spans="1:50">
      <c r="A19" s="47">
        <v>2030</v>
      </c>
      <c r="B19" s="105">
        <v>12.049579000000001</v>
      </c>
      <c r="C19" s="105">
        <v>7.2230596822848412</v>
      </c>
      <c r="D19" s="107">
        <v>67.900000000000006</v>
      </c>
      <c r="E19" s="108">
        <v>102</v>
      </c>
      <c r="F19" s="9"/>
      <c r="H19" s="8"/>
      <c r="I19" s="8"/>
      <c r="J19" s="8"/>
      <c r="K19" s="8"/>
      <c r="L19" s="9"/>
      <c r="M19" s="9"/>
      <c r="N19" s="9"/>
      <c r="P19" s="9"/>
      <c r="Q19" s="6"/>
      <c r="S19" s="8"/>
      <c r="T19" s="8"/>
      <c r="U19" s="8"/>
      <c r="V19" s="8"/>
      <c r="W19" s="8"/>
      <c r="Y19" s="8"/>
      <c r="Z19" s="8"/>
      <c r="AA19" s="3"/>
      <c r="AB19" s="3"/>
      <c r="AC19" s="3"/>
      <c r="AD19" s="3"/>
      <c r="AE19" s="3"/>
    </row>
    <row r="20" spans="1:50">
      <c r="A20" s="86">
        <v>2031</v>
      </c>
      <c r="B20" s="105">
        <v>12.264842000000002</v>
      </c>
      <c r="C20" s="105">
        <v>7.2230596822848412</v>
      </c>
      <c r="D20" s="107">
        <v>64.3</v>
      </c>
      <c r="E20" s="108">
        <v>111</v>
      </c>
      <c r="F20" s="9"/>
      <c r="H20" s="8"/>
      <c r="I20" s="8"/>
      <c r="J20" s="8"/>
      <c r="K20" s="8"/>
      <c r="L20" s="9"/>
      <c r="M20" s="9"/>
      <c r="N20" s="9"/>
      <c r="P20" s="9"/>
      <c r="Q20" s="6"/>
      <c r="S20" s="8"/>
      <c r="T20" s="133"/>
      <c r="U20" s="132"/>
      <c r="V20" s="132"/>
      <c r="W20" s="132"/>
      <c r="X20" s="132"/>
      <c r="Y20" s="132"/>
      <c r="Z20" s="132"/>
      <c r="AA20" s="132"/>
      <c r="AB20" s="133"/>
      <c r="AC20" s="135"/>
      <c r="AD20" s="135"/>
      <c r="AE20" s="135"/>
      <c r="AF20" s="135"/>
      <c r="AG20" s="135"/>
      <c r="AH20" s="135"/>
      <c r="AI20" s="135"/>
      <c r="AJ20" s="135"/>
      <c r="AK20" s="135"/>
      <c r="AL20" s="134"/>
      <c r="AM20" s="135"/>
      <c r="AN20" s="135"/>
      <c r="AO20" s="135"/>
      <c r="AP20" s="135"/>
      <c r="AQ20" s="135"/>
      <c r="AR20" s="135"/>
      <c r="AS20" s="135"/>
      <c r="AT20" s="135"/>
      <c r="AU20" s="135"/>
      <c r="AV20" s="134"/>
    </row>
    <row r="21" spans="1:50">
      <c r="A21" s="47">
        <v>2032</v>
      </c>
      <c r="B21" s="105">
        <v>12.485158</v>
      </c>
      <c r="C21" s="105">
        <v>7.2230596822848412</v>
      </c>
      <c r="D21" s="107">
        <v>60.7</v>
      </c>
      <c r="E21" s="108">
        <v>121</v>
      </c>
      <c r="F21" s="9"/>
      <c r="H21" s="8"/>
      <c r="I21" s="8"/>
      <c r="J21" s="8"/>
      <c r="K21" s="8"/>
      <c r="L21" s="9"/>
      <c r="M21" s="9"/>
      <c r="N21" s="9"/>
      <c r="P21" s="9"/>
      <c r="Q21" s="6"/>
      <c r="S21" s="8"/>
      <c r="T21" s="8"/>
      <c r="U21" s="8"/>
      <c r="V21" s="8"/>
      <c r="W21" s="8"/>
      <c r="Y21" s="8"/>
      <c r="Z21" s="8"/>
      <c r="AA21" s="3"/>
      <c r="AB21" s="3"/>
      <c r="AC21" s="3"/>
      <c r="AD21" s="3"/>
      <c r="AE21" s="3"/>
    </row>
    <row r="22" spans="1:50">
      <c r="A22" s="86">
        <v>2033</v>
      </c>
      <c r="B22" s="105">
        <v>12.710421</v>
      </c>
      <c r="C22" s="105">
        <v>7.2230596822848412</v>
      </c>
      <c r="D22" s="107">
        <v>57.1</v>
      </c>
      <c r="E22" s="108">
        <v>132</v>
      </c>
      <c r="F22" s="9"/>
      <c r="H22" s="8"/>
      <c r="I22" s="8"/>
      <c r="J22" s="8"/>
      <c r="K22" s="8"/>
      <c r="L22" s="9"/>
      <c r="M22" s="9"/>
      <c r="N22" s="9"/>
      <c r="P22" s="9"/>
      <c r="Q22" s="6"/>
      <c r="S22" s="8"/>
      <c r="T22" s="133"/>
      <c r="U22" s="8"/>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row>
    <row r="23" spans="1:50">
      <c r="A23" s="47">
        <v>2034</v>
      </c>
      <c r="B23" s="105">
        <v>12.940736999999999</v>
      </c>
      <c r="C23" s="105">
        <v>7.2230596822848412</v>
      </c>
      <c r="D23" s="107">
        <v>53.6</v>
      </c>
      <c r="E23" s="108">
        <v>143</v>
      </c>
      <c r="F23" s="9"/>
      <c r="H23" s="8"/>
      <c r="I23" s="8"/>
      <c r="J23" s="8"/>
      <c r="K23" s="8"/>
      <c r="L23" s="9"/>
      <c r="M23" s="9"/>
      <c r="N23" s="9"/>
      <c r="P23" s="9"/>
      <c r="Q23" s="6"/>
      <c r="S23" s="8"/>
      <c r="T23" s="132"/>
      <c r="U23" s="8"/>
      <c r="V23" s="8"/>
      <c r="W23" s="8"/>
      <c r="Y23" s="8"/>
      <c r="Z23" s="8"/>
      <c r="AA23" s="3"/>
      <c r="AB23" s="3"/>
      <c r="AC23" s="3"/>
      <c r="AD23" s="3"/>
      <c r="AE23" s="3"/>
    </row>
    <row r="24" spans="1:50">
      <c r="A24" s="86">
        <v>2035</v>
      </c>
      <c r="B24" s="105">
        <v>13.177</v>
      </c>
      <c r="C24" s="105">
        <v>7.2230596822848412</v>
      </c>
      <c r="D24" s="107">
        <v>50</v>
      </c>
      <c r="E24" s="108">
        <v>148</v>
      </c>
      <c r="F24" s="9"/>
      <c r="H24" s="8"/>
      <c r="I24" s="8"/>
      <c r="J24" s="8"/>
      <c r="K24" s="8"/>
      <c r="L24" s="9"/>
      <c r="M24" s="9"/>
      <c r="N24" s="9"/>
      <c r="P24" s="9"/>
      <c r="Q24" s="6"/>
      <c r="S24" s="8"/>
      <c r="T24" s="132"/>
      <c r="U24" s="8"/>
      <c r="V24" s="6"/>
      <c r="W24" s="8"/>
      <c r="Y24" s="8"/>
      <c r="Z24" s="8"/>
      <c r="AA24" s="3"/>
      <c r="AB24" s="3"/>
      <c r="AC24" s="3"/>
      <c r="AD24" s="3"/>
      <c r="AE24" s="3"/>
    </row>
    <row r="25" spans="1:50">
      <c r="A25" s="47">
        <v>2036</v>
      </c>
      <c r="B25" s="105">
        <v>13.444999999999999</v>
      </c>
      <c r="C25" s="105">
        <v>7.2230596822848412</v>
      </c>
      <c r="D25" s="107">
        <v>50</v>
      </c>
      <c r="E25" s="108">
        <v>152</v>
      </c>
      <c r="F25" s="8"/>
      <c r="H25" s="8"/>
      <c r="I25" s="8"/>
      <c r="J25" s="8"/>
      <c r="K25" s="8"/>
      <c r="O25" s="8"/>
      <c r="Q25" s="6"/>
      <c r="S25" s="8"/>
      <c r="T25" s="132"/>
      <c r="U25" s="8"/>
      <c r="V25" s="6"/>
      <c r="W25" s="8"/>
      <c r="Y25" s="8"/>
      <c r="Z25" s="8"/>
      <c r="AA25" s="3"/>
      <c r="AB25" s="3"/>
      <c r="AC25" s="3"/>
      <c r="AD25" s="3"/>
      <c r="AE25" s="3"/>
    </row>
    <row r="26" spans="1:50">
      <c r="A26" s="86">
        <v>2037</v>
      </c>
      <c r="B26" s="106">
        <v>13.717999999999998</v>
      </c>
      <c r="C26" s="106">
        <v>7.2230596822848412</v>
      </c>
      <c r="D26" s="109">
        <v>50</v>
      </c>
      <c r="E26" s="110">
        <v>157</v>
      </c>
      <c r="F26" s="13"/>
      <c r="H26" s="13"/>
      <c r="I26" s="14"/>
      <c r="J26" s="13"/>
      <c r="K26" s="13"/>
      <c r="O26" s="8"/>
      <c r="Q26" s="6"/>
      <c r="S26" s="13"/>
      <c r="T26" s="132"/>
      <c r="V26" s="6"/>
      <c r="W26" s="15"/>
      <c r="X26" s="13"/>
      <c r="Y26" s="13"/>
      <c r="Z26" s="13"/>
    </row>
    <row r="27" spans="1:50">
      <c r="A27" s="47">
        <v>2038</v>
      </c>
      <c r="B27" s="106">
        <v>13.996999999999998</v>
      </c>
      <c r="C27" s="106">
        <v>7.2230596822848412</v>
      </c>
      <c r="D27" s="109">
        <v>50</v>
      </c>
      <c r="E27" s="110">
        <v>161</v>
      </c>
      <c r="F27" s="16"/>
      <c r="H27" s="16"/>
      <c r="I27" s="17"/>
      <c r="J27" s="18"/>
      <c r="K27" s="18"/>
      <c r="O27" s="8"/>
      <c r="Q27" s="6"/>
      <c r="S27" s="16"/>
      <c r="T27" s="132"/>
      <c r="U27" s="8"/>
      <c r="V27" s="6"/>
      <c r="W27" s="18"/>
      <c r="X27" s="18"/>
      <c r="Y27" s="18"/>
      <c r="Z27" s="18"/>
    </row>
    <row r="28" spans="1:50">
      <c r="A28" s="86">
        <v>2039</v>
      </c>
      <c r="B28" s="105">
        <v>14.281999999999998</v>
      </c>
      <c r="C28" s="105">
        <v>7.2230596822848412</v>
      </c>
      <c r="D28" s="107">
        <v>50</v>
      </c>
      <c r="E28" s="108">
        <v>166</v>
      </c>
      <c r="F28" s="16"/>
      <c r="H28" s="15"/>
      <c r="I28" s="19"/>
      <c r="J28" s="14"/>
      <c r="K28" s="14"/>
      <c r="O28" s="8"/>
      <c r="Q28" s="6"/>
      <c r="S28" s="15"/>
      <c r="T28" s="132"/>
      <c r="U28" s="8"/>
      <c r="V28" s="6"/>
      <c r="W28" s="20"/>
      <c r="X28" s="14"/>
      <c r="Y28" s="14"/>
      <c r="Z28" s="14"/>
    </row>
    <row r="29" spans="1:50">
      <c r="A29" s="47">
        <v>2040</v>
      </c>
      <c r="B29" s="105">
        <v>14.572000000000001</v>
      </c>
      <c r="C29" s="105">
        <v>7.2230596822848412</v>
      </c>
      <c r="D29" s="107">
        <v>50</v>
      </c>
      <c r="E29" s="108">
        <v>171</v>
      </c>
      <c r="F29" s="8"/>
      <c r="H29" s="8"/>
      <c r="I29" s="8"/>
      <c r="J29" s="8"/>
      <c r="K29" s="8"/>
      <c r="O29" s="8"/>
      <c r="Q29" s="6"/>
      <c r="S29" s="8"/>
      <c r="T29" s="132"/>
      <c r="U29" s="3"/>
      <c r="V29" s="6"/>
      <c r="W29" s="8"/>
    </row>
    <row r="30" spans="1:50">
      <c r="A30" s="86">
        <v>2041</v>
      </c>
      <c r="B30" s="105">
        <v>14.868</v>
      </c>
      <c r="C30" s="105">
        <v>7.2230596822848412</v>
      </c>
      <c r="D30" s="107">
        <v>50</v>
      </c>
      <c r="E30" s="108">
        <v>176</v>
      </c>
      <c r="F30" s="8"/>
      <c r="H30" s="8"/>
      <c r="I30" s="8"/>
      <c r="J30" s="8"/>
      <c r="K30" s="8"/>
      <c r="O30" s="8"/>
      <c r="Q30" s="6"/>
      <c r="S30" s="8"/>
      <c r="T30" s="133"/>
      <c r="U30" s="3"/>
      <c r="V30" s="6"/>
      <c r="W30" s="8"/>
    </row>
    <row r="31" spans="1:50">
      <c r="A31" s="47">
        <v>2042</v>
      </c>
      <c r="B31" s="105">
        <v>15.171000000000001</v>
      </c>
      <c r="C31" s="105">
        <v>7.2230596822848412</v>
      </c>
      <c r="D31" s="107">
        <v>50</v>
      </c>
      <c r="E31" s="108">
        <v>182</v>
      </c>
      <c r="F31" s="8"/>
      <c r="H31" s="8"/>
      <c r="I31" s="8"/>
      <c r="J31" s="8"/>
      <c r="K31" s="8"/>
      <c r="O31" s="8"/>
      <c r="Q31" s="6"/>
      <c r="S31" s="8"/>
      <c r="T31" s="135"/>
      <c r="U31" s="3"/>
      <c r="V31" s="6"/>
      <c r="W31" s="8"/>
    </row>
    <row r="32" spans="1:50">
      <c r="A32" s="86">
        <v>2043</v>
      </c>
      <c r="B32" s="105">
        <v>15.479000000000001</v>
      </c>
      <c r="C32" s="105">
        <v>7.2230596822848412</v>
      </c>
      <c r="D32" s="107">
        <v>50</v>
      </c>
      <c r="E32" s="108">
        <v>187</v>
      </c>
      <c r="F32" s="8"/>
      <c r="H32" s="8"/>
      <c r="I32" s="8"/>
      <c r="J32" s="8"/>
      <c r="K32" s="8"/>
      <c r="O32" s="8"/>
      <c r="Q32" s="6"/>
      <c r="S32" s="8"/>
      <c r="T32" s="135"/>
      <c r="U32" s="3"/>
      <c r="V32" s="6"/>
      <c r="W32" s="8"/>
    </row>
    <row r="33" spans="1:23">
      <c r="A33" s="47">
        <v>2044</v>
      </c>
      <c r="B33" s="105">
        <v>15.793000000000001</v>
      </c>
      <c r="C33" s="105">
        <v>7.2230596822848412</v>
      </c>
      <c r="D33" s="107">
        <v>50</v>
      </c>
      <c r="E33" s="108">
        <v>193</v>
      </c>
      <c r="F33" s="8"/>
      <c r="H33" s="8"/>
      <c r="I33" s="8"/>
      <c r="J33" s="8"/>
      <c r="K33" s="8"/>
      <c r="O33" s="8"/>
      <c r="Q33" s="6"/>
      <c r="S33" s="8"/>
      <c r="T33" s="135"/>
      <c r="U33" s="3"/>
      <c r="V33" s="6"/>
      <c r="W33" s="8"/>
    </row>
    <row r="34" spans="1:23">
      <c r="A34" s="86">
        <v>2045</v>
      </c>
      <c r="B34" s="105">
        <v>16.113000000000003</v>
      </c>
      <c r="C34" s="105">
        <v>7.2230596822848412</v>
      </c>
      <c r="D34" s="107">
        <v>50</v>
      </c>
      <c r="E34" s="108">
        <v>198</v>
      </c>
      <c r="F34" s="8"/>
      <c r="H34" s="8"/>
      <c r="I34" s="8"/>
      <c r="J34" s="8"/>
      <c r="K34" s="8"/>
      <c r="O34" s="8"/>
      <c r="Q34" s="6"/>
      <c r="S34" s="8"/>
      <c r="T34" s="135"/>
      <c r="V34" s="6"/>
      <c r="W34" s="8"/>
    </row>
    <row r="35" spans="1:23" ht="15.75">
      <c r="A35" s="47">
        <v>2046</v>
      </c>
      <c r="B35" s="105">
        <v>16.440000000000001</v>
      </c>
      <c r="C35" s="105">
        <v>7.2230596822848412</v>
      </c>
      <c r="D35" s="107">
        <v>50</v>
      </c>
      <c r="E35" s="108">
        <v>204</v>
      </c>
      <c r="F35" s="21"/>
      <c r="H35" s="21"/>
      <c r="I35" s="8"/>
      <c r="J35" s="8"/>
      <c r="K35" s="8"/>
      <c r="O35" s="8"/>
      <c r="Q35" s="6"/>
      <c r="S35" s="21"/>
      <c r="T35" s="135"/>
      <c r="V35" s="6"/>
      <c r="W35" s="8"/>
    </row>
    <row r="36" spans="1:23">
      <c r="A36" s="86">
        <v>2047</v>
      </c>
      <c r="B36" s="105">
        <v>16.774000000000001</v>
      </c>
      <c r="C36" s="105">
        <v>7.2230596822848412</v>
      </c>
      <c r="D36" s="107">
        <v>50</v>
      </c>
      <c r="E36" s="108">
        <v>210</v>
      </c>
      <c r="F36" s="22"/>
      <c r="H36" s="23"/>
      <c r="I36" s="8"/>
      <c r="J36" s="8"/>
      <c r="K36" s="8"/>
      <c r="O36" s="8"/>
      <c r="Q36" s="6"/>
      <c r="S36" s="23"/>
      <c r="T36" s="135"/>
      <c r="V36" s="6"/>
      <c r="W36" s="8"/>
    </row>
    <row r="37" spans="1:23">
      <c r="A37" s="47">
        <v>2048</v>
      </c>
      <c r="B37" s="105">
        <v>17.114000000000001</v>
      </c>
      <c r="C37" s="105">
        <v>7.2230596822848412</v>
      </c>
      <c r="D37" s="107">
        <v>50</v>
      </c>
      <c r="E37" s="108">
        <v>217</v>
      </c>
      <c r="F37" s="8"/>
      <c r="H37" s="24"/>
      <c r="I37" s="8"/>
      <c r="J37" s="8"/>
      <c r="Q37" s="6"/>
      <c r="S37" s="24"/>
      <c r="T37" s="135"/>
      <c r="V37" s="6"/>
    </row>
    <row r="38" spans="1:23">
      <c r="A38" s="86">
        <v>2049</v>
      </c>
      <c r="B38" s="105">
        <v>17.461000000000002</v>
      </c>
      <c r="C38" s="105">
        <v>7.2230596822848412</v>
      </c>
      <c r="D38" s="107">
        <v>50</v>
      </c>
      <c r="E38" s="108">
        <v>223</v>
      </c>
      <c r="H38" s="25"/>
      <c r="I38" s="6"/>
      <c r="K38" s="10"/>
      <c r="Q38" s="6"/>
      <c r="S38" s="25"/>
      <c r="T38" s="135"/>
      <c r="V38" s="6"/>
      <c r="W38" s="11"/>
    </row>
    <row r="39" spans="1:23">
      <c r="A39" s="86">
        <v>2050</v>
      </c>
      <c r="B39" s="106">
        <v>17.815000000000001</v>
      </c>
      <c r="C39" s="106">
        <v>7.2230596822848412</v>
      </c>
      <c r="D39" s="109">
        <v>50</v>
      </c>
      <c r="E39" s="110">
        <v>230</v>
      </c>
      <c r="H39" s="25"/>
      <c r="I39" s="6"/>
      <c r="Q39" s="6"/>
      <c r="S39" s="25"/>
      <c r="T39" s="135"/>
      <c r="V39" s="6"/>
      <c r="W39" s="12"/>
    </row>
    <row r="40" spans="1:23">
      <c r="E40" s="103"/>
      <c r="Q40" s="6"/>
      <c r="S40" s="25"/>
      <c r="T40" s="134"/>
      <c r="V40" s="6"/>
      <c r="W40" s="12"/>
    </row>
    <row r="41" spans="1:23">
      <c r="E41" s="103"/>
      <c r="L41" s="101"/>
      <c r="N41" s="6"/>
      <c r="Q41" s="6"/>
      <c r="S41" s="25"/>
      <c r="T41" s="135"/>
      <c r="V41" s="6"/>
      <c r="W41" s="12"/>
    </row>
    <row r="42" spans="1:23">
      <c r="E42" s="103"/>
      <c r="L42" s="101"/>
      <c r="N42" s="6"/>
      <c r="Q42" s="6"/>
      <c r="T42" s="135"/>
      <c r="V42" s="6"/>
      <c r="W42" s="12"/>
    </row>
    <row r="43" spans="1:23">
      <c r="E43" s="103"/>
      <c r="L43" s="101"/>
      <c r="N43" s="6"/>
      <c r="Q43" s="6"/>
      <c r="T43" s="135"/>
      <c r="V43" s="6"/>
    </row>
    <row r="44" spans="1:23">
      <c r="E44" s="103"/>
      <c r="L44" s="101"/>
      <c r="N44" s="6"/>
      <c r="Q44" s="6"/>
      <c r="T44" s="135"/>
      <c r="V44" s="6"/>
    </row>
    <row r="45" spans="1:23">
      <c r="E45" s="103"/>
      <c r="L45" s="101"/>
      <c r="N45" s="6"/>
      <c r="Q45" s="6"/>
      <c r="T45" s="135"/>
      <c r="V45" s="6"/>
    </row>
    <row r="46" spans="1:23">
      <c r="E46" s="103"/>
      <c r="L46" s="101"/>
      <c r="N46" s="6"/>
      <c r="Q46" s="6"/>
      <c r="T46" s="135"/>
      <c r="V46" s="6"/>
    </row>
    <row r="47" spans="1:23">
      <c r="E47" s="103"/>
      <c r="L47" s="101"/>
      <c r="N47" s="6"/>
      <c r="Q47" s="6"/>
      <c r="T47" s="135"/>
      <c r="V47" s="6"/>
    </row>
    <row r="48" spans="1:23">
      <c r="E48" s="103"/>
      <c r="L48" s="101"/>
      <c r="N48" s="6"/>
      <c r="Q48" s="6"/>
      <c r="T48" s="135"/>
      <c r="V48" s="6"/>
    </row>
    <row r="49" spans="1:22">
      <c r="E49" s="103"/>
      <c r="L49" s="101"/>
      <c r="N49" s="6"/>
      <c r="Q49" s="6"/>
      <c r="T49" s="135"/>
      <c r="V49" s="6"/>
    </row>
    <row r="50" spans="1:22">
      <c r="E50" s="103"/>
      <c r="L50" s="101"/>
      <c r="N50" s="6"/>
      <c r="Q50" s="6"/>
      <c r="T50" s="134"/>
      <c r="V50" s="6"/>
    </row>
    <row r="51" spans="1:22">
      <c r="A51" s="3"/>
      <c r="B51" s="3"/>
      <c r="C51" s="3"/>
      <c r="D51" s="3"/>
      <c r="E51" s="103"/>
      <c r="L51" s="101"/>
      <c r="N51" s="6"/>
      <c r="Q51" s="6"/>
      <c r="V51" s="6"/>
    </row>
    <row r="52" spans="1:22">
      <c r="A52" s="3"/>
      <c r="B52" s="3"/>
      <c r="C52" s="3"/>
      <c r="D52" s="3"/>
      <c r="E52" s="103"/>
      <c r="L52" s="101"/>
      <c r="N52" s="6"/>
      <c r="Q52" s="6"/>
      <c r="V52" s="6"/>
    </row>
    <row r="53" spans="1:22">
      <c r="A53" s="3"/>
      <c r="B53" s="3"/>
      <c r="C53" s="3"/>
      <c r="D53" s="3"/>
      <c r="E53" s="103"/>
      <c r="L53" s="101"/>
      <c r="N53" s="6"/>
      <c r="Q53" s="6"/>
    </row>
    <row r="54" spans="1:22">
      <c r="A54" s="3"/>
      <c r="B54" s="3"/>
      <c r="C54" s="3"/>
      <c r="D54" s="3"/>
      <c r="E54" s="103"/>
      <c r="L54" s="101"/>
      <c r="N54" s="6"/>
      <c r="Q54" s="6"/>
    </row>
    <row r="55" spans="1:22">
      <c r="A55" s="3"/>
      <c r="B55" s="3"/>
      <c r="C55" s="3"/>
      <c r="D55" s="3"/>
      <c r="E55" s="103"/>
      <c r="L55" s="101"/>
      <c r="N55" s="6"/>
      <c r="Q55" s="6"/>
    </row>
    <row r="56" spans="1:22">
      <c r="A56" s="3"/>
      <c r="B56" s="3"/>
      <c r="C56" s="3"/>
      <c r="D56" s="3"/>
      <c r="E56" s="103"/>
      <c r="L56" s="101"/>
      <c r="N56" s="6"/>
      <c r="Q56" s="6"/>
    </row>
    <row r="57" spans="1:22">
      <c r="A57" s="3"/>
      <c r="B57" s="3"/>
      <c r="C57" s="3"/>
      <c r="D57" s="3"/>
      <c r="E57" s="103"/>
      <c r="L57" s="101"/>
      <c r="N57" s="6"/>
      <c r="Q57" s="6"/>
    </row>
    <row r="58" spans="1:22">
      <c r="A58" s="3"/>
      <c r="B58" s="3"/>
      <c r="C58" s="3"/>
      <c r="D58" s="3"/>
      <c r="E58" s="103"/>
      <c r="L58" s="101"/>
      <c r="N58" s="6"/>
      <c r="Q58" s="6"/>
    </row>
    <row r="59" spans="1:22">
      <c r="A59" s="3"/>
      <c r="B59" s="3"/>
      <c r="C59" s="3"/>
      <c r="D59" s="3"/>
      <c r="E59" s="103"/>
      <c r="L59" s="101"/>
      <c r="N59" s="6"/>
      <c r="Q59" s="6"/>
    </row>
    <row r="60" spans="1:22">
      <c r="A60" s="3"/>
      <c r="B60" s="3"/>
      <c r="C60" s="3"/>
      <c r="D60" s="3"/>
      <c r="E60" s="103"/>
      <c r="L60" s="101"/>
      <c r="N60" s="6"/>
      <c r="Q60" s="6"/>
    </row>
    <row r="61" spans="1:22">
      <c r="A61" s="3"/>
      <c r="B61" s="3"/>
      <c r="C61" s="3"/>
      <c r="D61" s="3"/>
      <c r="E61" s="103"/>
      <c r="L61" s="101"/>
      <c r="N61" s="6"/>
      <c r="Q61" s="6"/>
    </row>
    <row r="62" spans="1:22">
      <c r="A62" s="3"/>
      <c r="B62" s="3"/>
      <c r="C62" s="3"/>
      <c r="D62" s="3"/>
      <c r="E62" s="103"/>
      <c r="L62" s="101"/>
      <c r="N62" s="6"/>
      <c r="Q62" s="6"/>
    </row>
    <row r="63" spans="1:22">
      <c r="A63" s="3"/>
      <c r="B63" s="3"/>
      <c r="C63" s="3"/>
      <c r="D63" s="3"/>
      <c r="E63" s="103"/>
      <c r="L63" s="101"/>
      <c r="N63" s="6"/>
      <c r="Q63" s="6"/>
    </row>
    <row r="64" spans="1:22">
      <c r="A64" s="3"/>
      <c r="B64" s="3"/>
      <c r="C64" s="3"/>
      <c r="D64" s="3"/>
      <c r="E64" s="103"/>
      <c r="L64" s="101"/>
      <c r="N64" s="6"/>
    </row>
    <row r="65" spans="1:4">
      <c r="A65" s="3"/>
      <c r="B65" s="3"/>
      <c r="C65" s="3"/>
      <c r="D65" s="3"/>
    </row>
    <row r="66" spans="1:4">
      <c r="A66" s="3"/>
      <c r="B66" s="3"/>
      <c r="C66" s="3"/>
      <c r="D66" s="3"/>
    </row>
  </sheetData>
  <mergeCells count="2">
    <mergeCell ref="D9:E9"/>
    <mergeCell ref="B9:C9"/>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C20F4-264E-4F53-BCBC-1D2E4FB838E8}">
  <sheetPr>
    <tabColor theme="7" tint="0.79998168889431442"/>
  </sheetPr>
  <dimension ref="A1:J59"/>
  <sheetViews>
    <sheetView workbookViewId="0"/>
  </sheetViews>
  <sheetFormatPr defaultRowHeight="15"/>
  <cols>
    <col min="2" max="2" width="22.7109375" bestFit="1" customWidth="1"/>
    <col min="3" max="3" width="21.85546875" customWidth="1"/>
    <col min="4" max="7" width="10.140625" customWidth="1"/>
  </cols>
  <sheetData>
    <row r="1" spans="1:10">
      <c r="A1" s="4" t="s">
        <v>47</v>
      </c>
    </row>
    <row r="2" spans="1:10">
      <c r="B2" s="27"/>
      <c r="C2" s="27"/>
    </row>
    <row r="3" spans="1:10">
      <c r="A3" t="s">
        <v>2</v>
      </c>
    </row>
    <row r="4" spans="1:10">
      <c r="A4" s="152" t="s">
        <v>48</v>
      </c>
      <c r="B4" s="152"/>
      <c r="C4" s="152"/>
    </row>
    <row r="5" spans="1:10">
      <c r="A5" s="152" t="s">
        <v>49</v>
      </c>
      <c r="B5" s="152"/>
      <c r="C5" s="152"/>
    </row>
    <row r="6" spans="1:10" ht="14.45" customHeight="1">
      <c r="A6" s="140" t="s">
        <v>50</v>
      </c>
      <c r="B6" s="140"/>
      <c r="C6" s="140"/>
      <c r="D6" s="140"/>
      <c r="E6" s="140"/>
      <c r="F6" s="140"/>
      <c r="G6" s="140"/>
      <c r="H6" s="140"/>
      <c r="I6" s="140"/>
      <c r="J6" s="140"/>
    </row>
    <row r="7" spans="1:10">
      <c r="B7" s="27"/>
      <c r="C7" s="27"/>
    </row>
    <row r="8" spans="1:10">
      <c r="B8" s="149" t="s">
        <v>51</v>
      </c>
      <c r="C8" s="151"/>
    </row>
    <row r="9" spans="1:10" ht="30">
      <c r="A9" s="48" t="s">
        <v>52</v>
      </c>
      <c r="B9" s="49" t="s">
        <v>53</v>
      </c>
      <c r="C9" s="49" t="s">
        <v>21</v>
      </c>
    </row>
    <row r="10" spans="1:10">
      <c r="A10" s="32">
        <v>2025</v>
      </c>
      <c r="B10" s="75">
        <v>43.51</v>
      </c>
      <c r="C10" s="75">
        <v>41.830250510000006</v>
      </c>
      <c r="D10" s="1"/>
      <c r="E10" s="1"/>
      <c r="F10" s="1"/>
      <c r="G10" s="1"/>
    </row>
    <row r="11" spans="1:10">
      <c r="A11" s="32">
        <v>2026</v>
      </c>
      <c r="B11" s="75">
        <v>44.365000000000002</v>
      </c>
      <c r="C11" s="75">
        <v>41.938805699999996</v>
      </c>
      <c r="D11" s="1"/>
      <c r="E11" s="1"/>
      <c r="F11" s="1"/>
      <c r="G11" s="1"/>
    </row>
    <row r="12" spans="1:10">
      <c r="A12" s="32">
        <v>2027</v>
      </c>
      <c r="B12" s="75">
        <v>45.423999999999999</v>
      </c>
      <c r="C12" s="75">
        <v>42.033687990000004</v>
      </c>
      <c r="D12" s="1"/>
      <c r="E12" s="1"/>
      <c r="F12" s="1"/>
      <c r="G12" s="1"/>
    </row>
    <row r="13" spans="1:10">
      <c r="A13" s="32">
        <v>2028</v>
      </c>
      <c r="B13" s="75">
        <v>46.41</v>
      </c>
      <c r="C13" s="75">
        <v>41.96285194</v>
      </c>
      <c r="D13" s="1"/>
      <c r="E13" s="1"/>
      <c r="F13" s="1"/>
      <c r="G13" s="1"/>
    </row>
    <row r="14" spans="1:10">
      <c r="A14" s="32">
        <v>2029</v>
      </c>
      <c r="B14" s="75">
        <v>47.960999999999999</v>
      </c>
      <c r="C14" s="75">
        <v>42.228247140000001</v>
      </c>
      <c r="D14" s="1"/>
      <c r="E14" s="1"/>
      <c r="F14" s="1"/>
      <c r="G14" s="1"/>
    </row>
    <row r="15" spans="1:10">
      <c r="A15" s="32">
        <v>2030</v>
      </c>
      <c r="B15" s="75">
        <v>49.161999999999999</v>
      </c>
      <c r="C15" s="75">
        <v>42.421562370000004</v>
      </c>
      <c r="D15" s="1"/>
      <c r="E15" s="1"/>
      <c r="F15" s="1"/>
      <c r="G15" s="1"/>
    </row>
    <row r="16" spans="1:10">
      <c r="A16" s="32">
        <v>2031</v>
      </c>
      <c r="B16" s="75">
        <v>49.929000000000002</v>
      </c>
      <c r="C16" s="75">
        <v>42.595702430000003</v>
      </c>
      <c r="D16" s="1"/>
      <c r="E16" s="1"/>
      <c r="F16" s="1"/>
      <c r="G16" s="1"/>
    </row>
    <row r="17" spans="1:7">
      <c r="A17" s="32">
        <v>2032</v>
      </c>
      <c r="B17" s="75">
        <v>50.706000000000003</v>
      </c>
      <c r="C17" s="75">
        <v>42.756032820000001</v>
      </c>
      <c r="D17" s="1"/>
      <c r="E17" s="1"/>
      <c r="F17" s="1"/>
      <c r="G17" s="1"/>
    </row>
    <row r="18" spans="1:7">
      <c r="A18" s="32">
        <v>2033</v>
      </c>
      <c r="B18" s="75">
        <v>51.643999999999998</v>
      </c>
      <c r="C18" s="75">
        <v>43.087684460000006</v>
      </c>
      <c r="D18" s="1"/>
      <c r="E18" s="1"/>
      <c r="F18" s="1"/>
      <c r="G18" s="1"/>
    </row>
    <row r="19" spans="1:7">
      <c r="A19" s="32">
        <v>2034</v>
      </c>
      <c r="B19" s="75">
        <v>52.664000000000001</v>
      </c>
      <c r="C19" s="75">
        <v>43.44394243</v>
      </c>
      <c r="D19" s="1"/>
      <c r="E19" s="1"/>
      <c r="F19" s="1"/>
      <c r="G19" s="1"/>
    </row>
    <row r="20" spans="1:7">
      <c r="A20" s="32">
        <v>2035</v>
      </c>
      <c r="B20" s="75">
        <v>53.863</v>
      </c>
      <c r="C20" s="75">
        <v>43.937259760000003</v>
      </c>
      <c r="D20" s="1"/>
      <c r="E20" s="1"/>
      <c r="F20" s="1"/>
      <c r="G20" s="1"/>
    </row>
    <row r="21" spans="1:7">
      <c r="A21" s="47">
        <v>2036</v>
      </c>
      <c r="B21" s="111">
        <v>54.780999999999999</v>
      </c>
      <c r="C21" s="113">
        <v>44.239017909999994</v>
      </c>
      <c r="D21" s="1"/>
      <c r="E21" s="1"/>
      <c r="F21" s="1"/>
      <c r="G21" s="1"/>
    </row>
    <row r="22" spans="1:7">
      <c r="A22" s="86">
        <v>2037</v>
      </c>
      <c r="B22" s="112">
        <v>55.715000000000003</v>
      </c>
      <c r="C22" s="114">
        <v>44.708075169999994</v>
      </c>
      <c r="D22" s="1"/>
      <c r="E22" s="1"/>
      <c r="F22" s="1"/>
      <c r="G22" s="1"/>
    </row>
    <row r="23" spans="1:7">
      <c r="A23" s="47">
        <v>2038</v>
      </c>
      <c r="B23" s="111">
        <v>56.502000000000002</v>
      </c>
      <c r="C23" s="114">
        <v>45.21694892</v>
      </c>
      <c r="D23" s="1"/>
      <c r="E23" s="1"/>
      <c r="F23" s="1"/>
      <c r="G23" s="1"/>
    </row>
    <row r="24" spans="1:7">
      <c r="A24" s="86">
        <v>2039</v>
      </c>
      <c r="B24" s="112">
        <v>57.408999999999999</v>
      </c>
      <c r="C24" s="113">
        <v>45.8916392</v>
      </c>
    </row>
    <row r="25" spans="1:7">
      <c r="A25" s="47">
        <v>2040</v>
      </c>
      <c r="B25" s="111">
        <v>57.906999999999996</v>
      </c>
      <c r="C25" s="113">
        <v>46.313747550000016</v>
      </c>
    </row>
    <row r="26" spans="1:7">
      <c r="A26" s="86">
        <v>2041</v>
      </c>
      <c r="B26" s="112">
        <v>58.546999999999997</v>
      </c>
      <c r="C26" s="113">
        <v>46.882453850000005</v>
      </c>
    </row>
    <row r="27" spans="1:7">
      <c r="A27" s="47">
        <v>2042</v>
      </c>
      <c r="B27" s="111">
        <v>59.167999999999999</v>
      </c>
      <c r="C27" s="113">
        <v>47.435395999999997</v>
      </c>
    </row>
    <row r="28" spans="1:7">
      <c r="A28" s="86">
        <v>2043</v>
      </c>
      <c r="B28" s="112">
        <v>59.969000000000001</v>
      </c>
      <c r="C28" s="113">
        <v>48.089678950000007</v>
      </c>
    </row>
    <row r="29" spans="1:7">
      <c r="A29" s="47">
        <v>2044</v>
      </c>
      <c r="B29" s="111">
        <v>60.377000000000002</v>
      </c>
      <c r="C29" s="113">
        <v>48.461259899999995</v>
      </c>
    </row>
    <row r="30" spans="1:7">
      <c r="A30" s="86">
        <v>2045</v>
      </c>
      <c r="B30" s="112">
        <v>60.947000000000003</v>
      </c>
      <c r="C30" s="113">
        <v>48.95300884000001</v>
      </c>
    </row>
    <row r="31" spans="1:7">
      <c r="A31" s="47">
        <v>2046</v>
      </c>
      <c r="B31" s="111">
        <v>61.533999999999999</v>
      </c>
      <c r="C31" s="113">
        <v>49.452247180000001</v>
      </c>
    </row>
    <row r="32" spans="1:7">
      <c r="A32" s="86">
        <v>2047</v>
      </c>
      <c r="B32" s="112">
        <v>62.296999999999997</v>
      </c>
      <c r="C32" s="113">
        <v>50.087884510000009</v>
      </c>
    </row>
    <row r="33" spans="1:3">
      <c r="A33" s="47">
        <v>2048</v>
      </c>
      <c r="B33" s="111">
        <v>62.731000000000002</v>
      </c>
      <c r="C33" s="113">
        <v>50.439526109999996</v>
      </c>
    </row>
    <row r="34" spans="1:3">
      <c r="A34" s="86">
        <v>2049</v>
      </c>
      <c r="B34" s="112">
        <v>63.264000000000003</v>
      </c>
      <c r="C34" s="113">
        <v>50.850028690000002</v>
      </c>
    </row>
    <row r="35" spans="1:3">
      <c r="A35" s="86">
        <v>2050</v>
      </c>
      <c r="B35" s="112">
        <v>63.843249999999998</v>
      </c>
      <c r="C35" s="114">
        <v>51.324283652499993</v>
      </c>
    </row>
    <row r="36" spans="1:3">
      <c r="B36" s="46"/>
    </row>
    <row r="37" spans="1:3">
      <c r="B37" s="46"/>
    </row>
    <row r="38" spans="1:3">
      <c r="B38" s="46"/>
    </row>
    <row r="39" spans="1:3">
      <c r="B39" s="46"/>
    </row>
    <row r="40" spans="1:3">
      <c r="B40" s="46"/>
    </row>
    <row r="41" spans="1:3">
      <c r="B41" s="46"/>
    </row>
    <row r="42" spans="1:3">
      <c r="B42" s="46"/>
    </row>
    <row r="43" spans="1:3">
      <c r="B43" s="46"/>
    </row>
    <row r="44" spans="1:3">
      <c r="B44" s="46"/>
    </row>
    <row r="45" spans="1:3">
      <c r="B45" s="46"/>
    </row>
    <row r="46" spans="1:3">
      <c r="B46" s="46"/>
    </row>
    <row r="47" spans="1:3">
      <c r="B47" s="46"/>
    </row>
    <row r="48" spans="1:3">
      <c r="B48" s="46"/>
    </row>
    <row r="49" spans="2:2">
      <c r="B49" s="46"/>
    </row>
    <row r="50" spans="2:2">
      <c r="B50" s="46"/>
    </row>
    <row r="51" spans="2:2">
      <c r="B51" s="46"/>
    </row>
    <row r="52" spans="2:2">
      <c r="B52" s="46"/>
    </row>
    <row r="53" spans="2:2">
      <c r="B53" s="46"/>
    </row>
    <row r="54" spans="2:2">
      <c r="B54" s="46"/>
    </row>
    <row r="55" spans="2:2">
      <c r="B55" s="46"/>
    </row>
    <row r="56" spans="2:2">
      <c r="B56" s="46"/>
    </row>
    <row r="57" spans="2:2">
      <c r="B57" s="46"/>
    </row>
    <row r="58" spans="2:2">
      <c r="B58" s="46"/>
    </row>
    <row r="59" spans="2:2">
      <c r="B59" s="46"/>
    </row>
  </sheetData>
  <mergeCells count="3">
    <mergeCell ref="B8:C8"/>
    <mergeCell ref="A4:C4"/>
    <mergeCell ref="A5:C5"/>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73D9A-EF45-448C-ABAA-2865988C4DD3}">
  <sheetPr>
    <tabColor theme="7" tint="0.79998168889431442"/>
  </sheetPr>
  <dimension ref="A1:H100"/>
  <sheetViews>
    <sheetView workbookViewId="0"/>
  </sheetViews>
  <sheetFormatPr defaultColWidth="8.7109375" defaultRowHeight="15"/>
  <cols>
    <col min="1" max="1" width="33.42578125" customWidth="1"/>
    <col min="2" max="8" width="17.7109375" customWidth="1"/>
    <col min="9" max="9" width="40.5703125" customWidth="1"/>
  </cols>
  <sheetData>
    <row r="1" spans="1:8">
      <c r="A1" s="4" t="s">
        <v>54</v>
      </c>
    </row>
    <row r="3" spans="1:8">
      <c r="A3" t="s">
        <v>2</v>
      </c>
    </row>
    <row r="4" spans="1:8">
      <c r="A4" t="s">
        <v>55</v>
      </c>
    </row>
    <row r="5" spans="1:8">
      <c r="A5" t="s">
        <v>56</v>
      </c>
    </row>
    <row r="6" spans="1:8">
      <c r="A6" t="s">
        <v>57</v>
      </c>
    </row>
    <row r="8" spans="1:8" s="74" customFormat="1">
      <c r="A8" s="73" t="s">
        <v>58</v>
      </c>
    </row>
    <row r="9" spans="1:8" ht="15.75" thickBot="1">
      <c r="A9" s="4"/>
    </row>
    <row r="10" spans="1:8" ht="30">
      <c r="A10" s="117"/>
      <c r="B10" s="84" t="s">
        <v>59</v>
      </c>
      <c r="C10" s="84" t="s">
        <v>60</v>
      </c>
      <c r="D10" s="84" t="s">
        <v>61</v>
      </c>
      <c r="E10" s="84" t="s">
        <v>62</v>
      </c>
      <c r="F10" s="84" t="s">
        <v>63</v>
      </c>
      <c r="G10" s="84" t="s">
        <v>64</v>
      </c>
      <c r="H10" s="85" t="s">
        <v>65</v>
      </c>
    </row>
    <row r="11" spans="1:8">
      <c r="A11" s="97" t="s">
        <v>66</v>
      </c>
      <c r="B11" s="115">
        <v>95.098010942098284</v>
      </c>
      <c r="C11" s="115">
        <v>152.58268454131201</v>
      </c>
      <c r="D11" s="115">
        <v>76.066293445068382</v>
      </c>
      <c r="E11" s="115" t="s">
        <v>67</v>
      </c>
      <c r="F11" s="115">
        <v>102.60495231004221</v>
      </c>
      <c r="G11" s="115" t="s">
        <v>67</v>
      </c>
      <c r="H11" s="116">
        <v>385.24972223039322</v>
      </c>
    </row>
    <row r="12" spans="1:8">
      <c r="A12" s="97" t="s">
        <v>68</v>
      </c>
      <c r="B12" s="115">
        <v>104.76983058066011</v>
      </c>
      <c r="C12" s="115">
        <v>164.61506260477776</v>
      </c>
      <c r="D12" s="115">
        <v>92.071557107905676</v>
      </c>
      <c r="E12" s="115">
        <v>127.99981555689172</v>
      </c>
      <c r="F12" s="115">
        <v>111.08115684760914</v>
      </c>
      <c r="G12" s="115">
        <v>123.70035578808556</v>
      </c>
      <c r="H12" s="116">
        <v>393.20593158874487</v>
      </c>
    </row>
    <row r="13" spans="1:8">
      <c r="A13" s="97" t="s">
        <v>69</v>
      </c>
      <c r="B13" s="115">
        <v>116.8633838634525</v>
      </c>
      <c r="C13" s="115">
        <v>175.27956240329382</v>
      </c>
      <c r="D13" s="115">
        <v>106.29870214698137</v>
      </c>
      <c r="E13" s="115" t="s">
        <v>67</v>
      </c>
      <c r="F13" s="115">
        <v>119.1208262251084</v>
      </c>
      <c r="G13" s="115" t="s">
        <v>67</v>
      </c>
      <c r="H13" s="116">
        <v>402.10846599921769</v>
      </c>
    </row>
    <row r="14" spans="1:8">
      <c r="A14" s="97" t="s">
        <v>70</v>
      </c>
      <c r="B14" s="115">
        <v>73.655499714091945</v>
      </c>
      <c r="C14" s="115">
        <v>102.07302065786733</v>
      </c>
      <c r="D14" s="115">
        <v>61.323736453130401</v>
      </c>
      <c r="E14" s="115" t="s">
        <v>67</v>
      </c>
      <c r="F14" s="115">
        <v>101.63363257546746</v>
      </c>
      <c r="G14" s="115" t="s">
        <v>67</v>
      </c>
      <c r="H14" s="116">
        <v>514.65363220181553</v>
      </c>
    </row>
    <row r="15" spans="1:8">
      <c r="A15" s="97" t="s">
        <v>71</v>
      </c>
      <c r="B15" s="115">
        <v>80.672083759903387</v>
      </c>
      <c r="C15" s="115">
        <v>109.92811772347295</v>
      </c>
      <c r="D15" s="115">
        <v>73.80881053799547</v>
      </c>
      <c r="E15" s="115">
        <v>87.76078739428506</v>
      </c>
      <c r="F15" s="115">
        <v>109.99436195427549</v>
      </c>
      <c r="G15" s="115">
        <v>123.70035578808556</v>
      </c>
      <c r="H15" s="116">
        <v>527.88728299918512</v>
      </c>
    </row>
    <row r="16" spans="1:8">
      <c r="A16" s="97" t="s">
        <v>72</v>
      </c>
      <c r="B16" s="115">
        <v>89.53794675370186</v>
      </c>
      <c r="C16" s="115">
        <v>116.91283969353559</v>
      </c>
      <c r="D16" s="115">
        <v>85.227295612188897</v>
      </c>
      <c r="E16" s="115" t="s">
        <v>67</v>
      </c>
      <c r="F16" s="115">
        <v>117.92450328845997</v>
      </c>
      <c r="G16" s="115" t="s">
        <v>67</v>
      </c>
      <c r="H16" s="116">
        <v>537.98257146921128</v>
      </c>
    </row>
    <row r="17" spans="1:8" ht="15.75" thickBot="1">
      <c r="A17" s="98"/>
      <c r="B17" s="99"/>
      <c r="C17" s="99"/>
      <c r="D17" s="99"/>
      <c r="E17" s="99"/>
      <c r="F17" s="99"/>
      <c r="G17" s="99"/>
      <c r="H17" s="100"/>
    </row>
    <row r="18" spans="1:8">
      <c r="F18" s="28"/>
    </row>
    <row r="19" spans="1:8">
      <c r="F19" s="28"/>
    </row>
    <row r="20" spans="1:8">
      <c r="D20" s="136"/>
      <c r="F20" s="28"/>
    </row>
    <row r="21" spans="1:8">
      <c r="F21" s="28"/>
    </row>
    <row r="22" spans="1:8">
      <c r="F22" s="28"/>
    </row>
    <row r="23" spans="1:8">
      <c r="F23" s="28"/>
    </row>
    <row r="24" spans="1:8">
      <c r="F24" s="28"/>
    </row>
    <row r="25" spans="1:8">
      <c r="F25" s="28"/>
    </row>
    <row r="26" spans="1:8">
      <c r="F26" s="28"/>
    </row>
    <row r="27" spans="1:8">
      <c r="F27" s="28"/>
    </row>
    <row r="28" spans="1:8">
      <c r="F28" s="28"/>
    </row>
    <row r="29" spans="1:8">
      <c r="F29" s="28"/>
    </row>
    <row r="30" spans="1:8">
      <c r="F30" s="28"/>
    </row>
    <row r="31" spans="1:8">
      <c r="F31" s="28"/>
    </row>
    <row r="32" spans="1:8">
      <c r="F32" s="28"/>
    </row>
    <row r="33" spans="6:6">
      <c r="F33" s="28"/>
    </row>
    <row r="34" spans="6:6">
      <c r="F34" s="28"/>
    </row>
    <row r="35" spans="6:6">
      <c r="F35" s="28"/>
    </row>
    <row r="36" spans="6:6">
      <c r="F36" s="28"/>
    </row>
    <row r="37" spans="6:6">
      <c r="F37" s="28"/>
    </row>
    <row r="38" spans="6:6">
      <c r="F38" s="28"/>
    </row>
    <row r="39" spans="6:6">
      <c r="F39" s="28"/>
    </row>
    <row r="40" spans="6:6">
      <c r="F40" s="28"/>
    </row>
    <row r="41" spans="6:6">
      <c r="F41" s="28"/>
    </row>
    <row r="42" spans="6:6">
      <c r="F42" s="28"/>
    </row>
    <row r="43" spans="6:6">
      <c r="F43" s="28"/>
    </row>
    <row r="44" spans="6:6">
      <c r="F44" s="28"/>
    </row>
    <row r="45" spans="6:6">
      <c r="F45" s="28"/>
    </row>
    <row r="46" spans="6:6">
      <c r="F46" s="28"/>
    </row>
    <row r="47" spans="6:6">
      <c r="F47" s="28"/>
    </row>
    <row r="48" spans="6:6">
      <c r="F48" s="28"/>
    </row>
    <row r="49" spans="6:6">
      <c r="F49" s="28"/>
    </row>
    <row r="50" spans="6:6">
      <c r="F50" s="28"/>
    </row>
    <row r="51" spans="6:6">
      <c r="F51" s="28"/>
    </row>
    <row r="52" spans="6:6">
      <c r="F52" s="28"/>
    </row>
    <row r="53" spans="6:6">
      <c r="F53" s="28"/>
    </row>
    <row r="54" spans="6:6">
      <c r="F54" s="28"/>
    </row>
    <row r="55" spans="6:6">
      <c r="F55" s="28"/>
    </row>
    <row r="56" spans="6:6">
      <c r="F56" s="28"/>
    </row>
    <row r="57" spans="6:6">
      <c r="F57" s="28"/>
    </row>
    <row r="58" spans="6:6">
      <c r="F58" s="28"/>
    </row>
    <row r="59" spans="6:6">
      <c r="F59" s="28"/>
    </row>
    <row r="60" spans="6:6">
      <c r="F60" s="28"/>
    </row>
    <row r="61" spans="6:6">
      <c r="F61" s="28"/>
    </row>
    <row r="62" spans="6:6">
      <c r="F62" s="28"/>
    </row>
    <row r="63" spans="6:6">
      <c r="F63" s="28"/>
    </row>
    <row r="64" spans="6:6">
      <c r="F64" s="28"/>
    </row>
    <row r="65" spans="6:6">
      <c r="F65" s="28"/>
    </row>
    <row r="66" spans="6:6">
      <c r="F66" s="28"/>
    </row>
    <row r="67" spans="6:6">
      <c r="F67" s="28"/>
    </row>
    <row r="68" spans="6:6">
      <c r="F68" s="28"/>
    </row>
    <row r="69" spans="6:6">
      <c r="F69" s="28"/>
    </row>
    <row r="70" spans="6:6">
      <c r="F70" s="28"/>
    </row>
    <row r="71" spans="6:6">
      <c r="F71" s="28"/>
    </row>
    <row r="72" spans="6:6">
      <c r="F72" s="28"/>
    </row>
    <row r="73" spans="6:6">
      <c r="F73" s="28"/>
    </row>
    <row r="74" spans="6:6">
      <c r="F74" s="28"/>
    </row>
    <row r="75" spans="6:6">
      <c r="F75" s="28"/>
    </row>
    <row r="76" spans="6:6">
      <c r="F76" s="28"/>
    </row>
    <row r="77" spans="6:6">
      <c r="F77" s="28"/>
    </row>
    <row r="78" spans="6:6">
      <c r="F78" s="28"/>
    </row>
    <row r="79" spans="6:6">
      <c r="F79" s="28"/>
    </row>
    <row r="80" spans="6:6">
      <c r="F80" s="28"/>
    </row>
    <row r="81" spans="6:6">
      <c r="F81" s="28"/>
    </row>
    <row r="82" spans="6:6">
      <c r="F82" s="28"/>
    </row>
    <row r="83" spans="6:6">
      <c r="F83" s="28"/>
    </row>
    <row r="84" spans="6:6">
      <c r="F84" s="28"/>
    </row>
    <row r="85" spans="6:6">
      <c r="F85" s="28"/>
    </row>
    <row r="86" spans="6:6">
      <c r="F86" s="28"/>
    </row>
    <row r="87" spans="6:6">
      <c r="F87" s="28"/>
    </row>
    <row r="88" spans="6:6">
      <c r="F88" s="28"/>
    </row>
    <row r="89" spans="6:6">
      <c r="F89" s="28"/>
    </row>
    <row r="90" spans="6:6">
      <c r="F90" s="28"/>
    </row>
    <row r="91" spans="6:6">
      <c r="F91" s="28"/>
    </row>
    <row r="92" spans="6:6">
      <c r="F92" s="28"/>
    </row>
    <row r="93" spans="6:6">
      <c r="F93" s="28"/>
    </row>
    <row r="94" spans="6:6">
      <c r="F94" s="28"/>
    </row>
    <row r="95" spans="6:6">
      <c r="F95" s="28"/>
    </row>
    <row r="96" spans="6:6">
      <c r="F96" s="28"/>
    </row>
    <row r="97" spans="6:6">
      <c r="F97" s="28"/>
    </row>
    <row r="98" spans="6:6">
      <c r="F98" s="28"/>
    </row>
    <row r="99" spans="6:6">
      <c r="F99" s="28"/>
    </row>
    <row r="100" spans="6:6">
      <c r="F100" s="28"/>
    </row>
  </sheetData>
  <phoneticPr fontId="27" type="noConversion"/>
  <conditionalFormatting sqref="B19:C100">
    <cfRule type="colorScale" priority="2">
      <colorScale>
        <cfvo type="min"/>
        <cfvo type="percentile" val="50"/>
        <cfvo type="max"/>
        <color rgb="FF63BE7B"/>
        <color rgb="FFFFEB84"/>
        <color rgb="FFF8696B"/>
      </colorScale>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32496-30FE-44B4-B1DB-9A639F93EF0E}">
  <sheetPr>
    <tabColor theme="8" tint="0.79998168889431442"/>
  </sheetPr>
  <dimension ref="A1"/>
  <sheetViews>
    <sheetView workbookViewId="0"/>
  </sheetViews>
  <sheetFormatPr defaultColWidth="8.7109375" defaultRowHeight="15"/>
  <cols>
    <col min="1" max="16384" width="8.7109375" style="33"/>
  </cols>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3F5B5-094C-4734-AE92-FC9B11518154}">
  <sheetPr>
    <tabColor theme="8" tint="0.79998168889431442"/>
  </sheetPr>
  <dimension ref="A1:P152"/>
  <sheetViews>
    <sheetView workbookViewId="0"/>
  </sheetViews>
  <sheetFormatPr defaultRowHeight="15"/>
  <cols>
    <col min="1" max="1" width="12.7109375" customWidth="1"/>
    <col min="2" max="2" width="25.140625" customWidth="1"/>
    <col min="3" max="3" width="12.85546875" customWidth="1"/>
    <col min="4" max="4" width="13.28515625" bestFit="1" customWidth="1"/>
    <col min="5" max="5" width="21.85546875" bestFit="1" customWidth="1"/>
    <col min="6" max="6" width="14.85546875" bestFit="1" customWidth="1"/>
    <col min="7" max="7" width="15.42578125" customWidth="1"/>
    <col min="8" max="8" width="10.28515625" bestFit="1" customWidth="1"/>
    <col min="9" max="9" width="19.7109375" customWidth="1"/>
    <col min="10" max="10" width="18.85546875" customWidth="1"/>
    <col min="11" max="11" width="14.42578125" bestFit="1" customWidth="1"/>
    <col min="12" max="12" width="14.28515625" customWidth="1"/>
    <col min="13" max="14" width="12.5703125" customWidth="1"/>
    <col min="15" max="15" width="15.42578125" bestFit="1" customWidth="1"/>
    <col min="16" max="16" width="9.85546875" bestFit="1" customWidth="1"/>
  </cols>
  <sheetData>
    <row r="1" spans="1:16">
      <c r="A1" s="4" t="s">
        <v>73</v>
      </c>
      <c r="G1" s="136"/>
    </row>
    <row r="2" spans="1:16">
      <c r="A2" s="4"/>
      <c r="G2" s="136"/>
      <c r="H2" s="137"/>
    </row>
    <row r="3" spans="1:16">
      <c r="A3" t="s">
        <v>2</v>
      </c>
    </row>
    <row r="4" spans="1:16">
      <c r="A4" t="s">
        <v>74</v>
      </c>
    </row>
    <row r="5" spans="1:16">
      <c r="A5" t="s">
        <v>75</v>
      </c>
    </row>
    <row r="6" spans="1:16">
      <c r="A6" t="s">
        <v>76</v>
      </c>
    </row>
    <row r="8" spans="1:16">
      <c r="A8" s="51" t="s">
        <v>77</v>
      </c>
      <c r="B8" s="50"/>
      <c r="C8" s="50"/>
      <c r="D8" s="50"/>
      <c r="E8" s="50"/>
      <c r="F8" s="50"/>
      <c r="G8" s="50"/>
      <c r="I8" s="54" t="s">
        <v>23</v>
      </c>
      <c r="J8" s="55"/>
      <c r="K8" s="55"/>
      <c r="L8" s="55"/>
      <c r="M8" s="55"/>
      <c r="N8" s="55"/>
      <c r="O8" s="55"/>
    </row>
    <row r="9" spans="1:16">
      <c r="A9" s="50"/>
      <c r="B9" s="50"/>
      <c r="C9" s="50"/>
      <c r="D9" s="50"/>
      <c r="E9" s="50"/>
      <c r="F9" s="50"/>
      <c r="G9" s="50"/>
      <c r="I9" s="55"/>
      <c r="J9" s="55"/>
      <c r="K9" s="55"/>
      <c r="L9" s="55"/>
      <c r="M9" s="55"/>
      <c r="N9" s="55"/>
      <c r="O9" s="55"/>
    </row>
    <row r="10" spans="1:16" s="20" customFormat="1" ht="60">
      <c r="A10" s="93" t="s">
        <v>78</v>
      </c>
      <c r="B10" s="93" t="s">
        <v>79</v>
      </c>
      <c r="C10" s="93" t="s">
        <v>80</v>
      </c>
      <c r="D10" s="93" t="s">
        <v>81</v>
      </c>
      <c r="E10" s="93" t="s">
        <v>82</v>
      </c>
      <c r="F10" s="93" t="s">
        <v>83</v>
      </c>
      <c r="G10" s="93" t="s">
        <v>84</v>
      </c>
      <c r="H10"/>
      <c r="I10" s="94" t="s">
        <v>78</v>
      </c>
      <c r="J10" s="94" t="s">
        <v>79</v>
      </c>
      <c r="K10" s="94" t="s">
        <v>80</v>
      </c>
      <c r="L10" s="94" t="s">
        <v>81</v>
      </c>
      <c r="M10" s="94" t="s">
        <v>82</v>
      </c>
      <c r="N10" s="94" t="s">
        <v>83</v>
      </c>
      <c r="O10" s="94" t="s">
        <v>84</v>
      </c>
      <c r="P10"/>
    </row>
    <row r="11" spans="1:16">
      <c r="A11" s="52">
        <v>45597</v>
      </c>
      <c r="B11" s="30" t="s">
        <v>85</v>
      </c>
      <c r="C11" s="30">
        <v>51.4</v>
      </c>
      <c r="D11" s="63">
        <v>0.92</v>
      </c>
      <c r="E11" s="31">
        <v>414.2</v>
      </c>
      <c r="F11" s="53">
        <v>414.2</v>
      </c>
      <c r="G11" s="30" t="s">
        <v>63</v>
      </c>
      <c r="I11" s="57">
        <v>45597</v>
      </c>
      <c r="J11" s="56" t="s">
        <v>85</v>
      </c>
      <c r="K11" s="56">
        <v>51.4</v>
      </c>
      <c r="L11" s="65">
        <v>0.92</v>
      </c>
      <c r="M11" s="64">
        <v>414.2</v>
      </c>
      <c r="N11" s="58">
        <v>414.2</v>
      </c>
      <c r="O11" s="56" t="s">
        <v>63</v>
      </c>
    </row>
    <row r="12" spans="1:16">
      <c r="A12" s="52">
        <v>45748</v>
      </c>
      <c r="B12" s="30" t="s">
        <v>86</v>
      </c>
      <c r="C12" s="30">
        <v>47</v>
      </c>
      <c r="D12" s="63">
        <v>0.19500000000000001</v>
      </c>
      <c r="E12" s="31">
        <v>80.3</v>
      </c>
      <c r="F12" s="53">
        <v>494.5</v>
      </c>
      <c r="G12" s="30" t="s">
        <v>87</v>
      </c>
      <c r="I12" s="57">
        <v>45748</v>
      </c>
      <c r="J12" s="56" t="s">
        <v>86</v>
      </c>
      <c r="K12" s="56">
        <v>47</v>
      </c>
      <c r="L12" s="65">
        <v>0.19500000000000001</v>
      </c>
      <c r="M12" s="64">
        <v>80.3</v>
      </c>
      <c r="N12" s="58">
        <v>494.5</v>
      </c>
      <c r="O12" s="56" t="s">
        <v>87</v>
      </c>
    </row>
    <row r="13" spans="1:16">
      <c r="A13" s="52">
        <v>45931</v>
      </c>
      <c r="B13" s="30" t="s">
        <v>88</v>
      </c>
      <c r="C13" s="30">
        <v>32</v>
      </c>
      <c r="D13" s="63">
        <v>0.24</v>
      </c>
      <c r="E13" s="31">
        <v>67.3</v>
      </c>
      <c r="F13" s="53">
        <v>561.79999999999995</v>
      </c>
      <c r="G13" s="30" t="s">
        <v>87</v>
      </c>
      <c r="I13" s="57">
        <v>45931</v>
      </c>
      <c r="J13" s="56" t="s">
        <v>88</v>
      </c>
      <c r="K13" s="56">
        <v>32</v>
      </c>
      <c r="L13" s="65">
        <v>0.24</v>
      </c>
      <c r="M13" s="64">
        <v>67.3</v>
      </c>
      <c r="N13" s="58">
        <v>561.79999999999995</v>
      </c>
      <c r="O13" s="56" t="s">
        <v>87</v>
      </c>
    </row>
    <row r="14" spans="1:16">
      <c r="A14" s="52">
        <v>46023</v>
      </c>
      <c r="B14" s="30" t="s">
        <v>89</v>
      </c>
      <c r="C14" s="30">
        <v>47</v>
      </c>
      <c r="D14" s="63">
        <v>0.92</v>
      </c>
      <c r="E14" s="31">
        <v>378.8</v>
      </c>
      <c r="F14" s="53">
        <v>940.59999999999991</v>
      </c>
      <c r="G14" s="30" t="s">
        <v>63</v>
      </c>
      <c r="I14" s="57">
        <v>46023</v>
      </c>
      <c r="J14" s="56" t="s">
        <v>89</v>
      </c>
      <c r="K14" s="56">
        <v>47</v>
      </c>
      <c r="L14" s="65">
        <v>0.92</v>
      </c>
      <c r="M14" s="64">
        <v>378.8</v>
      </c>
      <c r="N14" s="58">
        <v>940.59999999999991</v>
      </c>
      <c r="O14" s="56" t="s">
        <v>63</v>
      </c>
    </row>
    <row r="15" spans="1:16">
      <c r="A15" s="52">
        <v>46082</v>
      </c>
      <c r="B15" s="30" t="s">
        <v>90</v>
      </c>
      <c r="C15" s="30">
        <v>114</v>
      </c>
      <c r="D15" s="63">
        <v>0.23</v>
      </c>
      <c r="E15" s="31">
        <v>229.7</v>
      </c>
      <c r="F15" s="53">
        <v>1170.3</v>
      </c>
      <c r="G15" s="30" t="s">
        <v>87</v>
      </c>
      <c r="I15" s="57">
        <v>46054</v>
      </c>
      <c r="J15" s="56" t="s">
        <v>91</v>
      </c>
      <c r="K15" s="56">
        <v>130</v>
      </c>
      <c r="L15" s="65">
        <v>0.22800000000000001</v>
      </c>
      <c r="M15" s="64">
        <v>259.60000000000002</v>
      </c>
      <c r="N15" s="58">
        <v>1200.1999999999998</v>
      </c>
      <c r="O15" s="56" t="s">
        <v>87</v>
      </c>
    </row>
    <row r="16" spans="1:16">
      <c r="A16" s="52">
        <v>46113</v>
      </c>
      <c r="B16" s="30" t="s">
        <v>92</v>
      </c>
      <c r="C16" s="30">
        <v>73</v>
      </c>
      <c r="D16" s="63">
        <v>0.4</v>
      </c>
      <c r="E16" s="31">
        <v>255.8</v>
      </c>
      <c r="F16" s="53">
        <v>1426.1</v>
      </c>
      <c r="G16" s="30" t="s">
        <v>59</v>
      </c>
      <c r="I16" s="57">
        <v>46082</v>
      </c>
      <c r="J16" s="56" t="s">
        <v>90</v>
      </c>
      <c r="K16" s="56">
        <v>114</v>
      </c>
      <c r="L16" s="65">
        <v>0.23</v>
      </c>
      <c r="M16" s="64">
        <v>229.7</v>
      </c>
      <c r="N16" s="58">
        <v>1429.8999999999999</v>
      </c>
      <c r="O16" s="56" t="s">
        <v>87</v>
      </c>
    </row>
    <row r="17" spans="1:15">
      <c r="A17" s="52">
        <v>46113</v>
      </c>
      <c r="B17" s="30" t="s">
        <v>93</v>
      </c>
      <c r="C17" s="30">
        <v>150</v>
      </c>
      <c r="D17" s="63">
        <v>0.23</v>
      </c>
      <c r="E17" s="31">
        <v>302.2</v>
      </c>
      <c r="F17" s="53">
        <v>1728.3</v>
      </c>
      <c r="G17" s="30" t="s">
        <v>87</v>
      </c>
      <c r="I17" s="57">
        <v>46113</v>
      </c>
      <c r="J17" s="56" t="s">
        <v>92</v>
      </c>
      <c r="K17" s="56">
        <v>73</v>
      </c>
      <c r="L17" s="65">
        <v>0.4</v>
      </c>
      <c r="M17" s="64">
        <v>255.8</v>
      </c>
      <c r="N17" s="58">
        <v>1685.6999999999998</v>
      </c>
      <c r="O17" s="56" t="s">
        <v>59</v>
      </c>
    </row>
    <row r="18" spans="1:15">
      <c r="A18" s="52">
        <v>46174</v>
      </c>
      <c r="B18" s="30" t="s">
        <v>91</v>
      </c>
      <c r="C18" s="30">
        <v>130</v>
      </c>
      <c r="D18" s="63">
        <v>0.22800000000000001</v>
      </c>
      <c r="E18" s="31">
        <v>259.60000000000002</v>
      </c>
      <c r="F18" s="53">
        <v>1987.9</v>
      </c>
      <c r="G18" s="30" t="s">
        <v>87</v>
      </c>
      <c r="I18" s="57">
        <v>46113</v>
      </c>
      <c r="J18" s="56" t="s">
        <v>93</v>
      </c>
      <c r="K18" s="56">
        <v>150</v>
      </c>
      <c r="L18" s="65">
        <v>0.23</v>
      </c>
      <c r="M18" s="64">
        <v>302.2</v>
      </c>
      <c r="N18" s="58">
        <v>1987.8999999999999</v>
      </c>
      <c r="O18" s="56" t="s">
        <v>87</v>
      </c>
    </row>
    <row r="19" spans="1:15">
      <c r="A19" s="52">
        <v>46327</v>
      </c>
      <c r="B19" s="30" t="s">
        <v>94</v>
      </c>
      <c r="C19" s="30">
        <v>36</v>
      </c>
      <c r="D19" s="63">
        <v>0.24</v>
      </c>
      <c r="E19" s="31">
        <v>75.7</v>
      </c>
      <c r="F19" s="53">
        <v>2063.6</v>
      </c>
      <c r="G19" s="30" t="s">
        <v>87</v>
      </c>
      <c r="I19" s="57">
        <v>46143</v>
      </c>
      <c r="J19" s="56" t="s">
        <v>94</v>
      </c>
      <c r="K19" s="56">
        <v>36</v>
      </c>
      <c r="L19" s="65">
        <v>0.24</v>
      </c>
      <c r="M19" s="64">
        <v>75.7</v>
      </c>
      <c r="N19" s="58">
        <v>2063.6</v>
      </c>
      <c r="O19" s="56" t="s">
        <v>87</v>
      </c>
    </row>
    <row r="20" spans="1:15">
      <c r="A20" s="52">
        <v>46357</v>
      </c>
      <c r="B20" s="30" t="s">
        <v>95</v>
      </c>
      <c r="C20" s="30">
        <v>155</v>
      </c>
      <c r="D20" s="63">
        <v>0.41</v>
      </c>
      <c r="E20" s="31">
        <v>556.70000000000005</v>
      </c>
      <c r="F20" s="53">
        <v>2620.3000000000002</v>
      </c>
      <c r="G20" s="30" t="s">
        <v>59</v>
      </c>
      <c r="I20" s="57">
        <v>46204</v>
      </c>
      <c r="J20" s="56" t="s">
        <v>96</v>
      </c>
      <c r="K20" s="56">
        <v>190</v>
      </c>
      <c r="L20" s="65">
        <v>0.22</v>
      </c>
      <c r="M20" s="64">
        <v>366.2</v>
      </c>
      <c r="N20" s="58">
        <v>2429.7999999999997</v>
      </c>
      <c r="O20" s="56" t="s">
        <v>87</v>
      </c>
    </row>
    <row r="21" spans="1:15">
      <c r="A21" s="52">
        <v>46753</v>
      </c>
      <c r="B21" s="30" t="s">
        <v>96</v>
      </c>
      <c r="C21" s="30">
        <v>190</v>
      </c>
      <c r="D21" s="63">
        <v>0.22</v>
      </c>
      <c r="E21" s="31">
        <v>366.2</v>
      </c>
      <c r="F21" s="53">
        <v>2986.5</v>
      </c>
      <c r="G21" s="30" t="s">
        <v>87</v>
      </c>
      <c r="I21" s="57">
        <v>46204</v>
      </c>
      <c r="J21" s="56" t="s">
        <v>97</v>
      </c>
      <c r="K21" s="56">
        <v>197.5</v>
      </c>
      <c r="L21" s="65">
        <v>0.21</v>
      </c>
      <c r="M21" s="64">
        <v>363.3</v>
      </c>
      <c r="N21" s="58">
        <v>2793.1</v>
      </c>
      <c r="O21" s="56" t="s">
        <v>87</v>
      </c>
    </row>
    <row r="22" spans="1:15">
      <c r="A22" s="52">
        <v>47058</v>
      </c>
      <c r="B22" s="30" t="s">
        <v>98</v>
      </c>
      <c r="C22" s="30">
        <v>112</v>
      </c>
      <c r="D22" s="63">
        <v>0.215</v>
      </c>
      <c r="E22" s="31">
        <v>210.9</v>
      </c>
      <c r="F22" s="53">
        <v>3197.4</v>
      </c>
      <c r="G22" s="30" t="s">
        <v>87</v>
      </c>
      <c r="I22" s="57">
        <v>46357</v>
      </c>
      <c r="J22" s="56" t="s">
        <v>95</v>
      </c>
      <c r="K22" s="56">
        <v>155</v>
      </c>
      <c r="L22" s="65">
        <v>0.41</v>
      </c>
      <c r="M22" s="64">
        <v>556.70000000000005</v>
      </c>
      <c r="N22" s="58">
        <v>3349.8</v>
      </c>
      <c r="O22" s="56" t="s">
        <v>59</v>
      </c>
    </row>
    <row r="23" spans="1:15">
      <c r="A23" s="52">
        <v>47119</v>
      </c>
      <c r="B23" s="30" t="s">
        <v>99</v>
      </c>
      <c r="C23" s="30">
        <v>120</v>
      </c>
      <c r="D23" s="63">
        <v>0.24</v>
      </c>
      <c r="E23" s="31">
        <v>252.3</v>
      </c>
      <c r="F23" s="53">
        <v>3449.7000000000003</v>
      </c>
      <c r="G23" s="30" t="s">
        <v>87</v>
      </c>
      <c r="I23" s="57">
        <v>46388</v>
      </c>
      <c r="J23" s="56" t="s">
        <v>100</v>
      </c>
      <c r="K23" s="56">
        <v>130</v>
      </c>
      <c r="L23" s="65">
        <v>0.22</v>
      </c>
      <c r="M23" s="64">
        <v>250.5</v>
      </c>
      <c r="N23" s="58">
        <v>3600.3</v>
      </c>
      <c r="O23" s="56" t="s">
        <v>87</v>
      </c>
    </row>
    <row r="24" spans="1:15">
      <c r="A24" s="52">
        <v>47119</v>
      </c>
      <c r="B24" s="30" t="s">
        <v>101</v>
      </c>
      <c r="C24" s="30">
        <v>50</v>
      </c>
      <c r="D24" s="63">
        <v>0.22</v>
      </c>
      <c r="E24" s="31">
        <v>96.4</v>
      </c>
      <c r="F24" s="53">
        <v>3546.1000000000004</v>
      </c>
      <c r="G24" s="30" t="s">
        <v>87</v>
      </c>
      <c r="I24" s="57">
        <v>46388</v>
      </c>
      <c r="J24" s="56" t="s">
        <v>102</v>
      </c>
      <c r="K24" s="56">
        <v>93</v>
      </c>
      <c r="L24" s="65">
        <v>0.4</v>
      </c>
      <c r="M24" s="64">
        <v>325.89999999999998</v>
      </c>
      <c r="N24" s="58">
        <v>3926.2000000000003</v>
      </c>
      <c r="O24" s="56" t="s">
        <v>59</v>
      </c>
    </row>
    <row r="25" spans="1:15">
      <c r="A25" s="52">
        <v>47331</v>
      </c>
      <c r="B25" s="30" t="s">
        <v>103</v>
      </c>
      <c r="C25" s="30">
        <v>150</v>
      </c>
      <c r="D25" s="63">
        <v>0.2</v>
      </c>
      <c r="E25" s="31">
        <v>262.8</v>
      </c>
      <c r="F25" s="53">
        <v>3808.9000000000005</v>
      </c>
      <c r="G25" s="30" t="s">
        <v>87</v>
      </c>
      <c r="I25" s="57">
        <v>46447</v>
      </c>
      <c r="J25" s="56" t="s">
        <v>104</v>
      </c>
      <c r="K25" s="56">
        <v>32</v>
      </c>
      <c r="L25" s="65">
        <v>0.92</v>
      </c>
      <c r="M25" s="64">
        <v>257.89999999999998</v>
      </c>
      <c r="N25" s="58">
        <v>4184.1000000000004</v>
      </c>
      <c r="O25" s="56" t="s">
        <v>63</v>
      </c>
    </row>
    <row r="26" spans="1:15">
      <c r="A26" s="52">
        <v>48183</v>
      </c>
      <c r="B26" s="30" t="s">
        <v>105</v>
      </c>
      <c r="C26" s="30">
        <v>93</v>
      </c>
      <c r="D26" s="63">
        <v>0.4</v>
      </c>
      <c r="E26" s="31">
        <v>325.89999999999998</v>
      </c>
      <c r="F26" s="53">
        <v>4134.8</v>
      </c>
      <c r="G26" s="30" t="s">
        <v>59</v>
      </c>
      <c r="I26" s="57">
        <v>46539</v>
      </c>
      <c r="J26" s="56" t="s">
        <v>106</v>
      </c>
      <c r="K26" s="56">
        <v>32</v>
      </c>
      <c r="L26" s="65">
        <v>0.4</v>
      </c>
      <c r="M26" s="64">
        <v>112.1</v>
      </c>
      <c r="N26" s="58">
        <v>4296.2000000000007</v>
      </c>
      <c r="O26" s="56" t="s">
        <v>59</v>
      </c>
    </row>
    <row r="27" spans="1:15">
      <c r="A27" s="52">
        <v>48214</v>
      </c>
      <c r="B27" s="30" t="s">
        <v>97</v>
      </c>
      <c r="C27" s="30">
        <v>197.5</v>
      </c>
      <c r="D27" s="63">
        <v>0.21</v>
      </c>
      <c r="E27" s="31">
        <v>363.3</v>
      </c>
      <c r="F27" s="53">
        <v>4498.1000000000004</v>
      </c>
      <c r="G27" s="30" t="s">
        <v>87</v>
      </c>
      <c r="I27" s="57">
        <v>46539</v>
      </c>
      <c r="J27" s="56" t="s">
        <v>107</v>
      </c>
      <c r="K27" s="56">
        <v>112</v>
      </c>
      <c r="L27" s="65">
        <v>0.215</v>
      </c>
      <c r="M27" s="64">
        <v>210.9</v>
      </c>
      <c r="N27" s="58">
        <v>4507.1000000000004</v>
      </c>
      <c r="O27" s="56" t="s">
        <v>87</v>
      </c>
    </row>
    <row r="28" spans="1:15">
      <c r="A28" s="52">
        <v>48245</v>
      </c>
      <c r="B28" s="30" t="s">
        <v>108</v>
      </c>
      <c r="C28" s="30">
        <v>216</v>
      </c>
      <c r="D28" s="63">
        <v>0.4</v>
      </c>
      <c r="E28" s="31">
        <v>756.9</v>
      </c>
      <c r="F28" s="53">
        <v>5255</v>
      </c>
      <c r="G28" s="30" t="s">
        <v>59</v>
      </c>
      <c r="I28" s="57">
        <v>46753</v>
      </c>
      <c r="J28" s="56" t="s">
        <v>99</v>
      </c>
      <c r="K28" s="56">
        <v>120</v>
      </c>
      <c r="L28" s="65">
        <v>0.24</v>
      </c>
      <c r="M28" s="64">
        <v>252.3</v>
      </c>
      <c r="N28" s="58">
        <v>4759.4000000000005</v>
      </c>
      <c r="O28" s="56" t="s">
        <v>87</v>
      </c>
    </row>
    <row r="29" spans="1:15">
      <c r="A29" s="52">
        <v>48580</v>
      </c>
      <c r="B29" s="30" t="s">
        <v>109</v>
      </c>
      <c r="C29" s="30">
        <v>24</v>
      </c>
      <c r="D29" s="63">
        <v>0.4</v>
      </c>
      <c r="E29" s="31">
        <v>84.1</v>
      </c>
      <c r="F29" s="53">
        <v>5339.1</v>
      </c>
      <c r="G29" s="30" t="s">
        <v>59</v>
      </c>
      <c r="I29" s="57">
        <v>46753</v>
      </c>
      <c r="J29" s="56" t="s">
        <v>110</v>
      </c>
      <c r="K29" s="56">
        <v>125</v>
      </c>
      <c r="L29" s="65">
        <v>0.4</v>
      </c>
      <c r="M29" s="64">
        <v>438</v>
      </c>
      <c r="N29" s="58">
        <v>5197.4000000000005</v>
      </c>
      <c r="O29" s="56" t="s">
        <v>59</v>
      </c>
    </row>
    <row r="30" spans="1:15">
      <c r="A30" s="52">
        <v>48700</v>
      </c>
      <c r="B30" s="30" t="s">
        <v>111</v>
      </c>
      <c r="C30" s="30">
        <v>90</v>
      </c>
      <c r="D30" s="63">
        <v>0.41</v>
      </c>
      <c r="E30" s="31">
        <v>323.2</v>
      </c>
      <c r="F30" s="53">
        <v>5662.3</v>
      </c>
      <c r="G30" s="30" t="s">
        <v>59</v>
      </c>
      <c r="I30" s="57">
        <v>46753</v>
      </c>
      <c r="J30" s="56" t="s">
        <v>109</v>
      </c>
      <c r="K30" s="56">
        <v>24</v>
      </c>
      <c r="L30" s="65">
        <v>0.4</v>
      </c>
      <c r="M30" s="64">
        <v>84.1</v>
      </c>
      <c r="N30" s="58">
        <v>5281.5000000000009</v>
      </c>
      <c r="O30" s="56" t="s">
        <v>59</v>
      </c>
    </row>
    <row r="31" spans="1:15">
      <c r="A31" s="52">
        <v>49004</v>
      </c>
      <c r="B31" s="30" t="s">
        <v>106</v>
      </c>
      <c r="C31" s="30">
        <v>32</v>
      </c>
      <c r="D31" s="63">
        <v>0.4</v>
      </c>
      <c r="E31" s="31">
        <v>112.1</v>
      </c>
      <c r="F31" s="53">
        <v>5774.4000000000005</v>
      </c>
      <c r="G31" s="30" t="s">
        <v>59</v>
      </c>
      <c r="I31" s="57">
        <v>46753</v>
      </c>
      <c r="J31" s="56" t="s">
        <v>112</v>
      </c>
      <c r="K31" s="56">
        <v>60</v>
      </c>
      <c r="L31" s="65">
        <v>0.4</v>
      </c>
      <c r="M31" s="64">
        <v>210.2</v>
      </c>
      <c r="N31" s="58">
        <v>5491.7000000000007</v>
      </c>
      <c r="O31" s="56" t="s">
        <v>59</v>
      </c>
    </row>
    <row r="32" spans="1:15">
      <c r="A32" s="52">
        <v>49157</v>
      </c>
      <c r="B32" s="30" t="s">
        <v>113</v>
      </c>
      <c r="C32" s="30">
        <v>150</v>
      </c>
      <c r="D32" s="63">
        <v>0.4</v>
      </c>
      <c r="E32" s="31">
        <v>525.6</v>
      </c>
      <c r="F32" s="53">
        <v>6300.0000000000009</v>
      </c>
      <c r="G32" s="30" t="s">
        <v>59</v>
      </c>
      <c r="I32" s="57">
        <v>46753</v>
      </c>
      <c r="J32" s="56" t="s">
        <v>114</v>
      </c>
      <c r="K32" s="56">
        <v>50</v>
      </c>
      <c r="L32" s="65">
        <v>0.92</v>
      </c>
      <c r="M32" s="64">
        <v>403</v>
      </c>
      <c r="N32" s="58">
        <v>5894.7000000000007</v>
      </c>
      <c r="O32" s="56" t="s">
        <v>63</v>
      </c>
    </row>
    <row r="33" spans="1:15">
      <c r="A33" s="52">
        <v>49553</v>
      </c>
      <c r="B33" s="30" t="s">
        <v>112</v>
      </c>
      <c r="C33" s="30">
        <v>60</v>
      </c>
      <c r="D33" s="63">
        <v>0.4</v>
      </c>
      <c r="E33" s="31">
        <v>210.2</v>
      </c>
      <c r="F33" s="53">
        <v>6510.2000000000007</v>
      </c>
      <c r="G33" s="30" t="s">
        <v>59</v>
      </c>
      <c r="I33" s="57">
        <v>46784</v>
      </c>
      <c r="J33" s="56" t="s">
        <v>111</v>
      </c>
      <c r="K33" s="56">
        <v>90</v>
      </c>
      <c r="L33" s="65">
        <v>0.41</v>
      </c>
      <c r="M33" s="64">
        <v>323.2</v>
      </c>
      <c r="N33" s="58">
        <v>6217.9000000000005</v>
      </c>
      <c r="O33" s="56" t="s">
        <v>59</v>
      </c>
    </row>
    <row r="34" spans="1:15">
      <c r="A34" s="52">
        <v>49675</v>
      </c>
      <c r="B34" s="30" t="s">
        <v>115</v>
      </c>
      <c r="C34" s="30">
        <v>107</v>
      </c>
      <c r="D34" s="63">
        <v>0.4</v>
      </c>
      <c r="E34" s="31">
        <v>374.9</v>
      </c>
      <c r="F34" s="53">
        <v>6885.1</v>
      </c>
      <c r="G34" s="30" t="s">
        <v>59</v>
      </c>
      <c r="I34" s="57">
        <v>47119</v>
      </c>
      <c r="J34" s="56" t="s">
        <v>113</v>
      </c>
      <c r="K34" s="56">
        <v>150</v>
      </c>
      <c r="L34" s="65">
        <v>0.4</v>
      </c>
      <c r="M34" s="64">
        <v>525.6</v>
      </c>
      <c r="N34" s="58">
        <v>6743.5000000000009</v>
      </c>
      <c r="O34" s="56" t="s">
        <v>59</v>
      </c>
    </row>
    <row r="35" spans="1:15">
      <c r="A35" s="52">
        <v>50010</v>
      </c>
      <c r="B35" s="30" t="s">
        <v>116</v>
      </c>
      <c r="C35" s="30">
        <v>100</v>
      </c>
      <c r="D35" s="63">
        <v>0.39</v>
      </c>
      <c r="E35" s="31">
        <v>341.6</v>
      </c>
      <c r="F35" s="53">
        <v>7226.7000000000007</v>
      </c>
      <c r="G35" s="30" t="s">
        <v>59</v>
      </c>
      <c r="I35" s="57">
        <v>47119</v>
      </c>
      <c r="J35" s="56" t="s">
        <v>103</v>
      </c>
      <c r="K35" s="56">
        <v>150</v>
      </c>
      <c r="L35" s="65">
        <v>0.2</v>
      </c>
      <c r="M35" s="64">
        <v>262.8</v>
      </c>
      <c r="N35" s="58">
        <v>7006.3000000000011</v>
      </c>
      <c r="O35" s="56" t="s">
        <v>87</v>
      </c>
    </row>
    <row r="36" spans="1:15">
      <c r="A36" s="52">
        <v>50041</v>
      </c>
      <c r="B36" s="30" t="s">
        <v>117</v>
      </c>
      <c r="C36" s="30">
        <v>35</v>
      </c>
      <c r="D36" s="63">
        <v>0.4</v>
      </c>
      <c r="E36" s="31">
        <v>122.6</v>
      </c>
      <c r="F36" s="53">
        <v>7349.3000000000011</v>
      </c>
      <c r="G36" s="30" t="s">
        <v>59</v>
      </c>
      <c r="I36" s="57">
        <v>47119</v>
      </c>
      <c r="J36" s="56" t="s">
        <v>101</v>
      </c>
      <c r="K36" s="56">
        <v>50</v>
      </c>
      <c r="L36" s="65">
        <v>0.22</v>
      </c>
      <c r="M36" s="64">
        <v>96.4</v>
      </c>
      <c r="N36" s="58">
        <v>7102.7000000000007</v>
      </c>
      <c r="O36" s="56" t="s">
        <v>87</v>
      </c>
    </row>
    <row r="37" spans="1:15">
      <c r="A37" s="52">
        <v>50314</v>
      </c>
      <c r="B37" s="30" t="s">
        <v>95</v>
      </c>
      <c r="C37" s="30">
        <v>150</v>
      </c>
      <c r="D37" s="63">
        <v>0.41</v>
      </c>
      <c r="E37" s="31">
        <v>538.70000000000005</v>
      </c>
      <c r="F37" s="53">
        <v>7888.0000000000009</v>
      </c>
      <c r="G37" s="30" t="s">
        <v>59</v>
      </c>
      <c r="I37" s="57">
        <v>47119</v>
      </c>
      <c r="J37" s="56" t="s">
        <v>118</v>
      </c>
      <c r="K37" s="56">
        <v>350</v>
      </c>
      <c r="L37" s="65">
        <v>0.22500000000000001</v>
      </c>
      <c r="M37" s="64">
        <v>689.9</v>
      </c>
      <c r="N37" s="58">
        <v>7792.6</v>
      </c>
      <c r="O37" s="56" t="s">
        <v>87</v>
      </c>
    </row>
    <row r="38" spans="1:15">
      <c r="A38" s="52">
        <v>50496</v>
      </c>
      <c r="B38" s="30" t="s">
        <v>119</v>
      </c>
      <c r="C38" s="30">
        <v>250</v>
      </c>
      <c r="D38" s="63">
        <v>0.1</v>
      </c>
      <c r="E38" s="31">
        <v>219</v>
      </c>
      <c r="F38" s="53">
        <v>8107.0000000000009</v>
      </c>
      <c r="G38" s="30" t="s">
        <v>120</v>
      </c>
      <c r="I38" s="57">
        <v>47119</v>
      </c>
      <c r="J38" s="56" t="s">
        <v>115</v>
      </c>
      <c r="K38" s="56">
        <v>107</v>
      </c>
      <c r="L38" s="65">
        <v>0.4</v>
      </c>
      <c r="M38" s="64">
        <v>374.9</v>
      </c>
      <c r="N38" s="58">
        <v>8167.5</v>
      </c>
      <c r="O38" s="56" t="s">
        <v>59</v>
      </c>
    </row>
    <row r="39" spans="1:15">
      <c r="A39" s="52">
        <v>50557</v>
      </c>
      <c r="B39" s="30" t="s">
        <v>110</v>
      </c>
      <c r="C39" s="30">
        <v>125</v>
      </c>
      <c r="D39" s="63">
        <v>0.4</v>
      </c>
      <c r="E39" s="31">
        <v>438</v>
      </c>
      <c r="F39" s="53">
        <v>8545</v>
      </c>
      <c r="G39" s="30" t="s">
        <v>59</v>
      </c>
      <c r="I39" s="57">
        <v>47119</v>
      </c>
      <c r="J39" s="56" t="s">
        <v>121</v>
      </c>
      <c r="K39" s="56">
        <v>120</v>
      </c>
      <c r="L39" s="65">
        <v>0.4</v>
      </c>
      <c r="M39" s="64">
        <v>420.5</v>
      </c>
      <c r="N39" s="58">
        <v>8588</v>
      </c>
      <c r="O39" s="56" t="s">
        <v>59</v>
      </c>
    </row>
    <row r="40" spans="1:15">
      <c r="A40" s="52">
        <v>50771</v>
      </c>
      <c r="B40" s="30" t="s">
        <v>121</v>
      </c>
      <c r="C40" s="30">
        <v>120</v>
      </c>
      <c r="D40" s="63">
        <v>0.4</v>
      </c>
      <c r="E40" s="31">
        <v>420.5</v>
      </c>
      <c r="F40" s="53">
        <v>8965.5</v>
      </c>
      <c r="G40" s="30" t="s">
        <v>59</v>
      </c>
      <c r="I40" s="57">
        <v>47484</v>
      </c>
      <c r="J40" s="56" t="s">
        <v>95</v>
      </c>
      <c r="K40" s="56">
        <v>150</v>
      </c>
      <c r="L40" s="65">
        <v>0.41</v>
      </c>
      <c r="M40" s="64">
        <v>538.70000000000005</v>
      </c>
      <c r="N40" s="58">
        <v>9126.7000000000007</v>
      </c>
      <c r="O40" s="56" t="s">
        <v>59</v>
      </c>
    </row>
    <row r="41" spans="1:15">
      <c r="A41" s="52">
        <v>51044</v>
      </c>
      <c r="B41" s="30" t="s">
        <v>122</v>
      </c>
      <c r="C41" s="30">
        <v>150</v>
      </c>
      <c r="D41" s="63">
        <v>0.41</v>
      </c>
      <c r="E41" s="31">
        <v>538.70000000000005</v>
      </c>
      <c r="F41" s="53">
        <v>9504.2000000000007</v>
      </c>
      <c r="G41" s="30" t="s">
        <v>59</v>
      </c>
      <c r="I41" s="57">
        <v>47515</v>
      </c>
      <c r="J41" s="56" t="s">
        <v>123</v>
      </c>
      <c r="K41" s="56">
        <v>50</v>
      </c>
      <c r="L41" s="65">
        <v>0.92</v>
      </c>
      <c r="M41" s="64">
        <v>403</v>
      </c>
      <c r="N41" s="58">
        <v>9529.7000000000007</v>
      </c>
      <c r="O41" s="56" t="s">
        <v>63</v>
      </c>
    </row>
    <row r="42" spans="1:15">
      <c r="A42" s="52">
        <v>51349</v>
      </c>
      <c r="B42" s="30" t="s">
        <v>124</v>
      </c>
      <c r="C42" s="30">
        <v>60</v>
      </c>
      <c r="D42" s="63">
        <v>0.4</v>
      </c>
      <c r="E42" s="31">
        <v>210.2</v>
      </c>
      <c r="F42" s="53">
        <v>9714.4000000000015</v>
      </c>
      <c r="G42" s="30" t="s">
        <v>59</v>
      </c>
      <c r="I42" s="57">
        <v>47574</v>
      </c>
      <c r="J42" s="56" t="s">
        <v>125</v>
      </c>
      <c r="K42" s="56">
        <v>94</v>
      </c>
      <c r="L42" s="65">
        <v>0.4</v>
      </c>
      <c r="M42" s="64">
        <v>329.4</v>
      </c>
      <c r="N42" s="58">
        <v>9859.1</v>
      </c>
      <c r="O42" s="56" t="s">
        <v>59</v>
      </c>
    </row>
    <row r="43" spans="1:15">
      <c r="A43" s="52">
        <v>51533</v>
      </c>
      <c r="B43" s="30" t="s">
        <v>126</v>
      </c>
      <c r="C43" s="30">
        <v>115</v>
      </c>
      <c r="D43" s="63">
        <v>0.42</v>
      </c>
      <c r="E43" s="31">
        <v>423.1</v>
      </c>
      <c r="F43" s="53">
        <v>10137.500000000002</v>
      </c>
      <c r="G43" s="30" t="s">
        <v>59</v>
      </c>
      <c r="I43" s="57">
        <v>47604</v>
      </c>
      <c r="J43" s="56" t="s">
        <v>108</v>
      </c>
      <c r="K43" s="56">
        <v>216</v>
      </c>
      <c r="L43" s="65">
        <v>0.4</v>
      </c>
      <c r="M43" s="64">
        <v>756.9</v>
      </c>
      <c r="N43" s="58">
        <v>10616</v>
      </c>
      <c r="O43" s="56" t="s">
        <v>59</v>
      </c>
    </row>
    <row r="44" spans="1:15">
      <c r="A44" s="52">
        <v>51592</v>
      </c>
      <c r="B44" s="30" t="s">
        <v>123</v>
      </c>
      <c r="C44" s="30">
        <v>50</v>
      </c>
      <c r="D44" s="63">
        <v>0.92</v>
      </c>
      <c r="E44" s="31">
        <v>403</v>
      </c>
      <c r="F44" s="53">
        <v>10540.500000000002</v>
      </c>
      <c r="G44" s="30" t="s">
        <v>63</v>
      </c>
      <c r="I44" s="57">
        <v>47665</v>
      </c>
      <c r="J44" s="56" t="s">
        <v>127</v>
      </c>
      <c r="K44" s="56">
        <v>160</v>
      </c>
      <c r="L44" s="65">
        <v>0.4</v>
      </c>
      <c r="M44" s="64">
        <v>560.6</v>
      </c>
      <c r="N44" s="58">
        <v>11176.6</v>
      </c>
      <c r="O44" s="56" t="s">
        <v>59</v>
      </c>
    </row>
    <row r="45" spans="1:15">
      <c r="A45" s="52">
        <v>51622</v>
      </c>
      <c r="B45" s="30" t="s">
        <v>128</v>
      </c>
      <c r="C45" s="30">
        <v>75</v>
      </c>
      <c r="D45" s="63">
        <v>0.23</v>
      </c>
      <c r="E45" s="31">
        <v>151.1</v>
      </c>
      <c r="F45" s="53">
        <v>10691.600000000002</v>
      </c>
      <c r="G45" s="30" t="s">
        <v>87</v>
      </c>
      <c r="I45" s="57">
        <v>47849</v>
      </c>
      <c r="J45" s="56" t="s">
        <v>116</v>
      </c>
      <c r="K45" s="56">
        <v>100</v>
      </c>
      <c r="L45" s="65">
        <v>0.39</v>
      </c>
      <c r="M45" s="64">
        <v>341.6</v>
      </c>
      <c r="N45" s="58">
        <v>11518.2</v>
      </c>
      <c r="O45" s="56" t="s">
        <v>59</v>
      </c>
    </row>
    <row r="46" spans="1:15">
      <c r="A46" s="52">
        <v>51653</v>
      </c>
      <c r="B46" s="30" t="s">
        <v>129</v>
      </c>
      <c r="C46" s="30">
        <v>80</v>
      </c>
      <c r="D46" s="63">
        <v>0.42</v>
      </c>
      <c r="E46" s="31">
        <v>294.3</v>
      </c>
      <c r="F46" s="53">
        <v>10985.900000000001</v>
      </c>
      <c r="G46" s="30" t="s">
        <v>59</v>
      </c>
      <c r="I46" s="57">
        <v>48214</v>
      </c>
      <c r="J46" s="56" t="s">
        <v>122</v>
      </c>
      <c r="K46" s="56">
        <v>150</v>
      </c>
      <c r="L46" s="65">
        <v>0.41</v>
      </c>
      <c r="M46" s="64">
        <v>538.70000000000005</v>
      </c>
      <c r="N46" s="58">
        <v>12056.900000000001</v>
      </c>
      <c r="O46" s="56" t="s">
        <v>59</v>
      </c>
    </row>
    <row r="47" spans="1:15">
      <c r="A47" s="52">
        <v>51745</v>
      </c>
      <c r="B47" s="30" t="s">
        <v>130</v>
      </c>
      <c r="C47" s="30">
        <v>35</v>
      </c>
      <c r="D47" s="63">
        <v>0.92</v>
      </c>
      <c r="E47" s="31">
        <v>282.10000000000002</v>
      </c>
      <c r="F47" s="53">
        <v>11268.000000000002</v>
      </c>
      <c r="G47" s="30" t="s">
        <v>63</v>
      </c>
      <c r="I47" s="57">
        <v>48214</v>
      </c>
      <c r="J47" s="56" t="s">
        <v>124</v>
      </c>
      <c r="K47" s="56">
        <v>60</v>
      </c>
      <c r="L47" s="65">
        <v>0.4</v>
      </c>
      <c r="M47" s="64">
        <v>210.2</v>
      </c>
      <c r="N47" s="58">
        <v>12267.100000000002</v>
      </c>
      <c r="O47" s="56" t="s">
        <v>59</v>
      </c>
    </row>
    <row r="48" spans="1:15">
      <c r="A48" s="52">
        <v>51867</v>
      </c>
      <c r="B48" s="30" t="s">
        <v>131</v>
      </c>
      <c r="C48" s="30">
        <v>80</v>
      </c>
      <c r="D48" s="63">
        <v>0.4</v>
      </c>
      <c r="E48" s="31">
        <v>280.3</v>
      </c>
      <c r="F48" s="53">
        <v>11548.300000000001</v>
      </c>
      <c r="G48" s="30" t="s">
        <v>59</v>
      </c>
      <c r="I48" s="57">
        <v>48214</v>
      </c>
      <c r="J48" s="56" t="s">
        <v>117</v>
      </c>
      <c r="K48" s="56">
        <v>35</v>
      </c>
      <c r="L48" s="65">
        <v>0.4</v>
      </c>
      <c r="M48" s="64">
        <v>122.6</v>
      </c>
      <c r="N48" s="58">
        <v>12389.700000000003</v>
      </c>
      <c r="O48" s="56" t="s">
        <v>59</v>
      </c>
    </row>
    <row r="49" spans="1:15">
      <c r="A49" s="52">
        <v>51867</v>
      </c>
      <c r="B49" s="30" t="s">
        <v>132</v>
      </c>
      <c r="C49" s="30">
        <v>130</v>
      </c>
      <c r="D49" s="63">
        <v>0.4</v>
      </c>
      <c r="E49" s="31">
        <v>455.5</v>
      </c>
      <c r="F49" s="53">
        <v>12003.800000000001</v>
      </c>
      <c r="G49" s="30" t="s">
        <v>59</v>
      </c>
      <c r="I49" s="57">
        <v>48214</v>
      </c>
      <c r="J49" s="56" t="s">
        <v>133</v>
      </c>
      <c r="K49" s="56">
        <v>100</v>
      </c>
      <c r="L49" s="65">
        <v>0.38</v>
      </c>
      <c r="M49" s="64">
        <v>332.9</v>
      </c>
      <c r="N49" s="58">
        <v>12722.600000000002</v>
      </c>
      <c r="O49" s="56" t="s">
        <v>59</v>
      </c>
    </row>
    <row r="50" spans="1:15">
      <c r="A50" s="52">
        <v>52110</v>
      </c>
      <c r="B50" s="30" t="s">
        <v>132</v>
      </c>
      <c r="C50" s="30">
        <v>88</v>
      </c>
      <c r="D50" s="63">
        <v>0.4</v>
      </c>
      <c r="E50" s="31">
        <v>308.39999999999998</v>
      </c>
      <c r="F50" s="53">
        <v>12312.2</v>
      </c>
      <c r="G50" s="30" t="s">
        <v>59</v>
      </c>
      <c r="I50" s="57">
        <v>48214</v>
      </c>
      <c r="J50" s="56" t="s">
        <v>134</v>
      </c>
      <c r="K50" s="56">
        <v>50</v>
      </c>
      <c r="L50" s="65">
        <v>0.92</v>
      </c>
      <c r="M50" s="64">
        <v>403</v>
      </c>
      <c r="N50" s="58">
        <v>13125.600000000002</v>
      </c>
      <c r="O50" s="56" t="s">
        <v>63</v>
      </c>
    </row>
    <row r="51" spans="1:15">
      <c r="A51" s="52">
        <v>52232</v>
      </c>
      <c r="B51" s="30" t="s">
        <v>135</v>
      </c>
      <c r="C51" s="30">
        <v>115</v>
      </c>
      <c r="D51" s="63">
        <v>0.42</v>
      </c>
      <c r="E51" s="31">
        <v>423.1</v>
      </c>
      <c r="F51" s="53">
        <v>12735.300000000001</v>
      </c>
      <c r="G51" s="30" t="s">
        <v>59</v>
      </c>
      <c r="I51" s="57">
        <v>48245</v>
      </c>
      <c r="J51" s="56" t="s">
        <v>131</v>
      </c>
      <c r="K51" s="56">
        <v>30</v>
      </c>
      <c r="L51" s="65">
        <v>0.4</v>
      </c>
      <c r="M51" s="64">
        <v>105.1</v>
      </c>
      <c r="N51" s="58">
        <v>13230.700000000003</v>
      </c>
      <c r="O51" s="56" t="s">
        <v>59</v>
      </c>
    </row>
    <row r="52" spans="1:15">
      <c r="A52" s="52">
        <v>52232</v>
      </c>
      <c r="B52" s="30" t="s">
        <v>136</v>
      </c>
      <c r="C52" s="30">
        <v>160</v>
      </c>
      <c r="D52" s="63">
        <v>0.39</v>
      </c>
      <c r="E52" s="31">
        <v>546.6</v>
      </c>
      <c r="F52" s="53">
        <v>13281.900000000001</v>
      </c>
      <c r="G52" s="30" t="s">
        <v>59</v>
      </c>
      <c r="I52" s="57">
        <v>48580</v>
      </c>
      <c r="J52" s="56" t="s">
        <v>132</v>
      </c>
      <c r="K52" s="56">
        <v>80</v>
      </c>
      <c r="L52" s="65">
        <v>0.4</v>
      </c>
      <c r="M52" s="64">
        <v>280.3</v>
      </c>
      <c r="N52" s="58">
        <v>13511.000000000002</v>
      </c>
      <c r="O52" s="56" t="s">
        <v>59</v>
      </c>
    </row>
    <row r="53" spans="1:15">
      <c r="A53" s="52">
        <v>52232</v>
      </c>
      <c r="B53" s="30" t="s">
        <v>137</v>
      </c>
      <c r="C53" s="30">
        <v>29</v>
      </c>
      <c r="D53" s="63">
        <v>0.23</v>
      </c>
      <c r="E53" s="31">
        <v>58.4</v>
      </c>
      <c r="F53" s="53">
        <v>13340.300000000001</v>
      </c>
      <c r="G53" s="30" t="s">
        <v>87</v>
      </c>
      <c r="I53" s="57">
        <v>48670</v>
      </c>
      <c r="J53" s="56" t="s">
        <v>138</v>
      </c>
      <c r="K53" s="56">
        <v>300</v>
      </c>
      <c r="L53" s="65">
        <v>0.4</v>
      </c>
      <c r="M53" s="64">
        <v>1051.2</v>
      </c>
      <c r="N53" s="58">
        <v>14562.200000000003</v>
      </c>
      <c r="O53" s="56" t="s">
        <v>59</v>
      </c>
    </row>
    <row r="54" spans="1:15">
      <c r="A54" s="52">
        <v>52322</v>
      </c>
      <c r="B54" s="30" t="s">
        <v>139</v>
      </c>
      <c r="C54" s="30">
        <v>28</v>
      </c>
      <c r="D54" s="63">
        <v>0.23</v>
      </c>
      <c r="E54" s="31">
        <v>56.4</v>
      </c>
      <c r="F54" s="53">
        <v>13396.7</v>
      </c>
      <c r="G54" s="30" t="s">
        <v>87</v>
      </c>
      <c r="I54" s="57">
        <v>48853</v>
      </c>
      <c r="J54" s="56" t="s">
        <v>126</v>
      </c>
      <c r="K54" s="56">
        <v>115</v>
      </c>
      <c r="L54" s="65">
        <v>0.42</v>
      </c>
      <c r="M54" s="64">
        <v>423.1</v>
      </c>
      <c r="N54" s="58">
        <v>14985.300000000003</v>
      </c>
      <c r="O54" s="56" t="s">
        <v>59</v>
      </c>
    </row>
    <row r="55" spans="1:15">
      <c r="A55" s="52">
        <v>52413</v>
      </c>
      <c r="B55" s="30" t="s">
        <v>103</v>
      </c>
      <c r="C55" s="30">
        <v>147</v>
      </c>
      <c r="D55" s="63">
        <v>0.23</v>
      </c>
      <c r="E55" s="31">
        <v>296.2</v>
      </c>
      <c r="F55" s="53">
        <v>13692.900000000001</v>
      </c>
      <c r="G55" s="30" t="s">
        <v>87</v>
      </c>
      <c r="I55" s="57">
        <v>48914</v>
      </c>
      <c r="J55" s="56" t="s">
        <v>129</v>
      </c>
      <c r="K55" s="56">
        <v>80</v>
      </c>
      <c r="L55" s="65">
        <v>0.42</v>
      </c>
      <c r="M55" s="64">
        <v>294.3</v>
      </c>
      <c r="N55" s="58">
        <v>15279.600000000002</v>
      </c>
      <c r="O55" s="56" t="s">
        <v>59</v>
      </c>
    </row>
    <row r="56" spans="1:15">
      <c r="A56" s="52">
        <v>52597</v>
      </c>
      <c r="B56" s="30" t="s">
        <v>140</v>
      </c>
      <c r="C56" s="30">
        <v>100</v>
      </c>
      <c r="D56" s="63">
        <v>0.23</v>
      </c>
      <c r="E56" s="31">
        <v>201.5</v>
      </c>
      <c r="F56" s="53">
        <v>13894.400000000001</v>
      </c>
      <c r="G56" s="30" t="s">
        <v>87</v>
      </c>
      <c r="I56" s="57">
        <v>49035</v>
      </c>
      <c r="J56" s="56" t="s">
        <v>139</v>
      </c>
      <c r="K56" s="56">
        <v>28</v>
      </c>
      <c r="L56" s="65">
        <v>0.23</v>
      </c>
      <c r="M56" s="64">
        <v>56.4</v>
      </c>
      <c r="N56" s="58">
        <v>15336.000000000002</v>
      </c>
      <c r="O56" s="56" t="s">
        <v>87</v>
      </c>
    </row>
    <row r="57" spans="1:15">
      <c r="A57" s="52">
        <v>52657</v>
      </c>
      <c r="B57" s="30" t="s">
        <v>141</v>
      </c>
      <c r="C57" s="30">
        <v>100</v>
      </c>
      <c r="D57" s="63">
        <v>0.37</v>
      </c>
      <c r="E57" s="31">
        <v>324.10000000000002</v>
      </c>
      <c r="F57" s="53">
        <v>14218.500000000002</v>
      </c>
      <c r="G57" s="30" t="s">
        <v>59</v>
      </c>
      <c r="I57" s="57">
        <v>49035</v>
      </c>
      <c r="J57" s="56" t="s">
        <v>128</v>
      </c>
      <c r="K57" s="56">
        <v>75</v>
      </c>
      <c r="L57" s="65">
        <v>0.23</v>
      </c>
      <c r="M57" s="64">
        <v>151.1</v>
      </c>
      <c r="N57" s="58">
        <v>15487.100000000002</v>
      </c>
      <c r="O57" s="56" t="s">
        <v>87</v>
      </c>
    </row>
    <row r="58" spans="1:15">
      <c r="A58" s="52">
        <v>52779</v>
      </c>
      <c r="B58" s="30" t="s">
        <v>142</v>
      </c>
      <c r="C58" s="30">
        <v>350</v>
      </c>
      <c r="D58" s="63">
        <v>0.23</v>
      </c>
      <c r="E58" s="31">
        <v>705.2</v>
      </c>
      <c r="F58" s="53">
        <v>14923.700000000003</v>
      </c>
      <c r="G58" s="30" t="s">
        <v>87</v>
      </c>
      <c r="I58" s="57">
        <v>49126</v>
      </c>
      <c r="J58" s="56" t="s">
        <v>143</v>
      </c>
      <c r="K58" s="56">
        <v>150</v>
      </c>
      <c r="L58" s="65">
        <v>0.4</v>
      </c>
      <c r="M58" s="64">
        <v>525.6</v>
      </c>
      <c r="N58" s="58">
        <v>16012.700000000003</v>
      </c>
      <c r="O58" s="56" t="s">
        <v>59</v>
      </c>
    </row>
    <row r="59" spans="1:15">
      <c r="A59" s="52">
        <v>52871</v>
      </c>
      <c r="B59" s="30" t="s">
        <v>144</v>
      </c>
      <c r="C59" s="30">
        <v>350</v>
      </c>
      <c r="D59" s="63">
        <v>0.23</v>
      </c>
      <c r="E59" s="31">
        <v>705.2</v>
      </c>
      <c r="F59" s="53">
        <v>15628.900000000003</v>
      </c>
      <c r="G59" s="30" t="s">
        <v>87</v>
      </c>
      <c r="I59" s="57">
        <v>49157</v>
      </c>
      <c r="J59" s="56" t="s">
        <v>145</v>
      </c>
      <c r="K59" s="56">
        <v>88</v>
      </c>
      <c r="L59" s="65">
        <v>0.4</v>
      </c>
      <c r="M59" s="64">
        <v>308.39999999999998</v>
      </c>
      <c r="N59" s="58">
        <v>16321.100000000002</v>
      </c>
      <c r="O59" s="56" t="s">
        <v>59</v>
      </c>
    </row>
    <row r="60" spans="1:15">
      <c r="A60" s="52">
        <v>52963</v>
      </c>
      <c r="B60" s="30" t="s">
        <v>146</v>
      </c>
      <c r="C60" s="30">
        <v>16</v>
      </c>
      <c r="D60" s="63">
        <v>0.55000000000000004</v>
      </c>
      <c r="E60" s="31">
        <v>77.099999999999994</v>
      </c>
      <c r="F60" s="53">
        <v>15706.000000000004</v>
      </c>
      <c r="G60" s="30" t="s">
        <v>64</v>
      </c>
      <c r="I60" s="57">
        <v>49310</v>
      </c>
      <c r="J60" s="56" t="s">
        <v>135</v>
      </c>
      <c r="K60" s="56">
        <v>115</v>
      </c>
      <c r="L60" s="65">
        <v>0.42</v>
      </c>
      <c r="M60" s="64">
        <v>423.1</v>
      </c>
      <c r="N60" s="58">
        <v>16744.2</v>
      </c>
      <c r="O60" s="56" t="s">
        <v>59</v>
      </c>
    </row>
    <row r="61" spans="1:15">
      <c r="A61" s="52">
        <v>53206</v>
      </c>
      <c r="B61" s="30" t="s">
        <v>127</v>
      </c>
      <c r="C61" s="30">
        <v>160</v>
      </c>
      <c r="D61" s="63">
        <v>0.4</v>
      </c>
      <c r="E61" s="31">
        <v>560.6</v>
      </c>
      <c r="F61" s="53">
        <v>16266.600000000004</v>
      </c>
      <c r="G61" s="30" t="s">
        <v>59</v>
      </c>
      <c r="I61" s="57">
        <v>49310</v>
      </c>
      <c r="J61" s="56" t="s">
        <v>140</v>
      </c>
      <c r="K61" s="56">
        <v>100</v>
      </c>
      <c r="L61" s="65">
        <v>0.23</v>
      </c>
      <c r="M61" s="64">
        <v>201.5</v>
      </c>
      <c r="N61" s="58">
        <v>16945.7</v>
      </c>
      <c r="O61" s="56" t="s">
        <v>87</v>
      </c>
    </row>
    <row r="62" spans="1:15">
      <c r="A62" s="52">
        <v>53297</v>
      </c>
      <c r="B62" s="30" t="s">
        <v>147</v>
      </c>
      <c r="C62" s="30">
        <v>150</v>
      </c>
      <c r="D62" s="63">
        <v>0.38</v>
      </c>
      <c r="E62" s="31">
        <v>499.3</v>
      </c>
      <c r="F62" s="53">
        <v>16765.900000000005</v>
      </c>
      <c r="G62" s="30" t="s">
        <v>59</v>
      </c>
      <c r="I62" s="57">
        <v>49310</v>
      </c>
      <c r="J62" s="56" t="s">
        <v>148</v>
      </c>
      <c r="K62" s="56">
        <v>113</v>
      </c>
      <c r="L62" s="65">
        <v>0.19</v>
      </c>
      <c r="M62" s="64">
        <v>188.1</v>
      </c>
      <c r="N62" s="58">
        <v>17133.8</v>
      </c>
      <c r="O62" s="56" t="s">
        <v>87</v>
      </c>
    </row>
    <row r="63" spans="1:15">
      <c r="A63" s="52">
        <v>53509</v>
      </c>
      <c r="B63" s="30" t="s">
        <v>149</v>
      </c>
      <c r="C63" s="30">
        <v>125</v>
      </c>
      <c r="D63" s="63">
        <v>0.39</v>
      </c>
      <c r="E63" s="31">
        <v>427.1</v>
      </c>
      <c r="F63" s="53">
        <v>17193.000000000004</v>
      </c>
      <c r="G63" s="30" t="s">
        <v>59</v>
      </c>
      <c r="I63" s="57">
        <v>49614</v>
      </c>
      <c r="J63" s="56" t="s">
        <v>150</v>
      </c>
      <c r="K63" s="56">
        <v>37</v>
      </c>
      <c r="L63" s="65">
        <v>0.23</v>
      </c>
      <c r="M63" s="64">
        <v>74.5</v>
      </c>
      <c r="N63" s="58">
        <v>17208.3</v>
      </c>
      <c r="O63" s="56" t="s">
        <v>87</v>
      </c>
    </row>
    <row r="64" spans="1:15">
      <c r="A64" s="52">
        <v>53540</v>
      </c>
      <c r="B64" s="30" t="s">
        <v>125</v>
      </c>
      <c r="C64" s="30">
        <v>94</v>
      </c>
      <c r="D64" s="63">
        <v>0.4</v>
      </c>
      <c r="E64" s="31">
        <v>329.4</v>
      </c>
      <c r="F64" s="53">
        <v>17522.400000000005</v>
      </c>
      <c r="G64" s="30" t="s">
        <v>59</v>
      </c>
      <c r="I64" s="57">
        <v>49644</v>
      </c>
      <c r="J64" s="56" t="s">
        <v>151</v>
      </c>
      <c r="K64" s="56">
        <v>100</v>
      </c>
      <c r="L64" s="65">
        <v>0.38</v>
      </c>
      <c r="M64" s="64">
        <v>332.9</v>
      </c>
      <c r="N64" s="58">
        <v>17541.2</v>
      </c>
      <c r="O64" s="56" t="s">
        <v>59</v>
      </c>
    </row>
    <row r="65" spans="1:15">
      <c r="A65" s="52">
        <v>53693</v>
      </c>
      <c r="B65" s="30" t="s">
        <v>152</v>
      </c>
      <c r="C65" s="30">
        <v>40</v>
      </c>
      <c r="D65" s="63">
        <v>0.4</v>
      </c>
      <c r="E65" s="31">
        <v>140.19999999999999</v>
      </c>
      <c r="F65" s="53">
        <v>17662.600000000006</v>
      </c>
      <c r="G65" s="30" t="s">
        <v>59</v>
      </c>
      <c r="I65" s="57">
        <v>49644</v>
      </c>
      <c r="J65" s="56" t="s">
        <v>153</v>
      </c>
      <c r="K65" s="56">
        <v>50</v>
      </c>
      <c r="L65" s="65">
        <v>0.92</v>
      </c>
      <c r="M65" s="64">
        <v>403</v>
      </c>
      <c r="N65" s="58">
        <v>17944.2</v>
      </c>
      <c r="O65" s="56" t="s">
        <v>63</v>
      </c>
    </row>
    <row r="66" spans="1:15">
      <c r="A66" s="52">
        <v>53724</v>
      </c>
      <c r="B66" s="30" t="s">
        <v>150</v>
      </c>
      <c r="C66" s="30">
        <v>37</v>
      </c>
      <c r="D66" s="63">
        <v>0.23</v>
      </c>
      <c r="E66" s="31">
        <v>74.5</v>
      </c>
      <c r="F66" s="53">
        <v>17737.100000000006</v>
      </c>
      <c r="G66" s="30" t="s">
        <v>87</v>
      </c>
      <c r="I66" s="57">
        <v>49675</v>
      </c>
      <c r="J66" s="56" t="s">
        <v>154</v>
      </c>
      <c r="K66" s="56">
        <v>100</v>
      </c>
      <c r="L66" s="65">
        <v>0.38</v>
      </c>
      <c r="M66" s="64">
        <v>332.9</v>
      </c>
      <c r="N66" s="58">
        <v>18277.100000000002</v>
      </c>
      <c r="O66" s="56" t="s">
        <v>59</v>
      </c>
    </row>
    <row r="67" spans="1:15">
      <c r="A67" s="52">
        <v>53724</v>
      </c>
      <c r="B67" s="30" t="s">
        <v>155</v>
      </c>
      <c r="C67" s="30">
        <v>150</v>
      </c>
      <c r="D67" s="63">
        <v>0.39</v>
      </c>
      <c r="E67" s="31">
        <v>512.5</v>
      </c>
      <c r="F67" s="53">
        <v>18249.600000000006</v>
      </c>
      <c r="G67" s="30" t="s">
        <v>59</v>
      </c>
      <c r="I67" s="57">
        <v>50041</v>
      </c>
      <c r="J67" s="56" t="s">
        <v>156</v>
      </c>
      <c r="K67" s="56">
        <v>65</v>
      </c>
      <c r="L67" s="65">
        <v>0.22</v>
      </c>
      <c r="M67" s="64">
        <v>125.3</v>
      </c>
      <c r="N67" s="58">
        <v>18402.400000000001</v>
      </c>
      <c r="O67" s="56" t="s">
        <v>87</v>
      </c>
    </row>
    <row r="68" spans="1:15">
      <c r="A68" s="52">
        <v>53997</v>
      </c>
      <c r="B68" s="30" t="s">
        <v>143</v>
      </c>
      <c r="C68" s="30">
        <v>150</v>
      </c>
      <c r="D68" s="63">
        <v>0.4</v>
      </c>
      <c r="E68" s="31">
        <v>525.6</v>
      </c>
      <c r="F68" s="53">
        <v>18775.200000000004</v>
      </c>
      <c r="G68" s="30" t="s">
        <v>59</v>
      </c>
      <c r="I68" s="57">
        <v>50072</v>
      </c>
      <c r="J68" s="56" t="s">
        <v>152</v>
      </c>
      <c r="K68" s="56">
        <v>40</v>
      </c>
      <c r="L68" s="65">
        <v>0.4</v>
      </c>
      <c r="M68" s="64">
        <v>140.19999999999999</v>
      </c>
      <c r="N68" s="58">
        <v>18542.600000000002</v>
      </c>
      <c r="O68" s="56" t="s">
        <v>59</v>
      </c>
    </row>
    <row r="69" spans="1:15">
      <c r="A69" s="52">
        <v>54058</v>
      </c>
      <c r="B69" s="30" t="s">
        <v>157</v>
      </c>
      <c r="C69" s="30">
        <v>146</v>
      </c>
      <c r="D69" s="63">
        <v>0.23</v>
      </c>
      <c r="E69" s="31">
        <v>294.2</v>
      </c>
      <c r="F69" s="53">
        <v>19069.400000000005</v>
      </c>
      <c r="G69" s="30" t="s">
        <v>87</v>
      </c>
      <c r="I69" s="57">
        <v>50100</v>
      </c>
      <c r="J69" s="56" t="s">
        <v>142</v>
      </c>
      <c r="K69" s="56">
        <v>350</v>
      </c>
      <c r="L69" s="65">
        <v>0.23</v>
      </c>
      <c r="M69" s="64">
        <v>705.2</v>
      </c>
      <c r="N69" s="58">
        <v>19247.800000000003</v>
      </c>
      <c r="O69" s="56" t="s">
        <v>87</v>
      </c>
    </row>
    <row r="70" spans="1:15">
      <c r="A70" s="52">
        <v>54058</v>
      </c>
      <c r="B70" s="30" t="s">
        <v>158</v>
      </c>
      <c r="C70" s="30">
        <v>59</v>
      </c>
      <c r="D70" s="63">
        <v>0.22</v>
      </c>
      <c r="E70" s="31">
        <v>113.7</v>
      </c>
      <c r="F70" s="53">
        <v>19183.100000000006</v>
      </c>
      <c r="G70" s="30" t="s">
        <v>87</v>
      </c>
      <c r="I70" s="57">
        <v>50161</v>
      </c>
      <c r="J70" s="56" t="s">
        <v>159</v>
      </c>
      <c r="K70" s="56">
        <v>232</v>
      </c>
      <c r="L70" s="65">
        <v>0.22500000000000001</v>
      </c>
      <c r="M70" s="64">
        <v>457.3</v>
      </c>
      <c r="N70" s="58">
        <v>19705.100000000002</v>
      </c>
      <c r="O70" s="56" t="s">
        <v>87</v>
      </c>
    </row>
    <row r="71" spans="1:15">
      <c r="A71" s="52">
        <v>54240</v>
      </c>
      <c r="B71" s="30" t="s">
        <v>160</v>
      </c>
      <c r="C71" s="30">
        <v>150</v>
      </c>
      <c r="D71" s="63">
        <v>0.41</v>
      </c>
      <c r="E71" s="31">
        <v>538.70000000000005</v>
      </c>
      <c r="F71" s="53">
        <v>19721.800000000007</v>
      </c>
      <c r="G71" s="30" t="s">
        <v>59</v>
      </c>
      <c r="I71" s="57">
        <v>50222</v>
      </c>
      <c r="J71" s="56" t="s">
        <v>161</v>
      </c>
      <c r="K71" s="56">
        <v>40</v>
      </c>
      <c r="L71" s="65">
        <v>0.92</v>
      </c>
      <c r="M71" s="64">
        <v>322.39999999999998</v>
      </c>
      <c r="N71" s="58">
        <v>20027.500000000004</v>
      </c>
      <c r="O71" s="56" t="s">
        <v>63</v>
      </c>
    </row>
    <row r="72" spans="1:15">
      <c r="A72" s="52">
        <v>54302</v>
      </c>
      <c r="B72" s="30" t="s">
        <v>162</v>
      </c>
      <c r="C72" s="30">
        <v>70</v>
      </c>
      <c r="D72" s="63">
        <v>0.55000000000000004</v>
      </c>
      <c r="E72" s="31">
        <v>337.3</v>
      </c>
      <c r="F72" s="53">
        <v>20059.100000000006</v>
      </c>
      <c r="G72" s="30" t="s">
        <v>64</v>
      </c>
      <c r="I72" s="57">
        <v>50375</v>
      </c>
      <c r="J72" s="56" t="s">
        <v>163</v>
      </c>
      <c r="K72" s="56">
        <v>146</v>
      </c>
      <c r="L72" s="65">
        <v>0.22</v>
      </c>
      <c r="M72" s="64">
        <v>281.39999999999998</v>
      </c>
      <c r="N72" s="58">
        <v>20308.900000000005</v>
      </c>
      <c r="O72" s="56" t="s">
        <v>87</v>
      </c>
    </row>
    <row r="73" spans="1:15">
      <c r="A73" s="52">
        <v>54393</v>
      </c>
      <c r="B73" s="30" t="s">
        <v>164</v>
      </c>
      <c r="C73" s="30">
        <v>20</v>
      </c>
      <c r="D73" s="63">
        <v>0.23</v>
      </c>
      <c r="E73" s="31">
        <v>40.299999999999997</v>
      </c>
      <c r="F73" s="53">
        <v>20099.400000000005</v>
      </c>
      <c r="G73" s="30" t="s">
        <v>87</v>
      </c>
      <c r="I73" s="57">
        <v>50406</v>
      </c>
      <c r="J73" s="56" t="s">
        <v>165</v>
      </c>
      <c r="K73" s="56">
        <v>50</v>
      </c>
      <c r="L73" s="65">
        <v>0.22</v>
      </c>
      <c r="M73" s="64">
        <v>96.4</v>
      </c>
      <c r="N73" s="58">
        <v>20405.300000000007</v>
      </c>
      <c r="O73" s="56" t="s">
        <v>87</v>
      </c>
    </row>
    <row r="74" spans="1:15">
      <c r="A74" s="52">
        <v>54424</v>
      </c>
      <c r="B74" s="30" t="s">
        <v>145</v>
      </c>
      <c r="C74" s="30">
        <v>30</v>
      </c>
      <c r="D74" s="63">
        <v>0.4</v>
      </c>
      <c r="E74" s="31">
        <v>105.1</v>
      </c>
      <c r="F74" s="53">
        <v>20204.500000000004</v>
      </c>
      <c r="G74" s="30" t="s">
        <v>59</v>
      </c>
      <c r="I74" s="57">
        <v>50496</v>
      </c>
      <c r="J74" s="56" t="s">
        <v>119</v>
      </c>
      <c r="K74" s="56">
        <v>250</v>
      </c>
      <c r="L74" s="65">
        <v>0.1</v>
      </c>
      <c r="M74" s="64">
        <v>219</v>
      </c>
      <c r="N74" s="58">
        <v>20624.300000000007</v>
      </c>
      <c r="O74" s="56" t="s">
        <v>120</v>
      </c>
    </row>
    <row r="75" spans="1:15">
      <c r="A75" s="52">
        <v>54424</v>
      </c>
      <c r="B75" s="30" t="s">
        <v>156</v>
      </c>
      <c r="C75" s="30">
        <v>65</v>
      </c>
      <c r="D75" s="63">
        <v>0.22</v>
      </c>
      <c r="E75" s="31">
        <v>125.3</v>
      </c>
      <c r="F75" s="53">
        <v>20329.800000000003</v>
      </c>
      <c r="G75" s="30" t="s">
        <v>87</v>
      </c>
      <c r="I75" s="57">
        <v>50710</v>
      </c>
      <c r="J75" s="56" t="s">
        <v>160</v>
      </c>
      <c r="K75" s="56">
        <v>150</v>
      </c>
      <c r="L75" s="65">
        <v>0.41</v>
      </c>
      <c r="M75" s="64">
        <v>538.70000000000005</v>
      </c>
      <c r="N75" s="58">
        <v>21163.000000000007</v>
      </c>
      <c r="O75" s="56" t="s">
        <v>59</v>
      </c>
    </row>
    <row r="76" spans="1:15">
      <c r="A76" s="52">
        <v>54424</v>
      </c>
      <c r="B76" s="30" t="s">
        <v>166</v>
      </c>
      <c r="C76" s="30">
        <v>130</v>
      </c>
      <c r="D76" s="63">
        <v>0.23</v>
      </c>
      <c r="E76" s="31">
        <v>261.89999999999998</v>
      </c>
      <c r="F76" s="53">
        <v>20591.700000000004</v>
      </c>
      <c r="G76" s="30" t="s">
        <v>87</v>
      </c>
      <c r="I76" s="57">
        <v>50771</v>
      </c>
      <c r="J76" s="56" t="s">
        <v>167</v>
      </c>
      <c r="K76" s="56">
        <v>75</v>
      </c>
      <c r="L76" s="65">
        <v>0.23</v>
      </c>
      <c r="M76" s="64">
        <v>151.1</v>
      </c>
      <c r="N76" s="58">
        <v>21314.100000000006</v>
      </c>
      <c r="O76" s="56" t="s">
        <v>87</v>
      </c>
    </row>
    <row r="77" spans="1:15">
      <c r="A77" s="52">
        <v>54667</v>
      </c>
      <c r="B77" s="30" t="s">
        <v>133</v>
      </c>
      <c r="C77" s="30">
        <v>100</v>
      </c>
      <c r="D77" s="63">
        <v>0.38</v>
      </c>
      <c r="E77" s="31">
        <v>332.9</v>
      </c>
      <c r="F77" s="53">
        <v>20924.600000000006</v>
      </c>
      <c r="G77" s="30" t="s">
        <v>59</v>
      </c>
      <c r="I77" s="57">
        <v>50830</v>
      </c>
      <c r="J77" s="56" t="s">
        <v>168</v>
      </c>
      <c r="K77" s="56">
        <v>100</v>
      </c>
      <c r="L77" s="65">
        <v>0.22</v>
      </c>
      <c r="M77" s="64">
        <v>192.7</v>
      </c>
      <c r="N77" s="58">
        <v>21506.800000000007</v>
      </c>
      <c r="O77" s="56" t="s">
        <v>87</v>
      </c>
    </row>
    <row r="78" spans="1:15">
      <c r="A78" s="52">
        <v>54789</v>
      </c>
      <c r="B78" s="30" t="s">
        <v>169</v>
      </c>
      <c r="C78" s="30">
        <v>120</v>
      </c>
      <c r="D78" s="63">
        <v>0.23</v>
      </c>
      <c r="E78" s="31">
        <v>241.8</v>
      </c>
      <c r="F78" s="53">
        <v>21166.400000000005</v>
      </c>
      <c r="G78" s="30" t="s">
        <v>87</v>
      </c>
      <c r="I78" s="57">
        <v>50952</v>
      </c>
      <c r="J78" s="56" t="s">
        <v>170</v>
      </c>
      <c r="K78" s="56">
        <v>35</v>
      </c>
      <c r="L78" s="65">
        <v>0.56999999999999995</v>
      </c>
      <c r="M78" s="64">
        <v>174.8</v>
      </c>
      <c r="N78" s="58">
        <v>21681.600000000006</v>
      </c>
      <c r="O78" s="56" t="s">
        <v>64</v>
      </c>
    </row>
    <row r="79" spans="1:15">
      <c r="A79" s="52">
        <v>54789</v>
      </c>
      <c r="B79" s="30" t="s">
        <v>171</v>
      </c>
      <c r="C79" s="30">
        <v>20</v>
      </c>
      <c r="D79" s="63">
        <v>0.55000000000000004</v>
      </c>
      <c r="E79" s="31">
        <v>96.4</v>
      </c>
      <c r="F79" s="53">
        <v>21262.800000000007</v>
      </c>
      <c r="G79" s="30" t="s">
        <v>64</v>
      </c>
      <c r="I79" s="57">
        <v>51136</v>
      </c>
      <c r="J79" s="56" t="s">
        <v>172</v>
      </c>
      <c r="K79" s="56">
        <v>150</v>
      </c>
      <c r="L79" s="65">
        <v>0.41</v>
      </c>
      <c r="M79" s="64">
        <v>538.70000000000005</v>
      </c>
      <c r="N79" s="58">
        <v>22220.300000000007</v>
      </c>
      <c r="O79" s="56" t="s">
        <v>59</v>
      </c>
    </row>
    <row r="80" spans="1:15">
      <c r="A80" s="52">
        <v>54879</v>
      </c>
      <c r="B80" s="30" t="s">
        <v>173</v>
      </c>
      <c r="C80" s="30">
        <v>180</v>
      </c>
      <c r="D80" s="63">
        <v>0.23</v>
      </c>
      <c r="E80" s="31">
        <v>362.7</v>
      </c>
      <c r="F80" s="53">
        <v>21625.500000000007</v>
      </c>
      <c r="G80" s="30" t="s">
        <v>87</v>
      </c>
      <c r="I80" s="57">
        <v>51410</v>
      </c>
      <c r="J80" s="56" t="s">
        <v>174</v>
      </c>
      <c r="K80" s="56">
        <v>200</v>
      </c>
      <c r="L80" s="65">
        <v>0.38</v>
      </c>
      <c r="M80" s="64">
        <v>665.8</v>
      </c>
      <c r="N80" s="58">
        <v>22886.100000000006</v>
      </c>
      <c r="O80" s="56" t="s">
        <v>59</v>
      </c>
    </row>
    <row r="81" spans="1:15">
      <c r="A81" s="52">
        <v>55062</v>
      </c>
      <c r="B81" s="30" t="s">
        <v>118</v>
      </c>
      <c r="C81" s="30">
        <v>350</v>
      </c>
      <c r="D81" s="63">
        <v>0.22500000000000001</v>
      </c>
      <c r="E81" s="31">
        <v>689.9</v>
      </c>
      <c r="F81" s="53">
        <v>22315.400000000009</v>
      </c>
      <c r="G81" s="30" t="s">
        <v>87</v>
      </c>
      <c r="I81" s="57">
        <v>51592</v>
      </c>
      <c r="J81" s="56" t="s">
        <v>175</v>
      </c>
      <c r="K81" s="56">
        <v>54</v>
      </c>
      <c r="L81" s="65">
        <v>0.42</v>
      </c>
      <c r="M81" s="64">
        <v>198.7</v>
      </c>
      <c r="N81" s="58">
        <v>23084.800000000007</v>
      </c>
      <c r="O81" s="56" t="s">
        <v>59</v>
      </c>
    </row>
    <row r="82" spans="1:15">
      <c r="A82" s="50"/>
      <c r="B82" s="50"/>
      <c r="C82" s="50"/>
      <c r="D82" s="50"/>
      <c r="E82" s="50"/>
      <c r="F82" s="50"/>
      <c r="G82" s="50"/>
      <c r="I82" s="57">
        <v>51653</v>
      </c>
      <c r="J82" s="56" t="s">
        <v>176</v>
      </c>
      <c r="K82" s="56">
        <v>71.3</v>
      </c>
      <c r="L82" s="65">
        <v>0.38</v>
      </c>
      <c r="M82" s="64">
        <v>237.3</v>
      </c>
      <c r="N82" s="58">
        <v>23322.100000000006</v>
      </c>
      <c r="O82" s="56" t="s">
        <v>59</v>
      </c>
    </row>
    <row r="83" spans="1:15">
      <c r="A83" s="50"/>
      <c r="B83" s="50"/>
      <c r="C83" s="50"/>
      <c r="D83" s="50"/>
      <c r="E83" s="50"/>
      <c r="F83" s="50"/>
      <c r="G83" s="50"/>
      <c r="I83" s="57">
        <v>51836</v>
      </c>
      <c r="J83" s="56" t="s">
        <v>177</v>
      </c>
      <c r="K83" s="56">
        <v>100</v>
      </c>
      <c r="L83" s="65">
        <v>0.21</v>
      </c>
      <c r="M83" s="64">
        <v>184</v>
      </c>
      <c r="N83" s="58">
        <v>23506.100000000006</v>
      </c>
      <c r="O83" s="56" t="s">
        <v>87</v>
      </c>
    </row>
    <row r="84" spans="1:15">
      <c r="A84" s="50"/>
      <c r="B84" s="50"/>
      <c r="C84" s="50"/>
      <c r="D84" s="50"/>
      <c r="E84" s="50"/>
      <c r="F84" s="50"/>
      <c r="G84" s="50"/>
      <c r="I84" s="57">
        <v>51898</v>
      </c>
      <c r="J84" s="56" t="s">
        <v>178</v>
      </c>
      <c r="K84" s="56">
        <v>200</v>
      </c>
      <c r="L84" s="65">
        <v>0.21</v>
      </c>
      <c r="M84" s="64">
        <v>367.9</v>
      </c>
      <c r="N84" s="58">
        <v>23874.000000000007</v>
      </c>
      <c r="O84" s="56" t="s">
        <v>87</v>
      </c>
    </row>
    <row r="85" spans="1:15">
      <c r="A85" s="50"/>
      <c r="B85" s="50"/>
      <c r="C85" s="50"/>
      <c r="D85" s="50"/>
      <c r="E85" s="50"/>
      <c r="F85" s="50"/>
      <c r="G85" s="50"/>
      <c r="I85" s="57">
        <v>52263</v>
      </c>
      <c r="J85" s="56" t="s">
        <v>179</v>
      </c>
      <c r="K85" s="56">
        <v>50</v>
      </c>
      <c r="L85" s="65">
        <v>0.92</v>
      </c>
      <c r="M85" s="64">
        <v>403</v>
      </c>
      <c r="N85" s="58">
        <v>24277.000000000007</v>
      </c>
      <c r="O85" s="56" t="s">
        <v>63</v>
      </c>
    </row>
    <row r="86" spans="1:15">
      <c r="A86" s="50"/>
      <c r="B86" s="50"/>
      <c r="C86" s="50"/>
      <c r="D86" s="50"/>
      <c r="E86" s="50"/>
      <c r="F86" s="50"/>
      <c r="G86" s="50"/>
      <c r="I86" s="57">
        <v>52413</v>
      </c>
      <c r="J86" s="56" t="s">
        <v>180</v>
      </c>
      <c r="K86" s="56">
        <v>50</v>
      </c>
      <c r="L86" s="65">
        <v>0.92</v>
      </c>
      <c r="M86" s="64">
        <v>403</v>
      </c>
      <c r="N86" s="58">
        <v>24680.000000000007</v>
      </c>
      <c r="O86" s="56" t="s">
        <v>63</v>
      </c>
    </row>
    <row r="87" spans="1:15">
      <c r="A87" s="50"/>
      <c r="B87" s="50"/>
      <c r="C87" s="50"/>
      <c r="D87" s="50"/>
      <c r="E87" s="50"/>
      <c r="F87" s="50"/>
      <c r="G87" s="50"/>
      <c r="I87" s="57">
        <v>52566</v>
      </c>
      <c r="J87" s="56" t="s">
        <v>181</v>
      </c>
      <c r="K87" s="56">
        <v>50</v>
      </c>
      <c r="L87" s="65">
        <v>0.92</v>
      </c>
      <c r="M87" s="64">
        <v>403</v>
      </c>
      <c r="N87" s="58">
        <v>25083.000000000007</v>
      </c>
      <c r="O87" s="56" t="s">
        <v>63</v>
      </c>
    </row>
    <row r="88" spans="1:15">
      <c r="A88" s="50"/>
      <c r="B88" s="50"/>
      <c r="C88" s="50"/>
      <c r="D88" s="50"/>
      <c r="E88" s="50"/>
      <c r="F88" s="50"/>
      <c r="G88" s="50"/>
      <c r="I88" s="57">
        <v>52810</v>
      </c>
      <c r="J88" s="56" t="s">
        <v>182</v>
      </c>
      <c r="K88" s="56">
        <v>50</v>
      </c>
      <c r="L88" s="65">
        <v>0.92</v>
      </c>
      <c r="M88" s="64">
        <v>403</v>
      </c>
      <c r="N88" s="58">
        <v>25486.000000000007</v>
      </c>
      <c r="O88" s="56" t="s">
        <v>63</v>
      </c>
    </row>
    <row r="89" spans="1:15">
      <c r="A89" s="50"/>
      <c r="B89" s="50"/>
      <c r="C89" s="50"/>
      <c r="D89" s="50"/>
      <c r="E89" s="50"/>
      <c r="F89" s="50"/>
      <c r="G89" s="50"/>
      <c r="I89" s="57">
        <v>53022</v>
      </c>
      <c r="J89" s="56" t="s">
        <v>183</v>
      </c>
      <c r="K89" s="56">
        <v>250</v>
      </c>
      <c r="L89" s="65">
        <v>0.22500000000000001</v>
      </c>
      <c r="M89" s="64">
        <v>492.8</v>
      </c>
      <c r="N89" s="58">
        <v>25978.800000000007</v>
      </c>
      <c r="O89" s="56" t="s">
        <v>87</v>
      </c>
    </row>
    <row r="90" spans="1:15">
      <c r="A90" s="50"/>
      <c r="B90" s="50"/>
      <c r="C90" s="50"/>
      <c r="D90" s="50"/>
      <c r="E90" s="50"/>
      <c r="F90" s="50"/>
      <c r="G90" s="50"/>
      <c r="I90" s="57">
        <v>53328</v>
      </c>
      <c r="J90" s="56" t="s">
        <v>184</v>
      </c>
      <c r="K90" s="56">
        <v>140</v>
      </c>
      <c r="L90" s="65">
        <v>0.22</v>
      </c>
      <c r="M90" s="64">
        <v>269.8</v>
      </c>
      <c r="N90" s="58">
        <v>26248.600000000006</v>
      </c>
      <c r="O90" s="56" t="s">
        <v>87</v>
      </c>
    </row>
    <row r="91" spans="1:15">
      <c r="A91" s="50"/>
      <c r="B91" s="50"/>
      <c r="C91" s="50"/>
      <c r="D91" s="50"/>
      <c r="E91" s="50"/>
      <c r="F91" s="50"/>
      <c r="G91" s="50"/>
      <c r="I91" s="57">
        <v>53479</v>
      </c>
      <c r="J91" s="56" t="s">
        <v>158</v>
      </c>
      <c r="K91" s="56">
        <v>200</v>
      </c>
      <c r="L91" s="65">
        <v>0.21</v>
      </c>
      <c r="M91" s="64">
        <v>367.9</v>
      </c>
      <c r="N91" s="58">
        <v>26616.500000000007</v>
      </c>
      <c r="O91" s="56" t="s">
        <v>87</v>
      </c>
    </row>
    <row r="92" spans="1:15">
      <c r="A92" s="50"/>
      <c r="B92" s="50"/>
      <c r="C92" s="50"/>
      <c r="D92" s="50"/>
      <c r="E92" s="50"/>
      <c r="F92" s="50"/>
      <c r="G92" s="50"/>
      <c r="I92" s="57">
        <v>53905</v>
      </c>
      <c r="J92" s="56" t="s">
        <v>185</v>
      </c>
      <c r="K92" s="56">
        <v>300</v>
      </c>
      <c r="L92" s="65">
        <v>0.52</v>
      </c>
      <c r="M92" s="64">
        <v>1366.6</v>
      </c>
      <c r="N92" s="58">
        <v>27983.100000000006</v>
      </c>
      <c r="O92" s="56" t="s">
        <v>60</v>
      </c>
    </row>
    <row r="93" spans="1:15">
      <c r="A93" s="50"/>
      <c r="B93" s="50"/>
      <c r="C93" s="50"/>
      <c r="D93" s="50"/>
      <c r="E93" s="50"/>
      <c r="F93" s="50"/>
      <c r="G93" s="50"/>
      <c r="I93" s="57">
        <v>54424</v>
      </c>
      <c r="J93" s="56" t="s">
        <v>186</v>
      </c>
      <c r="K93" s="56">
        <v>250</v>
      </c>
      <c r="L93" s="65">
        <v>0.22500000000000001</v>
      </c>
      <c r="M93" s="64">
        <v>492.8</v>
      </c>
      <c r="N93" s="58">
        <v>28475.900000000005</v>
      </c>
      <c r="O93" s="56" t="s">
        <v>87</v>
      </c>
    </row>
    <row r="94" spans="1:15">
      <c r="A94" s="50"/>
      <c r="B94" s="50"/>
      <c r="C94" s="50"/>
      <c r="D94" s="50"/>
      <c r="E94" s="50"/>
      <c r="F94" s="50"/>
      <c r="G94" s="50"/>
      <c r="I94" s="57">
        <v>54909</v>
      </c>
      <c r="J94" s="56" t="s">
        <v>187</v>
      </c>
      <c r="K94" s="56">
        <v>300</v>
      </c>
      <c r="L94" s="65">
        <v>0.52</v>
      </c>
      <c r="M94" s="64">
        <v>1366.6</v>
      </c>
      <c r="N94" s="58">
        <v>29842.500000000004</v>
      </c>
      <c r="O94" s="56" t="s">
        <v>60</v>
      </c>
    </row>
    <row r="95" spans="1:15">
      <c r="A95" s="50"/>
      <c r="B95" s="50"/>
      <c r="C95" s="50"/>
      <c r="D95" s="50"/>
      <c r="E95" s="50"/>
      <c r="F95" s="50"/>
      <c r="G95" s="50"/>
      <c r="I95" s="55"/>
      <c r="J95" s="55"/>
      <c r="K95" s="55"/>
      <c r="L95" s="55"/>
      <c r="M95" s="55"/>
      <c r="N95" s="55"/>
      <c r="O95" s="55"/>
    </row>
    <row r="96" spans="1:15">
      <c r="A96" s="50"/>
      <c r="B96" s="50"/>
      <c r="C96" s="50"/>
      <c r="D96" s="50"/>
      <c r="E96" s="50"/>
      <c r="F96" s="50"/>
      <c r="G96" s="50"/>
      <c r="I96" s="55"/>
      <c r="J96" s="55"/>
      <c r="K96" s="55"/>
      <c r="L96" s="55"/>
      <c r="M96" s="55"/>
      <c r="N96" s="55"/>
      <c r="O96" s="55"/>
    </row>
    <row r="97" spans="1:15">
      <c r="A97" s="50"/>
      <c r="B97" s="50"/>
      <c r="C97" s="50"/>
      <c r="D97" s="50"/>
      <c r="E97" s="50"/>
      <c r="F97" s="50"/>
      <c r="G97" s="50"/>
      <c r="I97" s="55"/>
      <c r="J97" s="55"/>
      <c r="K97" s="55"/>
      <c r="L97" s="55"/>
      <c r="M97" s="55"/>
      <c r="N97" s="55"/>
      <c r="O97" s="55"/>
    </row>
    <row r="98" spans="1:15">
      <c r="A98" s="50"/>
      <c r="B98" s="50"/>
      <c r="C98" s="50"/>
      <c r="D98" s="50"/>
      <c r="E98" s="50"/>
      <c r="F98" s="50"/>
      <c r="G98" s="50"/>
      <c r="I98" s="55"/>
      <c r="J98" s="55"/>
      <c r="K98" s="55"/>
      <c r="L98" s="55"/>
      <c r="M98" s="55"/>
      <c r="N98" s="55"/>
      <c r="O98" s="55"/>
    </row>
    <row r="99" spans="1:15">
      <c r="A99" s="50"/>
      <c r="B99" s="50"/>
      <c r="C99" s="50"/>
      <c r="D99" s="50"/>
      <c r="E99" s="50"/>
      <c r="F99" s="50"/>
      <c r="G99" s="50"/>
      <c r="I99" s="55"/>
      <c r="J99" s="55"/>
      <c r="K99" s="55"/>
      <c r="L99" s="55"/>
      <c r="M99" s="55"/>
      <c r="N99" s="55"/>
      <c r="O99" s="55"/>
    </row>
    <row r="100" spans="1:15">
      <c r="A100" s="50"/>
      <c r="B100" s="50"/>
      <c r="C100" s="50"/>
      <c r="D100" s="50"/>
      <c r="E100" s="50"/>
      <c r="F100" s="50"/>
      <c r="G100" s="50"/>
      <c r="I100" s="55"/>
      <c r="J100" s="55"/>
      <c r="K100" s="55"/>
      <c r="L100" s="55"/>
      <c r="M100" s="55"/>
      <c r="N100" s="55"/>
      <c r="O100" s="55"/>
    </row>
    <row r="101" spans="1:15">
      <c r="A101" s="50"/>
      <c r="B101" s="50"/>
      <c r="C101" s="50"/>
      <c r="D101" s="50"/>
      <c r="E101" s="50"/>
      <c r="F101" s="50"/>
      <c r="G101" s="50"/>
      <c r="I101" s="55"/>
      <c r="J101" s="55"/>
      <c r="K101" s="55"/>
      <c r="L101" s="55"/>
      <c r="M101" s="55"/>
      <c r="N101" s="55"/>
      <c r="O101" s="55"/>
    </row>
    <row r="103" spans="1:15">
      <c r="A103" s="62" t="s">
        <v>188</v>
      </c>
      <c r="B103" s="59"/>
      <c r="C103" s="59"/>
      <c r="D103" s="59"/>
      <c r="I103" s="26"/>
      <c r="J103" s="26"/>
      <c r="M103" s="26"/>
      <c r="O103" s="26"/>
    </row>
    <row r="104" spans="1:15">
      <c r="A104" s="59" t="s">
        <v>189</v>
      </c>
      <c r="B104" s="59"/>
      <c r="C104" s="59"/>
      <c r="D104" s="59"/>
      <c r="I104" s="26"/>
      <c r="J104" s="26"/>
      <c r="M104" s="26"/>
      <c r="O104" s="26"/>
    </row>
    <row r="105" spans="1:15" ht="45">
      <c r="A105" s="130" t="s">
        <v>190</v>
      </c>
      <c r="B105" s="130" t="s">
        <v>191</v>
      </c>
      <c r="C105" s="130" t="s">
        <v>192</v>
      </c>
      <c r="D105" s="130" t="s">
        <v>193</v>
      </c>
      <c r="I105" s="26"/>
      <c r="J105" s="26"/>
      <c r="M105" s="26"/>
      <c r="O105" s="26"/>
    </row>
    <row r="106" spans="1:15">
      <c r="A106" s="61">
        <v>45108</v>
      </c>
      <c r="B106" s="60" t="s">
        <v>194</v>
      </c>
      <c r="C106" s="60">
        <v>35</v>
      </c>
      <c r="D106" s="60">
        <v>26.25</v>
      </c>
      <c r="I106" s="26"/>
      <c r="J106" s="26"/>
      <c r="M106" s="26"/>
      <c r="O106" s="26"/>
    </row>
    <row r="107" spans="1:15">
      <c r="A107" s="61">
        <v>45658</v>
      </c>
      <c r="B107" s="60" t="s">
        <v>195</v>
      </c>
      <c r="C107" s="60">
        <v>100</v>
      </c>
      <c r="D107" s="60">
        <v>200</v>
      </c>
      <c r="I107" s="26"/>
      <c r="J107" s="26"/>
      <c r="M107" s="26"/>
      <c r="O107" s="26"/>
    </row>
    <row r="108" spans="1:15">
      <c r="A108" s="61">
        <v>48580</v>
      </c>
      <c r="B108" s="60" t="s">
        <v>196</v>
      </c>
      <c r="C108" s="60">
        <v>150</v>
      </c>
      <c r="D108" s="60">
        <v>300</v>
      </c>
      <c r="I108" s="26"/>
      <c r="J108" s="26"/>
      <c r="M108" s="26"/>
      <c r="O108" s="26"/>
    </row>
    <row r="109" spans="1:15">
      <c r="A109" s="61">
        <v>50771</v>
      </c>
      <c r="B109" s="60" t="s">
        <v>197</v>
      </c>
      <c r="C109" s="60">
        <v>150</v>
      </c>
      <c r="D109" s="60">
        <v>600</v>
      </c>
      <c r="I109" s="26"/>
      <c r="J109" s="26"/>
      <c r="M109" s="26"/>
      <c r="O109" s="26"/>
    </row>
    <row r="110" spans="1:15">
      <c r="A110" s="61">
        <v>51867</v>
      </c>
      <c r="B110" s="60" t="s">
        <v>198</v>
      </c>
      <c r="C110" s="60">
        <v>150</v>
      </c>
      <c r="D110" s="60">
        <v>300</v>
      </c>
      <c r="I110" s="26"/>
      <c r="J110" s="26"/>
      <c r="M110" s="26"/>
      <c r="O110" s="26"/>
    </row>
    <row r="111" spans="1:15">
      <c r="A111" s="61">
        <v>53693</v>
      </c>
      <c r="B111" s="60" t="s">
        <v>194</v>
      </c>
      <c r="C111" s="60">
        <v>150</v>
      </c>
      <c r="D111" s="60">
        <v>1200</v>
      </c>
      <c r="I111" s="26"/>
      <c r="J111" s="26"/>
      <c r="M111" s="26"/>
      <c r="O111" s="26"/>
    </row>
    <row r="112" spans="1:15">
      <c r="I112" s="26"/>
      <c r="J112" s="26"/>
      <c r="M112" s="26"/>
      <c r="O112" s="26"/>
    </row>
    <row r="113" spans="1:15">
      <c r="I113" s="26"/>
      <c r="J113" s="26"/>
      <c r="M113" s="26"/>
      <c r="O113" s="26"/>
    </row>
    <row r="114" spans="1:15">
      <c r="I114" s="26"/>
      <c r="J114" s="26"/>
      <c r="M114" s="26"/>
      <c r="O114" s="26"/>
    </row>
    <row r="115" spans="1:15" ht="31.15" customHeight="1">
      <c r="A115" s="26"/>
      <c r="B115" s="153" t="s">
        <v>199</v>
      </c>
      <c r="C115" s="153"/>
      <c r="D115" s="153"/>
      <c r="E115" s="153"/>
      <c r="F115" s="153"/>
      <c r="G115" s="153"/>
      <c r="I115" s="153" t="s">
        <v>200</v>
      </c>
      <c r="J115" s="153"/>
      <c r="K115" s="153"/>
      <c r="L115" s="153"/>
    </row>
    <row r="116" spans="1:15">
      <c r="A116" s="26"/>
      <c r="B116" s="159" t="s">
        <v>18</v>
      </c>
      <c r="C116" s="155" t="s">
        <v>201</v>
      </c>
      <c r="D116" s="155" t="s">
        <v>59</v>
      </c>
      <c r="E116" s="155" t="s">
        <v>87</v>
      </c>
      <c r="F116" s="155" t="s">
        <v>63</v>
      </c>
      <c r="G116" s="155" t="s">
        <v>202</v>
      </c>
      <c r="I116" s="155" t="s">
        <v>59</v>
      </c>
      <c r="J116" s="155" t="s">
        <v>87</v>
      </c>
      <c r="K116" s="155" t="s">
        <v>63</v>
      </c>
      <c r="L116" s="155" t="s">
        <v>202</v>
      </c>
    </row>
    <row r="117" spans="1:15">
      <c r="A117" s="28"/>
      <c r="B117" s="160"/>
      <c r="C117" s="155"/>
      <c r="D117" s="155"/>
      <c r="E117" s="155"/>
      <c r="F117" s="155"/>
      <c r="G117" s="155"/>
      <c r="I117" s="155"/>
      <c r="J117" s="155"/>
      <c r="K117" s="155"/>
      <c r="L117" s="155"/>
    </row>
    <row r="118" spans="1:15" ht="30">
      <c r="B118" s="156" t="s">
        <v>21</v>
      </c>
      <c r="C118" s="95" t="s">
        <v>203</v>
      </c>
      <c r="D118" s="91">
        <f>SUMIFS('Raw data'!$N:$N,'Raw data'!$A:$A,$B$118,'Raw data'!$C:$C,D$116,'Raw data'!$B:$B,"*MW*")</f>
        <v>893</v>
      </c>
      <c r="E118" s="91">
        <f>SUMIFS('Raw data'!$N:$N,'Raw data'!$A:$A,$B$118,'Raw data'!$C:$C,"*solar*",'Raw data'!$B:$B,"*MW*")</f>
        <v>1328.5</v>
      </c>
      <c r="F118" s="91">
        <f>SUMIFS('Raw data'!$N:$N,'Raw data'!$A:$A,$B$118,'Raw data'!$C:$C,F$116,'Raw data'!$B:$B,"*MW*")</f>
        <v>98.4</v>
      </c>
      <c r="G118" s="91">
        <f>SUM(D118:F118)</f>
        <v>2319.9</v>
      </c>
      <c r="I118" s="91">
        <f>SUMIFS('Raw data'!$AC:$AC,'Raw data'!$A:$A,$B$118,'Raw data'!$C:$C,I$116,'Raw data'!$B:$B,"*MW*")</f>
        <v>3757</v>
      </c>
      <c r="J118" s="91">
        <f>SUMIFS('Raw data'!$AC:$AC,'Raw data'!$A:$A,$B$118,'Raw data'!$C:$C,"*solar*",'Raw data'!$B:$B,"*MW*")</f>
        <v>3514.5</v>
      </c>
      <c r="K118" s="91">
        <f>SUMIFS('Raw data'!$AC:$AC,'Raw data'!$A:$A,$B$118,'Raw data'!$C:$C,K$116,'Raw data'!$B:$B,"*MW*")</f>
        <v>183.4</v>
      </c>
      <c r="L118" s="91">
        <f t="shared" ref="L118:L121" si="0">SUM(I118:K118)</f>
        <v>7454.9</v>
      </c>
    </row>
    <row r="119" spans="1:15" ht="45">
      <c r="B119" s="157"/>
      <c r="C119" s="96" t="s">
        <v>204</v>
      </c>
      <c r="D119" s="92">
        <f>SUMIFS('Raw data'!$N:$N,'Raw data'!$A:$A,$B$118,'Raw data'!$C:$C,D$116,'Raw data'!$B:$B,"*GWh*")</f>
        <v>7387.0159999999996</v>
      </c>
      <c r="E119" s="92">
        <f>SUMIFS('Raw data'!$N:$N,'Raw data'!$A:$A,$B$118,'Raw data'!$C:$C,"*solar*",'Raw data'!$B:$B,"*GWh*")</f>
        <v>2372.9014999999999</v>
      </c>
      <c r="F119" s="92">
        <f>SUMIFS('Raw data'!$N:$N,'Raw data'!$A:$A,$B$118,'Raw data'!$C:$C,F$116,'Raw data'!$B:$B,"*GWh*")</f>
        <v>9589.4332999999988</v>
      </c>
      <c r="G119" s="92">
        <f t="shared" ref="G119:G121" si="1">SUM(D119:F119)</f>
        <v>19349.3508</v>
      </c>
      <c r="I119" s="92">
        <f>SUMIFS('Raw data'!$AC:$AC,'Raw data'!$A:$A,$B$118,'Raw data'!$C:$C,I$116,'Raw data'!$B:$B,"*GWh*")</f>
        <v>15075.298133333335</v>
      </c>
      <c r="J119" s="92">
        <f>SUMIFS('Raw data'!$AC:$AC,'Raw data'!$A:$A,$B$118,'Raw data'!$C:$C,"*solar*",'Raw data'!$B:$B,"*GWh*")</f>
        <v>3386.1001333333329</v>
      </c>
      <c r="K119" s="92">
        <f>SUMIFS('Raw data'!$AC:$AC,'Raw data'!$A:$A,$B$118,'Raw data'!$C:$C,K$116,'Raw data'!$B:$B,"*GWh*")</f>
        <v>9596.589733333336</v>
      </c>
      <c r="L119" s="92">
        <f t="shared" si="0"/>
        <v>28057.988000000005</v>
      </c>
    </row>
    <row r="120" spans="1:15" ht="30">
      <c r="B120" s="156" t="s">
        <v>23</v>
      </c>
      <c r="C120" s="95" t="s">
        <v>203</v>
      </c>
      <c r="D120" s="91">
        <f>SUMIFS('Raw data'!$N:$N,'Raw data'!$A:$A,$B$120,'Raw data'!$C:$C,D$116,'Raw data'!$B:$B,"*MW*")</f>
        <v>3152</v>
      </c>
      <c r="E120" s="91">
        <f>SUMIFS('Raw data'!$N:$N,'Raw data'!$A:$A,$B$120,'Raw data'!$C:$C,"*solar*",'Raw data'!$B:$B,"*MW*")</f>
        <v>2161.5</v>
      </c>
      <c r="F120" s="91">
        <f>SUMIFS('Raw data'!$N:$N,'Raw data'!$A:$A,$B$120,'Raw data'!$C:$C,F$116,'Raw data'!$B:$B,"*MW*")</f>
        <v>330.4</v>
      </c>
      <c r="G120" s="91">
        <f t="shared" si="1"/>
        <v>5643.9</v>
      </c>
      <c r="I120" s="91">
        <f>SUMIFS('Raw data'!$AC:$AC,'Raw data'!$A:$A,$B$120,'Raw data'!$C:$C,I$116,'Raw data'!$B:$B,"*MW*")</f>
        <v>4517.3</v>
      </c>
      <c r="J120" s="91">
        <f>SUMIFS('Raw data'!$AC:$AC,'Raw data'!$A:$A,$B$120,'Raw data'!$C:$C,"*solar*",'Raw data'!$B:$B,"*MW*")</f>
        <v>4319.5</v>
      </c>
      <c r="K120" s="91">
        <f>SUMIFS('Raw data'!$AC:$AC,'Raw data'!$A:$A,$B$120,'Raw data'!$C:$C,K$116,'Raw data'!$B:$B,"*MW*")</f>
        <v>570.4</v>
      </c>
      <c r="L120" s="91">
        <f t="shared" si="0"/>
        <v>9407.1999999999989</v>
      </c>
    </row>
    <row r="121" spans="1:15" ht="45">
      <c r="B121" s="158"/>
      <c r="C121" s="96" t="s">
        <v>204</v>
      </c>
      <c r="D121" s="92">
        <f>SUMIFS('Raw data'!$N:$N,'Raw data'!$A:$A,$B$120,'Raw data'!$C:$C,D$116,'Raw data'!$B:$B,"*GWh*")</f>
        <v>14900.088400000001</v>
      </c>
      <c r="E121" s="92">
        <f>SUMIFS('Raw data'!$N:$N,'Raw data'!$A:$A,$B$120,'Raw data'!$C:$C,"*solar*",'Raw data'!$B:$B,"*GWh*")</f>
        <v>3919.3188999999993</v>
      </c>
      <c r="F121" s="92">
        <f>SUMIFS('Raw data'!$N:$N,'Raw data'!$A:$A,$B$120,'Raw data'!$C:$C,F$116,'Raw data'!$B:$B,"*GWh*")</f>
        <v>11190.498500000002</v>
      </c>
      <c r="G121" s="92">
        <f t="shared" si="1"/>
        <v>30009.9058</v>
      </c>
      <c r="I121" s="92">
        <f>SUMIFS('Raw data'!$AC:$AC,'Raw data'!$A:$A,$B$120,'Raw data'!$C:$C,I$116,'Raw data'!$B:$B,"*GWh*")</f>
        <v>20617.146666666667</v>
      </c>
      <c r="J121" s="92">
        <f>SUMIFS('Raw data'!$AC:$AC,'Raw data'!$A:$A,$B$120,'Raw data'!$C:$C,"*solar*",'Raw data'!$B:$B,"*GWh*")</f>
        <v>6555.4876000000004</v>
      </c>
      <c r="K121" s="92">
        <f>SUMIFS('Raw data'!$AC:$AC,'Raw data'!$A:$A,$B$120,'Raw data'!$C:$C,K$116,'Raw data'!$B:$B,"*GWh*")</f>
        <v>13399.918933333336</v>
      </c>
      <c r="L121" s="92">
        <f t="shared" si="0"/>
        <v>40572.553200000002</v>
      </c>
    </row>
    <row r="130" spans="1:8">
      <c r="A130" s="154"/>
      <c r="B130" s="154"/>
      <c r="C130" s="154"/>
      <c r="D130" s="154"/>
      <c r="E130" s="154"/>
      <c r="F130" s="154"/>
      <c r="G130" s="154"/>
      <c r="H130" s="163"/>
    </row>
    <row r="131" spans="1:8">
      <c r="A131" s="87"/>
      <c r="B131" s="87"/>
      <c r="C131" s="154"/>
      <c r="D131" s="154"/>
      <c r="E131" s="154"/>
      <c r="F131" s="154"/>
      <c r="G131" s="154"/>
      <c r="H131" s="163"/>
    </row>
    <row r="132" spans="1:8">
      <c r="A132" s="90"/>
      <c r="B132" s="90"/>
      <c r="C132" s="88"/>
      <c r="D132" s="88"/>
      <c r="E132" s="88"/>
      <c r="F132" s="88"/>
      <c r="G132" s="88"/>
    </row>
    <row r="133" spans="1:8">
      <c r="A133" s="90"/>
      <c r="B133" s="90"/>
      <c r="C133" s="88"/>
      <c r="D133" s="89"/>
      <c r="E133" s="89"/>
      <c r="F133" s="89"/>
      <c r="G133" s="89"/>
    </row>
    <row r="134" spans="1:8">
      <c r="A134" s="90"/>
      <c r="B134" s="90"/>
      <c r="C134" s="88"/>
      <c r="D134" s="89"/>
      <c r="E134" s="89"/>
      <c r="F134" s="89"/>
      <c r="G134" s="89"/>
    </row>
    <row r="135" spans="1:8">
      <c r="A135" s="90"/>
      <c r="B135" s="90"/>
      <c r="C135" s="88"/>
      <c r="D135" s="88"/>
      <c r="E135" s="88"/>
      <c r="F135" s="88"/>
      <c r="G135" s="88"/>
    </row>
    <row r="136" spans="1:8">
      <c r="A136" s="90"/>
      <c r="B136" s="90"/>
      <c r="C136" s="88"/>
      <c r="D136" s="89"/>
      <c r="E136" s="89"/>
      <c r="F136" s="89"/>
      <c r="G136" s="89"/>
    </row>
    <row r="137" spans="1:8">
      <c r="A137" s="90"/>
      <c r="B137" s="90"/>
      <c r="C137" s="88"/>
      <c r="D137" s="89"/>
      <c r="E137" s="89"/>
      <c r="F137" s="89"/>
      <c r="G137" s="89"/>
    </row>
    <row r="138" spans="1:8">
      <c r="A138" s="90"/>
      <c r="B138" s="90"/>
      <c r="C138" s="88"/>
      <c r="D138" s="88"/>
      <c r="E138" s="88"/>
      <c r="F138" s="88"/>
      <c r="G138" s="88"/>
    </row>
    <row r="139" spans="1:8">
      <c r="A139" s="90"/>
      <c r="B139" s="90"/>
      <c r="C139" s="88"/>
      <c r="D139" s="89"/>
      <c r="E139" s="89"/>
      <c r="F139" s="89"/>
      <c r="G139" s="89"/>
    </row>
    <row r="140" spans="1:8">
      <c r="A140" s="90"/>
      <c r="B140" s="90"/>
      <c r="C140" s="88"/>
      <c r="D140" s="89"/>
      <c r="E140" s="89"/>
      <c r="F140" s="89"/>
      <c r="G140" s="89"/>
    </row>
    <row r="141" spans="1:8">
      <c r="A141" s="90"/>
      <c r="B141" s="90"/>
      <c r="C141" s="88"/>
      <c r="D141" s="88"/>
      <c r="E141" s="88"/>
      <c r="F141" s="88"/>
      <c r="G141" s="88"/>
    </row>
    <row r="142" spans="1:8">
      <c r="A142" s="90"/>
      <c r="B142" s="90"/>
      <c r="C142" s="88"/>
      <c r="D142" s="89"/>
      <c r="E142" s="89"/>
      <c r="F142" s="89"/>
      <c r="G142" s="89"/>
    </row>
    <row r="143" spans="1:8">
      <c r="A143" s="90"/>
      <c r="B143" s="90"/>
      <c r="C143" s="88"/>
      <c r="D143" s="89"/>
      <c r="E143" s="89"/>
      <c r="F143" s="89"/>
      <c r="G143" s="89"/>
    </row>
    <row r="144" spans="1:8">
      <c r="A144" s="90"/>
      <c r="B144" s="90"/>
      <c r="C144" s="88"/>
      <c r="D144" s="88"/>
      <c r="E144" s="88"/>
      <c r="F144" s="88"/>
      <c r="G144" s="88"/>
    </row>
    <row r="145" spans="1:7">
      <c r="A145" s="90"/>
      <c r="B145" s="90"/>
      <c r="C145" s="88"/>
      <c r="D145" s="89"/>
      <c r="E145" s="89"/>
      <c r="F145" s="89"/>
      <c r="G145" s="89"/>
    </row>
    <row r="146" spans="1:7">
      <c r="A146" s="90"/>
      <c r="B146" s="90"/>
      <c r="C146" s="88"/>
      <c r="D146" s="89"/>
      <c r="E146" s="89"/>
      <c r="F146" s="89"/>
      <c r="G146" s="89"/>
    </row>
    <row r="147" spans="1:7">
      <c r="A147" s="90"/>
      <c r="B147" s="90"/>
      <c r="C147" s="88"/>
      <c r="D147" s="88"/>
      <c r="E147" s="88"/>
      <c r="F147" s="88"/>
      <c r="G147" s="88"/>
    </row>
    <row r="148" spans="1:7">
      <c r="A148" s="90"/>
      <c r="B148" s="90"/>
      <c r="C148" s="88"/>
      <c r="D148" s="89"/>
      <c r="E148" s="89"/>
      <c r="F148" s="89"/>
      <c r="G148" s="89"/>
    </row>
    <row r="149" spans="1:7">
      <c r="A149" s="90"/>
      <c r="B149" s="90"/>
      <c r="C149" s="88"/>
      <c r="D149" s="89"/>
      <c r="E149" s="89"/>
      <c r="F149" s="89"/>
      <c r="G149" s="89"/>
    </row>
    <row r="150" spans="1:7">
      <c r="A150" s="90"/>
      <c r="B150" s="90"/>
      <c r="C150" s="88"/>
      <c r="D150" s="88"/>
      <c r="E150" s="88"/>
      <c r="F150" s="88"/>
      <c r="G150" s="88"/>
    </row>
    <row r="151" spans="1:7">
      <c r="A151" s="90"/>
      <c r="B151" s="90"/>
      <c r="C151" s="88"/>
      <c r="D151" s="89"/>
      <c r="E151" s="89"/>
      <c r="F151" s="89"/>
      <c r="G151" s="89"/>
    </row>
    <row r="152" spans="1:7">
      <c r="A152" s="90"/>
      <c r="B152" s="90"/>
      <c r="C152" s="88"/>
      <c r="D152" s="89"/>
      <c r="E152" s="89"/>
      <c r="F152" s="89"/>
      <c r="G152" s="89"/>
    </row>
  </sheetData>
  <mergeCells count="21">
    <mergeCell ref="B120:B121"/>
    <mergeCell ref="I116:I117"/>
    <mergeCell ref="J116:J117"/>
    <mergeCell ref="K116:K117"/>
    <mergeCell ref="B116:B117"/>
    <mergeCell ref="B115:G115"/>
    <mergeCell ref="I115:L115"/>
    <mergeCell ref="A130:B130"/>
    <mergeCell ref="C130:C131"/>
    <mergeCell ref="D130:D131"/>
    <mergeCell ref="E130:E131"/>
    <mergeCell ref="F130:F131"/>
    <mergeCell ref="H130:H131"/>
    <mergeCell ref="C116:C117"/>
    <mergeCell ref="D116:D117"/>
    <mergeCell ref="E116:E117"/>
    <mergeCell ref="F116:F117"/>
    <mergeCell ref="G130:G131"/>
    <mergeCell ref="G116:G117"/>
    <mergeCell ref="L116:L117"/>
    <mergeCell ref="B118:B119"/>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4D077-7955-48DE-AE19-3DD811C6195B}">
  <sheetPr>
    <tabColor theme="8" tint="0.79998168889431442"/>
  </sheetPr>
  <dimension ref="A1:AR100"/>
  <sheetViews>
    <sheetView zoomScaleNormal="100" workbookViewId="0"/>
  </sheetViews>
  <sheetFormatPr defaultColWidth="8.7109375" defaultRowHeight="15"/>
  <cols>
    <col min="4" max="4" width="16.42578125" customWidth="1"/>
    <col min="5" max="14" width="12.85546875" customWidth="1"/>
    <col min="15" max="15" width="12.7109375" bestFit="1" customWidth="1"/>
    <col min="16" max="17" width="11.140625" customWidth="1"/>
    <col min="18" max="18" width="10.140625" customWidth="1"/>
    <col min="19" max="31" width="14.140625" customWidth="1"/>
    <col min="34" max="40" width="12.42578125" customWidth="1"/>
    <col min="42" max="42" width="17.42578125" customWidth="1"/>
  </cols>
  <sheetData>
    <row r="1" spans="1:44">
      <c r="A1" s="72" t="s">
        <v>205</v>
      </c>
    </row>
    <row r="3" spans="1:44">
      <c r="A3" t="s">
        <v>2</v>
      </c>
    </row>
    <row r="4" spans="1:44">
      <c r="A4" t="s">
        <v>206</v>
      </c>
    </row>
    <row r="5" spans="1:44">
      <c r="A5" t="s">
        <v>207</v>
      </c>
    </row>
    <row r="6" spans="1:44">
      <c r="A6" t="s">
        <v>208</v>
      </c>
    </row>
    <row r="7" spans="1:44">
      <c r="A7" t="s">
        <v>209</v>
      </c>
    </row>
    <row r="8" spans="1:44">
      <c r="A8" s="101" t="s">
        <v>210</v>
      </c>
    </row>
    <row r="9" spans="1:44">
      <c r="A9" s="101"/>
    </row>
    <row r="11" spans="1:44">
      <c r="D11" s="4" t="s">
        <v>52</v>
      </c>
      <c r="E11">
        <v>2025</v>
      </c>
      <c r="F11">
        <f t="shared" ref="F11:AD11" si="0">E11+1</f>
        <v>2026</v>
      </c>
      <c r="G11">
        <f t="shared" si="0"/>
        <v>2027</v>
      </c>
      <c r="H11">
        <f t="shared" si="0"/>
        <v>2028</v>
      </c>
      <c r="I11">
        <f t="shared" si="0"/>
        <v>2029</v>
      </c>
      <c r="J11">
        <f t="shared" si="0"/>
        <v>2030</v>
      </c>
      <c r="K11">
        <f t="shared" si="0"/>
        <v>2031</v>
      </c>
      <c r="L11">
        <f t="shared" si="0"/>
        <v>2032</v>
      </c>
      <c r="M11">
        <f t="shared" si="0"/>
        <v>2033</v>
      </c>
      <c r="N11">
        <f t="shared" si="0"/>
        <v>2034</v>
      </c>
      <c r="O11">
        <f t="shared" si="0"/>
        <v>2035</v>
      </c>
      <c r="P11">
        <f t="shared" si="0"/>
        <v>2036</v>
      </c>
      <c r="Q11">
        <f t="shared" si="0"/>
        <v>2037</v>
      </c>
      <c r="R11">
        <f t="shared" si="0"/>
        <v>2038</v>
      </c>
      <c r="S11">
        <f t="shared" si="0"/>
        <v>2039</v>
      </c>
      <c r="T11">
        <f t="shared" si="0"/>
        <v>2040</v>
      </c>
      <c r="U11">
        <f t="shared" si="0"/>
        <v>2041</v>
      </c>
      <c r="V11">
        <f t="shared" si="0"/>
        <v>2042</v>
      </c>
      <c r="W11">
        <f>V11+1</f>
        <v>2043</v>
      </c>
      <c r="X11">
        <f t="shared" si="0"/>
        <v>2044</v>
      </c>
      <c r="Y11">
        <f t="shared" si="0"/>
        <v>2045</v>
      </c>
      <c r="Z11">
        <f t="shared" si="0"/>
        <v>2046</v>
      </c>
      <c r="AA11">
        <f t="shared" si="0"/>
        <v>2047</v>
      </c>
      <c r="AB11">
        <f t="shared" si="0"/>
        <v>2048</v>
      </c>
      <c r="AC11">
        <f t="shared" si="0"/>
        <v>2049</v>
      </c>
      <c r="AD11">
        <f t="shared" si="0"/>
        <v>2050</v>
      </c>
    </row>
    <row r="12" spans="1:44">
      <c r="D12" s="4"/>
    </row>
    <row r="13" spans="1:44" ht="18.75">
      <c r="A13" s="122" t="s">
        <v>21</v>
      </c>
      <c r="B13" s="120"/>
      <c r="C13" s="120"/>
      <c r="D13" s="121"/>
      <c r="E13" s="120"/>
      <c r="F13" s="120"/>
      <c r="G13" s="120"/>
      <c r="H13" s="120"/>
      <c r="I13" s="120"/>
      <c r="J13" s="120"/>
      <c r="K13" s="120"/>
      <c r="L13" s="120"/>
      <c r="M13" s="120"/>
      <c r="N13" s="120"/>
      <c r="O13" s="120"/>
      <c r="P13" s="120"/>
      <c r="Q13" s="120"/>
      <c r="R13" s="120"/>
      <c r="S13" s="120"/>
      <c r="T13" s="120"/>
      <c r="U13" s="120"/>
      <c r="V13" s="120"/>
      <c r="W13" s="120"/>
      <c r="X13" s="120"/>
      <c r="Y13" s="120"/>
      <c r="Z13" s="120"/>
      <c r="AA13" s="120"/>
      <c r="AB13" s="120"/>
      <c r="AC13" s="120"/>
      <c r="AD13" s="120"/>
      <c r="AG13" s="4"/>
      <c r="AR13" s="4"/>
    </row>
    <row r="14" spans="1:44">
      <c r="D14" s="4"/>
      <c r="AG14" s="4"/>
      <c r="AR14" s="4"/>
    </row>
    <row r="15" spans="1:44">
      <c r="B15" s="70" t="s">
        <v>211</v>
      </c>
      <c r="C15" s="69"/>
      <c r="D15" s="69"/>
      <c r="E15" s="69"/>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G15" s="4"/>
      <c r="AR15" s="4"/>
    </row>
    <row r="16" spans="1:44">
      <c r="D16" s="4"/>
      <c r="AG16" s="4"/>
      <c r="AR16" s="4"/>
    </row>
    <row r="17" spans="3:44">
      <c r="C17" t="s">
        <v>212</v>
      </c>
      <c r="D17" s="4"/>
      <c r="AG17" s="4"/>
      <c r="AR17" s="4"/>
    </row>
    <row r="18" spans="3:44">
      <c r="D18" t="s">
        <v>213</v>
      </c>
      <c r="E18" s="26">
        <v>2315.8008999999993</v>
      </c>
      <c r="F18" s="26">
        <v>1967.1529</v>
      </c>
      <c r="G18" s="26">
        <v>1777.9077</v>
      </c>
      <c r="H18" s="26">
        <v>1380.1379999999999</v>
      </c>
      <c r="I18" s="26">
        <v>1217.4721000000002</v>
      </c>
      <c r="J18" s="26">
        <v>1250.3585999999998</v>
      </c>
      <c r="K18" s="26">
        <v>1100.7450999999999</v>
      </c>
      <c r="L18" s="26">
        <v>556.53009999999995</v>
      </c>
      <c r="M18" s="26">
        <v>552.82169999999985</v>
      </c>
      <c r="N18" s="26">
        <v>553.19399999999996</v>
      </c>
      <c r="O18" s="26">
        <v>543.44849999999997</v>
      </c>
      <c r="P18" s="26">
        <v>530.71730000000002</v>
      </c>
      <c r="Q18" s="26">
        <v>512.51839999999993</v>
      </c>
      <c r="R18" s="26">
        <v>0</v>
      </c>
      <c r="S18" s="26">
        <v>0</v>
      </c>
      <c r="T18" s="26">
        <v>0</v>
      </c>
      <c r="U18" s="26">
        <v>0</v>
      </c>
      <c r="V18" s="26">
        <v>0</v>
      </c>
      <c r="W18" s="26">
        <v>0</v>
      </c>
      <c r="X18" s="26">
        <v>0</v>
      </c>
      <c r="Y18" s="26">
        <v>0</v>
      </c>
      <c r="Z18" s="26">
        <v>0</v>
      </c>
      <c r="AA18" s="26">
        <v>0</v>
      </c>
      <c r="AB18" s="26">
        <v>0</v>
      </c>
      <c r="AC18" s="26">
        <v>0</v>
      </c>
      <c r="AD18" s="26">
        <v>0</v>
      </c>
      <c r="AG18" s="4"/>
      <c r="AR18" s="4"/>
    </row>
    <row r="19" spans="3:44">
      <c r="D19" t="s">
        <v>214</v>
      </c>
      <c r="E19" s="26">
        <v>506.20389999999998</v>
      </c>
      <c r="F19" s="26">
        <v>353.74340000000007</v>
      </c>
      <c r="G19" s="26">
        <v>227.57019999999997</v>
      </c>
      <c r="H19" s="26">
        <v>237.41059999999999</v>
      </c>
      <c r="I19" s="26">
        <v>265.90250000000003</v>
      </c>
      <c r="J19" s="26">
        <v>335.21600000000007</v>
      </c>
      <c r="K19" s="26">
        <v>420.29750000000001</v>
      </c>
      <c r="L19" s="26">
        <v>97.396599999999992</v>
      </c>
      <c r="M19" s="26">
        <v>99.864000000000019</v>
      </c>
      <c r="N19" s="26">
        <v>98.710600000000014</v>
      </c>
      <c r="O19" s="26">
        <v>93.337799999999987</v>
      </c>
      <c r="P19" s="26">
        <v>91.746400000000008</v>
      </c>
      <c r="Q19" s="26">
        <v>96.944000000000017</v>
      </c>
      <c r="R19" s="26">
        <v>156.23459999999997</v>
      </c>
      <c r="S19" s="26">
        <v>157.72379999999998</v>
      </c>
      <c r="T19" s="26">
        <v>172.53550000000001</v>
      </c>
      <c r="U19" s="26">
        <v>156.67260000000002</v>
      </c>
      <c r="V19" s="26">
        <v>188.851</v>
      </c>
      <c r="W19" s="26">
        <v>189.07</v>
      </c>
      <c r="X19" s="26">
        <v>210.88969999999998</v>
      </c>
      <c r="Y19" s="26">
        <v>242.09720000000004</v>
      </c>
      <c r="Z19" s="26">
        <v>264.8148000000001</v>
      </c>
      <c r="AA19" s="26">
        <v>304.03770000000003</v>
      </c>
      <c r="AB19" s="26">
        <v>310.5566</v>
      </c>
      <c r="AC19" s="26">
        <v>318.22160000000002</v>
      </c>
      <c r="AD19" s="26">
        <v>456.56146666666672</v>
      </c>
      <c r="AG19" s="4"/>
      <c r="AR19" s="4"/>
    </row>
    <row r="20" spans="3:44">
      <c r="D20" t="s">
        <v>59</v>
      </c>
      <c r="E20" s="26">
        <v>4532.3729000000003</v>
      </c>
      <c r="F20" s="26">
        <v>4707.3392999999996</v>
      </c>
      <c r="G20" s="26">
        <v>5102.5685999999996</v>
      </c>
      <c r="H20" s="26">
        <v>5106.5470999999989</v>
      </c>
      <c r="I20" s="26">
        <v>5109.2553999999991</v>
      </c>
      <c r="J20" s="26">
        <v>5101.7218000000003</v>
      </c>
      <c r="K20" s="26">
        <v>5298.3984</v>
      </c>
      <c r="L20" s="26">
        <v>6175.9605999999994</v>
      </c>
      <c r="M20" s="26">
        <v>6548.1291999999994</v>
      </c>
      <c r="N20" s="26">
        <v>7007.0947999999999</v>
      </c>
      <c r="O20" s="26">
        <v>7387.0159999999996</v>
      </c>
      <c r="P20" s="26">
        <v>7914.7110999999995</v>
      </c>
      <c r="Q20" s="26">
        <v>8514.1870999999992</v>
      </c>
      <c r="R20" s="26">
        <v>9263.0210999999999</v>
      </c>
      <c r="S20" s="26">
        <v>9900.7490999999991</v>
      </c>
      <c r="T20" s="26">
        <v>10385.490999999998</v>
      </c>
      <c r="U20" s="26">
        <v>11120.6302</v>
      </c>
      <c r="V20" s="26">
        <v>11635.6379</v>
      </c>
      <c r="W20" s="26">
        <v>12092.311300000001</v>
      </c>
      <c r="X20" s="26">
        <v>12070.863899999997</v>
      </c>
      <c r="Y20" s="26">
        <v>12373.375900000001</v>
      </c>
      <c r="Z20" s="26">
        <v>12835.349099999999</v>
      </c>
      <c r="AA20" s="26">
        <v>13240.572100000003</v>
      </c>
      <c r="AB20" s="26">
        <v>13952.7893</v>
      </c>
      <c r="AC20" s="26">
        <v>14361.881300000001</v>
      </c>
      <c r="AD20" s="26">
        <v>15075.298133333335</v>
      </c>
      <c r="AG20" s="4"/>
      <c r="AR20" s="4"/>
    </row>
    <row r="21" spans="3:44">
      <c r="D21" t="s">
        <v>64</v>
      </c>
      <c r="E21" s="26">
        <v>24012.846299999997</v>
      </c>
      <c r="F21" s="26">
        <v>23888.651399999999</v>
      </c>
      <c r="G21" s="26">
        <v>23940.152900000001</v>
      </c>
      <c r="H21" s="26">
        <v>23847.099799999996</v>
      </c>
      <c r="I21" s="26">
        <v>23714.758100000003</v>
      </c>
      <c r="J21" s="26">
        <v>23764.040400000002</v>
      </c>
      <c r="K21" s="26">
        <v>23567.122899999998</v>
      </c>
      <c r="L21" s="26">
        <v>23397.762899999998</v>
      </c>
      <c r="M21" s="26">
        <v>23380.0969</v>
      </c>
      <c r="N21" s="26">
        <v>23296.424300000006</v>
      </c>
      <c r="O21" s="26">
        <v>23327.2814</v>
      </c>
      <c r="P21" s="26">
        <v>23264.961300000003</v>
      </c>
      <c r="Q21" s="26">
        <v>23186.048300000002</v>
      </c>
      <c r="R21" s="26">
        <v>23080.446500000002</v>
      </c>
      <c r="S21" s="26">
        <v>23047.136600000002</v>
      </c>
      <c r="T21" s="26">
        <v>23123.041999999998</v>
      </c>
      <c r="U21" s="26">
        <v>22921.2919</v>
      </c>
      <c r="V21" s="26">
        <v>22939.125800000002</v>
      </c>
      <c r="W21" s="26">
        <v>22918.109099999994</v>
      </c>
      <c r="X21" s="26">
        <v>22693.729000000003</v>
      </c>
      <c r="Y21" s="26">
        <v>22764.524400000006</v>
      </c>
      <c r="Z21" s="26">
        <v>22799.484099999998</v>
      </c>
      <c r="AA21" s="26">
        <v>22802.644999999997</v>
      </c>
      <c r="AB21" s="26">
        <v>22645.651200000004</v>
      </c>
      <c r="AC21" s="26">
        <v>22638.008100000003</v>
      </c>
      <c r="AD21" s="26">
        <v>22821.084800000001</v>
      </c>
      <c r="AG21" s="4"/>
      <c r="AR21" s="4"/>
    </row>
    <row r="22" spans="3:44">
      <c r="D22" t="s">
        <v>63</v>
      </c>
      <c r="E22" s="26">
        <v>9723.8993000000009</v>
      </c>
      <c r="F22" s="26">
        <v>9739.0540999999994</v>
      </c>
      <c r="G22" s="26">
        <v>9596.6895000000022</v>
      </c>
      <c r="H22" s="26">
        <v>9588.7690000000002</v>
      </c>
      <c r="I22" s="26">
        <v>9588.9295999999995</v>
      </c>
      <c r="J22" s="26">
        <v>9587.0681000000022</v>
      </c>
      <c r="K22" s="26">
        <v>9587.6813000000002</v>
      </c>
      <c r="L22" s="26">
        <v>9586.411100000003</v>
      </c>
      <c r="M22" s="26">
        <v>9587.4404000000013</v>
      </c>
      <c r="N22" s="26">
        <v>9589.0974999999999</v>
      </c>
      <c r="O22" s="26">
        <v>9589.4332999999988</v>
      </c>
      <c r="P22" s="26">
        <v>9586.2067000000006</v>
      </c>
      <c r="Q22" s="26">
        <v>9586.1702000000005</v>
      </c>
      <c r="R22" s="26">
        <v>9586.4403000000002</v>
      </c>
      <c r="S22" s="26">
        <v>9588.9295999999995</v>
      </c>
      <c r="T22" s="26">
        <v>9588.9295999999995</v>
      </c>
      <c r="U22" s="26">
        <v>9587.1118999999981</v>
      </c>
      <c r="V22" s="26">
        <v>9586.7906999999996</v>
      </c>
      <c r="W22" s="26">
        <v>9586.9585999999999</v>
      </c>
      <c r="X22" s="26">
        <v>9587.4404000000013</v>
      </c>
      <c r="Y22" s="26">
        <v>9589.0974999999999</v>
      </c>
      <c r="Z22" s="26">
        <v>9588.7471000000023</v>
      </c>
      <c r="AA22" s="26">
        <v>9588.0755000000008</v>
      </c>
      <c r="AB22" s="26">
        <v>9586.1702000000005</v>
      </c>
      <c r="AC22" s="26">
        <v>9586.5352000000021</v>
      </c>
      <c r="AD22" s="26">
        <v>9596.589733333336</v>
      </c>
      <c r="AG22" s="4"/>
      <c r="AR22" s="4"/>
    </row>
    <row r="23" spans="3:44">
      <c r="D23" t="s">
        <v>215</v>
      </c>
      <c r="E23" s="26">
        <v>832.00289999999984</v>
      </c>
      <c r="F23" s="26">
        <v>604.86339999999996</v>
      </c>
      <c r="G23" s="26">
        <v>413.23109999999997</v>
      </c>
      <c r="H23" s="26">
        <v>420.53840000000002</v>
      </c>
      <c r="I23" s="26">
        <v>397.03970000000004</v>
      </c>
      <c r="J23" s="26">
        <v>395.5723999999999</v>
      </c>
      <c r="K23" s="26">
        <v>414.58160000000004</v>
      </c>
      <c r="L23" s="26">
        <v>632.20190000000002</v>
      </c>
      <c r="M23" s="26">
        <v>644.83090000000016</v>
      </c>
      <c r="N23" s="26">
        <v>627.88760000000013</v>
      </c>
      <c r="O23" s="26">
        <v>626.5370999999999</v>
      </c>
      <c r="P23" s="26">
        <v>618.06180000000006</v>
      </c>
      <c r="Q23" s="26">
        <v>605.80510000000004</v>
      </c>
      <c r="R23" s="26">
        <v>945.93399999999974</v>
      </c>
      <c r="S23" s="26">
        <v>942.37890000000004</v>
      </c>
      <c r="T23" s="26">
        <v>943.92650000000015</v>
      </c>
      <c r="U23" s="26">
        <v>880.07339999999988</v>
      </c>
      <c r="V23" s="26">
        <v>896.93640000000005</v>
      </c>
      <c r="W23" s="26">
        <v>882.90580000000011</v>
      </c>
      <c r="X23" s="26">
        <v>886.1178000000001</v>
      </c>
      <c r="Y23" s="26">
        <v>902.42600000000004</v>
      </c>
      <c r="Z23" s="26">
        <v>906.34610000000009</v>
      </c>
      <c r="AA23" s="26">
        <v>939.5100000000001</v>
      </c>
      <c r="AB23" s="26">
        <v>885.89150000000018</v>
      </c>
      <c r="AC23" s="26">
        <v>858.11500000000001</v>
      </c>
      <c r="AD23" s="26">
        <v>1045.0290666666667</v>
      </c>
      <c r="AG23" s="4"/>
      <c r="AR23" s="4"/>
    </row>
    <row r="24" spans="3:44">
      <c r="D24" t="s">
        <v>216</v>
      </c>
      <c r="E24" s="26">
        <v>270.0197</v>
      </c>
      <c r="F24" s="26">
        <v>779.45749999999998</v>
      </c>
      <c r="G24" s="26">
        <v>968.57860000000016</v>
      </c>
      <c r="H24" s="26">
        <v>1475.0380000000002</v>
      </c>
      <c r="I24" s="26">
        <v>2013.6903999999997</v>
      </c>
      <c r="J24" s="26">
        <v>2068.1556999999998</v>
      </c>
      <c r="K24" s="26">
        <v>2189.7226000000001</v>
      </c>
      <c r="L24" s="26">
        <v>2419.9865</v>
      </c>
      <c r="M24" s="26">
        <v>2403.7440000000001</v>
      </c>
      <c r="N24" s="26">
        <v>2389.7353000000003</v>
      </c>
      <c r="O24" s="26">
        <v>2372.9014999999999</v>
      </c>
      <c r="P24" s="26">
        <v>2357.6882999999998</v>
      </c>
      <c r="Q24" s="26">
        <v>2343.4313999999999</v>
      </c>
      <c r="R24" s="26">
        <v>2332.0360999999998</v>
      </c>
      <c r="S24" s="26">
        <v>2317.5675000000001</v>
      </c>
      <c r="T24" s="26">
        <v>2308.3694999999998</v>
      </c>
      <c r="U24" s="26">
        <v>2435.1047999999996</v>
      </c>
      <c r="V24" s="26">
        <v>2431.9366</v>
      </c>
      <c r="W24" s="26">
        <v>2543.3126999999999</v>
      </c>
      <c r="X24" s="26">
        <v>3260.9684000000002</v>
      </c>
      <c r="Y24" s="26">
        <v>3344.4001000000003</v>
      </c>
      <c r="Z24" s="26">
        <v>3346.5097999999994</v>
      </c>
      <c r="AA24" s="26">
        <v>3389.3680999999997</v>
      </c>
      <c r="AB24" s="26">
        <v>3418.2030999999997</v>
      </c>
      <c r="AC24" s="26">
        <v>3476.7345000000005</v>
      </c>
      <c r="AD24" s="26">
        <v>3386.1001333333329</v>
      </c>
      <c r="AG24" s="4"/>
      <c r="AR24" s="4"/>
    </row>
    <row r="25" spans="3:44">
      <c r="D25" t="s">
        <v>217</v>
      </c>
      <c r="E25" s="26">
        <v>3.4675000000000007</v>
      </c>
      <c r="F25" s="26">
        <v>6.0005999999999995</v>
      </c>
      <c r="G25" s="26">
        <v>4.3726999999999991</v>
      </c>
      <c r="H25" s="26">
        <v>5.4969000000000001</v>
      </c>
      <c r="I25" s="26">
        <v>6.8401000000000005</v>
      </c>
      <c r="J25" s="26">
        <v>7.5043999999999995</v>
      </c>
      <c r="K25" s="26">
        <v>7.9058999999999999</v>
      </c>
      <c r="L25" s="26">
        <v>18.476300000000002</v>
      </c>
      <c r="M25" s="26">
        <v>17.593</v>
      </c>
      <c r="N25" s="26">
        <v>19.060300000000009</v>
      </c>
      <c r="O25" s="26">
        <v>20.038500000000003</v>
      </c>
      <c r="P25" s="26">
        <v>20.133399999999998</v>
      </c>
      <c r="Q25" s="26">
        <v>22.578899999999997</v>
      </c>
      <c r="R25" s="26">
        <v>28.2729</v>
      </c>
      <c r="S25" s="26">
        <v>29.287600000000001</v>
      </c>
      <c r="T25" s="26">
        <v>33.1785</v>
      </c>
      <c r="U25" s="26">
        <v>34.850200000000008</v>
      </c>
      <c r="V25" s="26">
        <v>40.171899999999987</v>
      </c>
      <c r="W25" s="26">
        <v>43.821899999999999</v>
      </c>
      <c r="X25" s="26">
        <v>46.690799999999996</v>
      </c>
      <c r="Y25" s="26">
        <v>51.158399999999986</v>
      </c>
      <c r="Z25" s="26">
        <v>56.5458</v>
      </c>
      <c r="AA25" s="26">
        <v>66.904500000000013</v>
      </c>
      <c r="AB25" s="26">
        <v>71.992599999999982</v>
      </c>
      <c r="AC25" s="26">
        <v>76.934700000000021</v>
      </c>
      <c r="AD25" s="26">
        <v>108.51693333333336</v>
      </c>
      <c r="AG25" s="4"/>
      <c r="AR25" s="4"/>
    </row>
    <row r="26" spans="3:44">
      <c r="D26" t="s">
        <v>218</v>
      </c>
      <c r="E26" s="26">
        <v>937.61930000000029</v>
      </c>
      <c r="F26" s="26">
        <v>937.89670000000001</v>
      </c>
      <c r="G26" s="26">
        <v>937.47330000000011</v>
      </c>
      <c r="H26" s="26">
        <v>937.95510000000013</v>
      </c>
      <c r="I26" s="26">
        <v>937.80910000000006</v>
      </c>
      <c r="J26" s="26">
        <v>937.80910000000006</v>
      </c>
      <c r="K26" s="26">
        <v>937.80179999999996</v>
      </c>
      <c r="L26" s="26">
        <v>937.45140000000004</v>
      </c>
      <c r="M26" s="26">
        <v>937.6704000000002</v>
      </c>
      <c r="N26" s="26">
        <v>938.11570000000006</v>
      </c>
      <c r="O26" s="26">
        <v>937.76529999999991</v>
      </c>
      <c r="P26" s="26">
        <v>937.57550000000015</v>
      </c>
      <c r="Q26" s="26">
        <v>937.57550000000015</v>
      </c>
      <c r="R26" s="26">
        <v>937.59010000000012</v>
      </c>
      <c r="S26" s="26">
        <v>937.91129999999998</v>
      </c>
      <c r="T26" s="26">
        <v>937.80910000000006</v>
      </c>
      <c r="U26" s="26">
        <v>937.77260000000012</v>
      </c>
      <c r="V26" s="26">
        <v>937.89670000000001</v>
      </c>
      <c r="W26" s="26">
        <v>937.38569999999993</v>
      </c>
      <c r="X26" s="26">
        <v>937.6704000000002</v>
      </c>
      <c r="Y26" s="26">
        <v>938.11570000000006</v>
      </c>
      <c r="Z26" s="26">
        <v>937.80180000000007</v>
      </c>
      <c r="AA26" s="26">
        <v>937.67770000000019</v>
      </c>
      <c r="AB26" s="26">
        <v>937.57550000000015</v>
      </c>
      <c r="AC26" s="26">
        <v>937.66310000000021</v>
      </c>
      <c r="AD26" s="26">
        <v>940.53200000000015</v>
      </c>
      <c r="AG26" s="4"/>
      <c r="AR26" s="4"/>
    </row>
    <row r="27" spans="3:44">
      <c r="D27" t="s">
        <v>219</v>
      </c>
      <c r="E27" s="26">
        <v>0.94900000000000029</v>
      </c>
      <c r="F27" s="26">
        <v>1.6789999999999998</v>
      </c>
      <c r="G27" s="26">
        <v>1.3724000000000001</v>
      </c>
      <c r="H27" s="26">
        <v>1.3723999999999998</v>
      </c>
      <c r="I27" s="26">
        <v>1.9709999999999999</v>
      </c>
      <c r="J27" s="26">
        <v>2.0293999999999999</v>
      </c>
      <c r="K27" s="26">
        <v>2.1389000000000005</v>
      </c>
      <c r="L27" s="26">
        <v>7.2488999999999999</v>
      </c>
      <c r="M27" s="26">
        <v>6.3948</v>
      </c>
      <c r="N27" s="26">
        <v>6.4093999999999998</v>
      </c>
      <c r="O27" s="26">
        <v>5.686700000000001</v>
      </c>
      <c r="P27" s="26">
        <v>4.9201999999999986</v>
      </c>
      <c r="Q27" s="26">
        <v>6.3510000000000009</v>
      </c>
      <c r="R27" s="26">
        <v>5.1684000000000001</v>
      </c>
      <c r="S27" s="26">
        <v>5.1318999999999999</v>
      </c>
      <c r="T27" s="26">
        <v>5.548</v>
      </c>
      <c r="U27" s="26">
        <v>5.2341000000000006</v>
      </c>
      <c r="V27" s="26">
        <v>5.9129999999999985</v>
      </c>
      <c r="W27" s="26">
        <v>7.4168000000000003</v>
      </c>
      <c r="X27" s="26">
        <v>7.4386999999999999</v>
      </c>
      <c r="Y27" s="26">
        <v>7.4971000000000014</v>
      </c>
      <c r="Z27" s="26">
        <v>8.5921000000000003</v>
      </c>
      <c r="AA27" s="26">
        <v>8.8330000000000002</v>
      </c>
      <c r="AB27" s="26">
        <v>10.344100000000001</v>
      </c>
      <c r="AC27" s="26">
        <v>12.176399999999999</v>
      </c>
      <c r="AD27" s="26">
        <v>17.656266666666667</v>
      </c>
      <c r="AG27" s="4"/>
      <c r="AR27" s="4"/>
    </row>
    <row r="28" spans="3:44">
      <c r="D28" t="s">
        <v>202</v>
      </c>
      <c r="E28" s="26">
        <f>SUM(E18:E27)</f>
        <v>43135.181699999986</v>
      </c>
      <c r="F28" s="26">
        <f>SUM(F18:F27)</f>
        <v>42985.838299999989</v>
      </c>
      <c r="G28" s="26">
        <f t="shared" ref="G28:AD28" si="1">SUM(G18:G27)</f>
        <v>42969.917000000001</v>
      </c>
      <c r="H28" s="26">
        <f t="shared" si="1"/>
        <v>43000.36529999999</v>
      </c>
      <c r="I28" s="26">
        <f t="shared" si="1"/>
        <v>43253.667999999998</v>
      </c>
      <c r="J28" s="26">
        <f t="shared" si="1"/>
        <v>43449.475899999998</v>
      </c>
      <c r="K28" s="26">
        <f t="shared" si="1"/>
        <v>43526.395999999993</v>
      </c>
      <c r="L28" s="26">
        <f t="shared" si="1"/>
        <v>43829.426299999999</v>
      </c>
      <c r="M28" s="26">
        <f t="shared" si="1"/>
        <v>44178.585300000006</v>
      </c>
      <c r="N28" s="26">
        <f t="shared" si="1"/>
        <v>44525.729500000001</v>
      </c>
      <c r="O28" s="26">
        <f t="shared" si="1"/>
        <v>44903.446100000001</v>
      </c>
      <c r="P28" s="26">
        <f t="shared" si="1"/>
        <v>45326.722000000009</v>
      </c>
      <c r="Q28" s="26">
        <f t="shared" si="1"/>
        <v>45811.609900000003</v>
      </c>
      <c r="R28" s="26">
        <f t="shared" si="1"/>
        <v>46335.144000000008</v>
      </c>
      <c r="S28" s="26">
        <f t="shared" si="1"/>
        <v>46926.816299999999</v>
      </c>
      <c r="T28" s="26">
        <f t="shared" si="1"/>
        <v>47498.829700000002</v>
      </c>
      <c r="U28" s="26">
        <f t="shared" si="1"/>
        <v>48078.741699999999</v>
      </c>
      <c r="V28" s="26">
        <f t="shared" si="1"/>
        <v>48663.26</v>
      </c>
      <c r="W28" s="26">
        <f t="shared" si="1"/>
        <v>49201.291899999997</v>
      </c>
      <c r="X28" s="26">
        <f t="shared" si="1"/>
        <v>49701.809099999999</v>
      </c>
      <c r="Y28" s="26">
        <f t="shared" si="1"/>
        <v>50212.692300000002</v>
      </c>
      <c r="Z28" s="26">
        <f t="shared" si="1"/>
        <v>50744.190700000006</v>
      </c>
      <c r="AA28" s="26">
        <f t="shared" si="1"/>
        <v>51277.623599999999</v>
      </c>
      <c r="AB28" s="26">
        <f t="shared" si="1"/>
        <v>51819.174100000004</v>
      </c>
      <c r="AC28" s="26">
        <f t="shared" si="1"/>
        <v>52266.269899999992</v>
      </c>
      <c r="AD28" s="26">
        <f t="shared" si="1"/>
        <v>53447.368533333334</v>
      </c>
      <c r="AG28" s="4"/>
      <c r="AR28" s="4"/>
    </row>
    <row r="29" spans="3:44">
      <c r="D29" s="4"/>
      <c r="AG29" s="4"/>
      <c r="AR29" s="4"/>
    </row>
    <row r="30" spans="3:44">
      <c r="C30" t="s">
        <v>220</v>
      </c>
      <c r="D30" s="4"/>
      <c r="AG30" s="4"/>
      <c r="AR30" s="4"/>
    </row>
    <row r="31" spans="3:44">
      <c r="D31" t="s">
        <v>221</v>
      </c>
      <c r="E31" s="118">
        <f>SUM(E20:E22,E24,E27) / (E28 -E26)</f>
        <v>0.9133249649510562</v>
      </c>
      <c r="F31" s="118">
        <f t="shared" ref="F31:AC31" si="2">SUM(F20:F22,F24,F27) / (F28 -F26)</f>
        <v>0.93027577121634886</v>
      </c>
      <c r="G31" s="118">
        <f t="shared" si="2"/>
        <v>0.94235210978228223</v>
      </c>
      <c r="H31" s="118">
        <f t="shared" si="2"/>
        <v>0.95141543505749948</v>
      </c>
      <c r="I31" s="118">
        <f t="shared" si="2"/>
        <v>0.9554007776502913</v>
      </c>
      <c r="J31" s="118">
        <f t="shared" si="2"/>
        <v>0.95322104378179795</v>
      </c>
      <c r="K31" s="118">
        <f t="shared" si="2"/>
        <v>0.95436500930570778</v>
      </c>
      <c r="L31" s="118">
        <f t="shared" si="2"/>
        <v>0.96958393958213362</v>
      </c>
      <c r="M31" s="118">
        <f t="shared" si="2"/>
        <v>0.96958645294528667</v>
      </c>
      <c r="N31" s="118">
        <f t="shared" si="2"/>
        <v>0.97020133962919541</v>
      </c>
      <c r="O31" s="118">
        <f t="shared" si="2"/>
        <v>0.9708099163563958</v>
      </c>
      <c r="P31" s="118">
        <f t="shared" si="2"/>
        <v>0.97159983916338644</v>
      </c>
      <c r="Q31" s="118">
        <f t="shared" si="2"/>
        <v>0.97241508554889367</v>
      </c>
      <c r="R31" s="118">
        <f t="shared" si="2"/>
        <v>0.97509906585517592</v>
      </c>
      <c r="S31" s="118">
        <f t="shared" si="2"/>
        <v>0.97544211370111988</v>
      </c>
      <c r="T31" s="118">
        <f t="shared" si="2"/>
        <v>0.97530894973552185</v>
      </c>
      <c r="U31" s="118">
        <f t="shared" si="2"/>
        <v>0.9772682611227862</v>
      </c>
      <c r="V31" s="118">
        <f t="shared" si="2"/>
        <v>0.9764075279443708</v>
      </c>
      <c r="W31" s="118">
        <f t="shared" si="2"/>
        <v>0.97688132213384749</v>
      </c>
      <c r="X31" s="118">
        <f t="shared" si="2"/>
        <v>0.97654632419458698</v>
      </c>
      <c r="Y31" s="118">
        <f t="shared" si="2"/>
        <v>0.97573431001333066</v>
      </c>
      <c r="Z31" s="118">
        <f t="shared" si="2"/>
        <v>0.9753504173437475</v>
      </c>
      <c r="AA31" s="118">
        <f t="shared" si="2"/>
        <v>0.97396794580186463</v>
      </c>
      <c r="AB31" s="118">
        <f t="shared" si="2"/>
        <v>0.97507073804870592</v>
      </c>
      <c r="AC31" s="118">
        <f t="shared" si="2"/>
        <v>0.97558337585737864</v>
      </c>
      <c r="AD31" s="118">
        <f>SUM(AD20:AD22,AD24,AD27) / (AD28 -AD26)</f>
        <v>0.96933527949937504</v>
      </c>
      <c r="AG31" s="4"/>
      <c r="AR31" s="4"/>
    </row>
    <row r="32" spans="3:44">
      <c r="D32" t="s">
        <v>222</v>
      </c>
      <c r="E32" s="118">
        <f>SUM(E20:E22,E24,E27)/E28</f>
        <v>0.89347223498539263</v>
      </c>
      <c r="F32" s="118">
        <f t="shared" ref="F32:AD32" si="3">SUM(F20:F22,F24,F27)/F28</f>
        <v>0.9099783288395239</v>
      </c>
      <c r="G32" s="118">
        <f t="shared" si="3"/>
        <v>0.9217928440494777</v>
      </c>
      <c r="H32" s="118">
        <f t="shared" si="3"/>
        <v>0.93066247276741165</v>
      </c>
      <c r="I32" s="118">
        <f t="shared" si="3"/>
        <v>0.93468615193513771</v>
      </c>
      <c r="J32" s="118">
        <f t="shared" si="3"/>
        <v>0.93264681703559982</v>
      </c>
      <c r="K32" s="118">
        <f t="shared" si="3"/>
        <v>0.93380265391143369</v>
      </c>
      <c r="L32" s="118">
        <f t="shared" si="3"/>
        <v>0.94884586705165241</v>
      </c>
      <c r="M32" s="118">
        <f t="shared" si="3"/>
        <v>0.9490074210230538</v>
      </c>
      <c r="N32" s="118">
        <f t="shared" si="3"/>
        <v>0.94976009994401112</v>
      </c>
      <c r="O32" s="118">
        <f t="shared" si="3"/>
        <v>0.95053548462508752</v>
      </c>
      <c r="P32" s="118">
        <f t="shared" si="3"/>
        <v>0.9515024624988323</v>
      </c>
      <c r="Q32" s="118">
        <f t="shared" si="3"/>
        <v>0.95251374259170052</v>
      </c>
      <c r="R32" s="118">
        <f t="shared" si="3"/>
        <v>0.95536796864168583</v>
      </c>
      <c r="S32" s="118">
        <f t="shared" si="3"/>
        <v>0.95594626350136613</v>
      </c>
      <c r="T32" s="118">
        <f t="shared" si="3"/>
        <v>0.95605260986040674</v>
      </c>
      <c r="U32" s="118">
        <f t="shared" si="3"/>
        <v>0.95820670988983048</v>
      </c>
      <c r="V32" s="118">
        <f t="shared" si="3"/>
        <v>0.95758903123218631</v>
      </c>
      <c r="W32" s="118">
        <f t="shared" si="3"/>
        <v>0.95826972584026804</v>
      </c>
      <c r="X32" s="118">
        <f t="shared" si="3"/>
        <v>0.95812287846882416</v>
      </c>
      <c r="Y32" s="118">
        <f t="shared" si="3"/>
        <v>0.95750482194319642</v>
      </c>
      <c r="Z32" s="118">
        <f t="shared" si="3"/>
        <v>0.95732499680993022</v>
      </c>
      <c r="AA32" s="118">
        <f t="shared" si="3"/>
        <v>0.95615768161299897</v>
      </c>
      <c r="AB32" s="118">
        <f t="shared" si="3"/>
        <v>0.9574285727568167</v>
      </c>
      <c r="AC32" s="118">
        <f t="shared" si="3"/>
        <v>0.95808129403165998</v>
      </c>
      <c r="AD32" s="118">
        <f t="shared" si="3"/>
        <v>0.95227754823746058</v>
      </c>
      <c r="AG32" s="4"/>
      <c r="AR32" s="4"/>
    </row>
    <row r="33" spans="2:44">
      <c r="D33" s="4"/>
      <c r="E33" s="118"/>
      <c r="F33" s="118"/>
      <c r="G33" s="118"/>
      <c r="H33" s="118"/>
      <c r="I33" s="118"/>
      <c r="J33" s="118"/>
      <c r="K33" s="118"/>
      <c r="L33" s="118"/>
      <c r="M33" s="118"/>
      <c r="N33" s="118"/>
      <c r="O33" s="118"/>
      <c r="P33" s="118"/>
      <c r="Q33" s="118"/>
      <c r="R33" s="118"/>
      <c r="S33" s="118"/>
      <c r="T33" s="118"/>
      <c r="U33" s="118"/>
      <c r="V33" s="118"/>
      <c r="W33" s="118"/>
      <c r="X33" s="118"/>
      <c r="Y33" s="118"/>
      <c r="Z33" s="118"/>
      <c r="AA33" s="118"/>
      <c r="AB33" s="118"/>
      <c r="AC33" s="118"/>
      <c r="AD33" s="118"/>
      <c r="AG33" s="4"/>
      <c r="AR33" s="4"/>
    </row>
    <row r="34" spans="2:44">
      <c r="D34" s="4"/>
      <c r="E34" s="118"/>
      <c r="F34" s="118"/>
      <c r="G34" s="118"/>
      <c r="H34" s="118"/>
      <c r="I34" s="118"/>
      <c r="J34" s="118"/>
      <c r="K34" s="118"/>
      <c r="L34" s="118"/>
      <c r="M34" s="118"/>
      <c r="N34" s="118"/>
      <c r="O34" s="118"/>
      <c r="P34" s="118"/>
      <c r="Q34" s="118"/>
      <c r="R34" s="118"/>
      <c r="S34" s="118"/>
      <c r="T34" s="118"/>
      <c r="U34" s="118"/>
      <c r="V34" s="118"/>
      <c r="W34" s="118"/>
      <c r="X34" s="118"/>
      <c r="Y34" s="118"/>
      <c r="Z34" s="118"/>
      <c r="AA34" s="118"/>
      <c r="AB34" s="118"/>
      <c r="AC34" s="118"/>
      <c r="AD34" s="118"/>
      <c r="AG34" s="4"/>
      <c r="AR34" s="4"/>
    </row>
    <row r="35" spans="2:44">
      <c r="C35" t="s">
        <v>223</v>
      </c>
      <c r="D35" s="4"/>
      <c r="AG35" s="4"/>
      <c r="AR35" s="4"/>
    </row>
    <row r="36" spans="2:44">
      <c r="D36" t="s">
        <v>59</v>
      </c>
      <c r="E36" s="26">
        <v>0</v>
      </c>
      <c r="F36" s="26">
        <v>228</v>
      </c>
      <c r="G36" s="26">
        <v>228</v>
      </c>
      <c r="H36" s="26">
        <v>228</v>
      </c>
      <c r="I36" s="26">
        <v>228</v>
      </c>
      <c r="J36" s="26">
        <v>228</v>
      </c>
      <c r="K36" s="26">
        <v>321</v>
      </c>
      <c r="L36" s="26">
        <v>537</v>
      </c>
      <c r="M36" s="26">
        <v>651</v>
      </c>
      <c r="N36" s="26">
        <v>833</v>
      </c>
      <c r="O36" s="26">
        <v>893</v>
      </c>
      <c r="P36" s="26">
        <v>1100</v>
      </c>
      <c r="Q36" s="26">
        <v>1285</v>
      </c>
      <c r="R36" s="26">
        <v>1410</v>
      </c>
      <c r="S36" s="26">
        <v>1680</v>
      </c>
      <c r="T36" s="26">
        <v>1740</v>
      </c>
      <c r="U36" s="26">
        <v>1935</v>
      </c>
      <c r="V36" s="26">
        <v>2233</v>
      </c>
      <c r="W36" s="26">
        <v>2508</v>
      </c>
      <c r="X36" s="26">
        <v>2608</v>
      </c>
      <c r="Y36" s="26">
        <v>2918</v>
      </c>
      <c r="Z36" s="26">
        <v>3137</v>
      </c>
      <c r="AA36" s="26">
        <v>3477</v>
      </c>
      <c r="AB36" s="26">
        <v>3627</v>
      </c>
      <c r="AC36" s="26">
        <v>3757</v>
      </c>
      <c r="AD36" s="26">
        <v>3757</v>
      </c>
      <c r="AG36" s="4"/>
      <c r="AR36" s="4"/>
    </row>
    <row r="37" spans="2:44">
      <c r="D37" t="s">
        <v>63</v>
      </c>
      <c r="E37" s="26">
        <v>51.4</v>
      </c>
      <c r="F37" s="26">
        <v>98.4</v>
      </c>
      <c r="G37" s="26">
        <v>98.4</v>
      </c>
      <c r="H37" s="26">
        <v>98.4</v>
      </c>
      <c r="I37" s="26">
        <v>98.4</v>
      </c>
      <c r="J37" s="26">
        <v>98.4</v>
      </c>
      <c r="K37" s="26">
        <v>98.4</v>
      </c>
      <c r="L37" s="26">
        <v>98.4</v>
      </c>
      <c r="M37" s="26">
        <v>98.4</v>
      </c>
      <c r="N37" s="26">
        <v>98.4</v>
      </c>
      <c r="O37" s="26">
        <v>98.4</v>
      </c>
      <c r="P37" s="26">
        <v>98.4</v>
      </c>
      <c r="Q37" s="26">
        <v>98.4</v>
      </c>
      <c r="R37" s="26">
        <v>98.4</v>
      </c>
      <c r="S37" s="26">
        <v>98.4</v>
      </c>
      <c r="T37" s="26">
        <v>98.4</v>
      </c>
      <c r="U37" s="26">
        <v>183.4</v>
      </c>
      <c r="V37" s="26">
        <v>183.4</v>
      </c>
      <c r="W37" s="26">
        <v>183.4</v>
      </c>
      <c r="X37" s="26">
        <v>183.4</v>
      </c>
      <c r="Y37" s="26">
        <v>183.4</v>
      </c>
      <c r="Z37" s="26">
        <v>183.4</v>
      </c>
      <c r="AA37" s="26">
        <v>183.4</v>
      </c>
      <c r="AB37" s="26">
        <v>183.4</v>
      </c>
      <c r="AC37" s="26">
        <v>183.4</v>
      </c>
      <c r="AD37" s="26">
        <v>183.4</v>
      </c>
      <c r="AG37" s="4"/>
      <c r="AR37" s="4"/>
    </row>
    <row r="38" spans="2:44">
      <c r="D38" t="s">
        <v>87</v>
      </c>
      <c r="E38" s="26">
        <v>79</v>
      </c>
      <c r="F38" s="26">
        <v>509</v>
      </c>
      <c r="G38" s="26">
        <v>509</v>
      </c>
      <c r="H38" s="26">
        <v>811</v>
      </c>
      <c r="I38" s="26">
        <v>1131</v>
      </c>
      <c r="J38" s="26">
        <v>1131</v>
      </c>
      <c r="K38" s="26">
        <v>1131</v>
      </c>
      <c r="L38" s="26">
        <v>1328.5</v>
      </c>
      <c r="M38" s="26">
        <v>1328.5</v>
      </c>
      <c r="N38" s="26">
        <v>1328.5</v>
      </c>
      <c r="O38" s="26">
        <v>1328.5</v>
      </c>
      <c r="P38" s="26">
        <v>1328.5</v>
      </c>
      <c r="Q38" s="26">
        <v>1328.5</v>
      </c>
      <c r="R38" s="26">
        <v>1328.5</v>
      </c>
      <c r="S38" s="26">
        <v>1328.5</v>
      </c>
      <c r="T38" s="26">
        <v>1328.5</v>
      </c>
      <c r="U38" s="26">
        <v>1403.5</v>
      </c>
      <c r="V38" s="26">
        <v>1403.5</v>
      </c>
      <c r="W38" s="26">
        <v>1607.5</v>
      </c>
      <c r="X38" s="26">
        <v>2407.5</v>
      </c>
      <c r="Y38" s="26">
        <v>2407.5</v>
      </c>
      <c r="Z38" s="26">
        <v>2407.5</v>
      </c>
      <c r="AA38" s="26">
        <v>2444.5</v>
      </c>
      <c r="AB38" s="26">
        <v>2669.5</v>
      </c>
      <c r="AC38" s="26">
        <v>2864.5</v>
      </c>
      <c r="AD38" s="26">
        <v>3514.5</v>
      </c>
      <c r="AG38" s="4"/>
      <c r="AR38" s="4"/>
    </row>
    <row r="39" spans="2:44">
      <c r="D39" t="s">
        <v>64</v>
      </c>
      <c r="E39" s="26">
        <v>0</v>
      </c>
      <c r="F39" s="26">
        <v>0</v>
      </c>
      <c r="G39" s="26">
        <v>0</v>
      </c>
      <c r="H39" s="26">
        <v>0</v>
      </c>
      <c r="I39" s="26">
        <v>0</v>
      </c>
      <c r="J39" s="26">
        <v>0</v>
      </c>
      <c r="K39" s="26">
        <v>0</v>
      </c>
      <c r="L39" s="26">
        <v>0</v>
      </c>
      <c r="M39" s="26">
        <v>0</v>
      </c>
      <c r="N39" s="26">
        <v>0</v>
      </c>
      <c r="O39" s="26">
        <v>0</v>
      </c>
      <c r="P39" s="26">
        <v>0</v>
      </c>
      <c r="Q39" s="26">
        <v>0</v>
      </c>
      <c r="R39" s="26">
        <v>0</v>
      </c>
      <c r="S39" s="26">
        <v>0</v>
      </c>
      <c r="T39" s="26">
        <v>0</v>
      </c>
      <c r="U39" s="26">
        <v>0</v>
      </c>
      <c r="V39" s="26">
        <v>0</v>
      </c>
      <c r="W39" s="26">
        <v>0</v>
      </c>
      <c r="X39" s="26">
        <v>0</v>
      </c>
      <c r="Y39" s="26">
        <v>16</v>
      </c>
      <c r="Z39" s="26">
        <v>16</v>
      </c>
      <c r="AA39" s="26">
        <v>16</v>
      </c>
      <c r="AB39" s="26">
        <v>86</v>
      </c>
      <c r="AC39" s="26">
        <v>86</v>
      </c>
      <c r="AD39" s="26">
        <v>106</v>
      </c>
      <c r="AG39" s="4"/>
      <c r="AR39" s="4"/>
    </row>
    <row r="40" spans="2:44">
      <c r="D40" t="s">
        <v>202</v>
      </c>
      <c r="E40" s="26">
        <f t="shared" ref="E40" si="4">SUM(E36:E39)</f>
        <v>130.4</v>
      </c>
      <c r="F40" s="26">
        <f t="shared" ref="F40" si="5">SUM(F36:F39)</f>
        <v>835.4</v>
      </c>
      <c r="G40" s="26">
        <f>SUM(G36:G39)</f>
        <v>835.4</v>
      </c>
      <c r="H40" s="26">
        <f t="shared" ref="H40" si="6">SUM(H36:H39)</f>
        <v>1137.4000000000001</v>
      </c>
      <c r="I40" s="26">
        <f t="shared" ref="I40" si="7">SUM(I36:I39)</f>
        <v>1457.4</v>
      </c>
      <c r="J40" s="26">
        <f t="shared" ref="J40" si="8">SUM(J36:J39)</f>
        <v>1457.4</v>
      </c>
      <c r="K40" s="26">
        <f t="shared" ref="K40" si="9">SUM(K36:K39)</f>
        <v>1550.4</v>
      </c>
      <c r="L40" s="26">
        <f t="shared" ref="L40" si="10">SUM(L36:L39)</f>
        <v>1963.9</v>
      </c>
      <c r="M40" s="26">
        <f t="shared" ref="M40" si="11">SUM(M36:M39)</f>
        <v>2077.9</v>
      </c>
      <c r="N40" s="26">
        <f t="shared" ref="N40" si="12">SUM(N36:N39)</f>
        <v>2259.9</v>
      </c>
      <c r="O40" s="26">
        <f t="shared" ref="O40" si="13">SUM(O36:O39)</f>
        <v>2319.9</v>
      </c>
      <c r="P40" s="26">
        <f t="shared" ref="P40" si="14">SUM(P36:P39)</f>
        <v>2526.9</v>
      </c>
      <c r="Q40" s="26">
        <f t="shared" ref="Q40" si="15">SUM(Q36:Q39)</f>
        <v>2711.9</v>
      </c>
      <c r="R40" s="26">
        <f t="shared" ref="R40" si="16">SUM(R36:R39)</f>
        <v>2836.9</v>
      </c>
      <c r="S40" s="26">
        <f t="shared" ref="S40" si="17">SUM(S36:S39)</f>
        <v>3106.9</v>
      </c>
      <c r="T40" s="26">
        <f t="shared" ref="T40" si="18">SUM(T36:T39)</f>
        <v>3166.9</v>
      </c>
      <c r="U40" s="26">
        <f t="shared" ref="U40" si="19">SUM(U36:U39)</f>
        <v>3521.9</v>
      </c>
      <c r="V40" s="26">
        <f t="shared" ref="V40" si="20">SUM(V36:V39)</f>
        <v>3819.9</v>
      </c>
      <c r="W40" s="26">
        <f t="shared" ref="W40" si="21">SUM(W36:W39)</f>
        <v>4298.8999999999996</v>
      </c>
      <c r="X40" s="26">
        <f t="shared" ref="X40" si="22">SUM(X36:X39)</f>
        <v>5198.8999999999996</v>
      </c>
      <c r="Y40" s="26">
        <f t="shared" ref="Y40" si="23">SUM(Y36:Y39)</f>
        <v>5524.9</v>
      </c>
      <c r="Z40" s="26">
        <f t="shared" ref="Z40" si="24">SUM(Z36:Z39)</f>
        <v>5743.9</v>
      </c>
      <c r="AA40" s="26">
        <f t="shared" ref="AA40" si="25">SUM(AA36:AA39)</f>
        <v>6120.9</v>
      </c>
      <c r="AB40" s="26">
        <f t="shared" ref="AB40" si="26">SUM(AB36:AB39)</f>
        <v>6565.9</v>
      </c>
      <c r="AC40" s="26">
        <f t="shared" ref="AC40" si="27">SUM(AC36:AC39)</f>
        <v>6890.9</v>
      </c>
      <c r="AD40" s="26">
        <f t="shared" ref="AD40" si="28">SUM(AD36:AD39)</f>
        <v>7560.9</v>
      </c>
      <c r="AG40" s="4"/>
      <c r="AR40" s="4"/>
    </row>
    <row r="41" spans="2:44">
      <c r="D41" s="4"/>
      <c r="AG41" s="4"/>
      <c r="AR41" s="4"/>
    </row>
    <row r="42" spans="2:44">
      <c r="B42" s="71" t="s">
        <v>224</v>
      </c>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G42" s="4"/>
      <c r="AR42" s="4"/>
    </row>
    <row r="43" spans="2:44">
      <c r="D43" s="4"/>
      <c r="AG43" s="4"/>
      <c r="AR43" s="4"/>
    </row>
    <row r="44" spans="2:44">
      <c r="D44" t="s">
        <v>225</v>
      </c>
      <c r="E44" s="26">
        <v>3249.5904748768421</v>
      </c>
      <c r="F44" s="26">
        <v>2903.4983886160821</v>
      </c>
      <c r="G44" s="26">
        <v>2546.2347837940029</v>
      </c>
      <c r="H44" s="26">
        <v>2449.4943060846072</v>
      </c>
      <c r="I44" s="26">
        <v>2338.3462154631634</v>
      </c>
      <c r="J44" s="26">
        <v>2406.8763677736174</v>
      </c>
      <c r="K44" s="26">
        <v>2429.2791791598088</v>
      </c>
      <c r="L44" s="26">
        <v>2092.9655529409515</v>
      </c>
      <c r="M44" s="26">
        <v>2062.2811816206477</v>
      </c>
      <c r="N44" s="26">
        <v>2061.0393310438376</v>
      </c>
      <c r="O44" s="26">
        <v>2050.4903011474944</v>
      </c>
      <c r="P44" s="26">
        <v>2045.5161960854361</v>
      </c>
      <c r="Q44" s="26">
        <v>2029.4114226485679</v>
      </c>
      <c r="R44" s="26">
        <v>2033.5543192637424</v>
      </c>
      <c r="S44" s="26">
        <v>2039.2027609878803</v>
      </c>
      <c r="T44" s="26">
        <v>2061.8277946584449</v>
      </c>
      <c r="U44" s="26">
        <v>2020.8202960081389</v>
      </c>
      <c r="V44" s="26">
        <v>2053.9752721794775</v>
      </c>
      <c r="W44" s="26">
        <v>2046.7172909627848</v>
      </c>
      <c r="X44" s="26">
        <v>2088.9866272288018</v>
      </c>
      <c r="Y44" s="26">
        <v>2112.3422377808301</v>
      </c>
      <c r="Z44" s="26">
        <v>2136.9792888591805</v>
      </c>
      <c r="AA44" s="26">
        <v>2195.4104929728883</v>
      </c>
      <c r="AB44" s="26">
        <v>2184.3537068532196</v>
      </c>
      <c r="AC44" s="26">
        <v>2177.1757698056367</v>
      </c>
      <c r="AD44" s="26">
        <v>2206.9525546928444</v>
      </c>
      <c r="AG44" s="4"/>
      <c r="AR44" s="4"/>
    </row>
    <row r="45" spans="2:44">
      <c r="D45" t="s">
        <v>226</v>
      </c>
      <c r="E45" s="28">
        <f>1000*E44/E28</f>
        <v>75.335036200319124</v>
      </c>
      <c r="F45" s="28">
        <f t="shared" ref="F45:AD45" si="29">1000*F44/F28</f>
        <v>67.54546388865198</v>
      </c>
      <c r="G45" s="28">
        <f t="shared" si="29"/>
        <v>59.256218339774847</v>
      </c>
      <c r="H45" s="28">
        <f t="shared" si="29"/>
        <v>56.964499929134504</v>
      </c>
      <c r="I45" s="28">
        <f t="shared" si="29"/>
        <v>54.061223558269404</v>
      </c>
      <c r="J45" s="28">
        <f t="shared" si="29"/>
        <v>55.394830844751752</v>
      </c>
      <c r="K45" s="28">
        <f t="shared" si="29"/>
        <v>55.811631616819582</v>
      </c>
      <c r="L45" s="28">
        <f t="shared" si="29"/>
        <v>47.752519930678432</v>
      </c>
      <c r="M45" s="28">
        <f t="shared" si="29"/>
        <v>46.680561806505999</v>
      </c>
      <c r="N45" s="28">
        <f t="shared" si="29"/>
        <v>46.288726859463075</v>
      </c>
      <c r="O45" s="28">
        <f t="shared" si="29"/>
        <v>45.664430667104064</v>
      </c>
      <c r="P45" s="28">
        <f t="shared" si="29"/>
        <v>45.128262222126622</v>
      </c>
      <c r="Q45" s="28">
        <f t="shared" si="29"/>
        <v>44.299063645186756</v>
      </c>
      <c r="R45" s="28">
        <f t="shared" si="29"/>
        <v>43.887946463784424</v>
      </c>
      <c r="S45" s="28">
        <f t="shared" si="29"/>
        <v>43.454956499741925</v>
      </c>
      <c r="T45" s="28">
        <f t="shared" si="29"/>
        <v>43.407970421183762</v>
      </c>
      <c r="U45" s="28">
        <f t="shared" si="29"/>
        <v>42.031472217338397</v>
      </c>
      <c r="V45" s="28">
        <f t="shared" si="29"/>
        <v>42.207925900966714</v>
      </c>
      <c r="W45" s="28">
        <f t="shared" si="29"/>
        <v>41.598852630184389</v>
      </c>
      <c r="X45" s="28">
        <f t="shared" si="29"/>
        <v>42.030394165849422</v>
      </c>
      <c r="Y45" s="28">
        <f t="shared" si="29"/>
        <v>42.067894411246897</v>
      </c>
      <c r="Z45" s="28">
        <f t="shared" si="29"/>
        <v>42.112786890089872</v>
      </c>
      <c r="AA45" s="28">
        <f t="shared" si="29"/>
        <v>42.814201182538575</v>
      </c>
      <c r="AB45" s="28">
        <f t="shared" si="29"/>
        <v>42.153387134999122</v>
      </c>
      <c r="AC45" s="28">
        <f t="shared" si="29"/>
        <v>41.655464871918035</v>
      </c>
      <c r="AD45" s="28">
        <f t="shared" si="29"/>
        <v>41.292071345223327</v>
      </c>
      <c r="AG45" s="4"/>
      <c r="AR45" s="4"/>
    </row>
    <row r="46" spans="2:44">
      <c r="D46" s="4"/>
      <c r="E46" s="28"/>
      <c r="F46" s="28"/>
      <c r="G46" s="28"/>
      <c r="H46" s="28"/>
      <c r="I46" s="28"/>
      <c r="J46" s="28"/>
      <c r="K46" s="28"/>
      <c r="AG46" s="4"/>
      <c r="AR46" s="4"/>
    </row>
    <row r="47" spans="2:44">
      <c r="B47" s="66" t="s">
        <v>227</v>
      </c>
      <c r="C47" s="67"/>
      <c r="D47" s="67"/>
      <c r="E47" s="67"/>
      <c r="F47" s="67"/>
      <c r="G47" s="67"/>
      <c r="H47" s="67"/>
      <c r="I47" s="67"/>
      <c r="J47" s="67"/>
      <c r="K47" s="67"/>
      <c r="L47" s="67"/>
      <c r="M47" s="67"/>
      <c r="N47" s="67"/>
      <c r="O47" s="67"/>
      <c r="P47" s="67"/>
      <c r="Q47" s="67"/>
      <c r="R47" s="67"/>
      <c r="S47" s="67"/>
      <c r="T47" s="67"/>
      <c r="U47" s="67"/>
      <c r="V47" s="67"/>
      <c r="W47" s="67"/>
      <c r="X47" s="67"/>
      <c r="Y47" s="67"/>
      <c r="Z47" s="67"/>
      <c r="AA47" s="67"/>
      <c r="AB47" s="67"/>
      <c r="AC47" s="67"/>
      <c r="AD47" s="67"/>
      <c r="AG47" s="4"/>
      <c r="AR47" s="4"/>
    </row>
    <row r="48" spans="2:44">
      <c r="D48" s="4"/>
      <c r="AG48" s="4"/>
      <c r="AR48" s="4"/>
    </row>
    <row r="49" spans="1:44">
      <c r="C49" t="s">
        <v>228</v>
      </c>
      <c r="D49" s="4"/>
      <c r="AG49" s="4"/>
      <c r="AR49" s="4"/>
    </row>
    <row r="50" spans="1:44">
      <c r="D50" t="s">
        <v>229</v>
      </c>
      <c r="E50" s="119">
        <v>82.476500000000001</v>
      </c>
      <c r="F50" s="119">
        <v>62.521000000000001</v>
      </c>
      <c r="G50" s="119">
        <v>50.978499999999997</v>
      </c>
      <c r="H50" s="119">
        <v>55.052</v>
      </c>
      <c r="I50" s="119">
        <v>58.513500000000001</v>
      </c>
      <c r="J50" s="119">
        <v>61.12</v>
      </c>
      <c r="K50" s="119">
        <v>61.346000000000004</v>
      </c>
      <c r="L50" s="119">
        <v>60.888500000000001</v>
      </c>
      <c r="M50" s="119">
        <v>59.067</v>
      </c>
      <c r="N50" s="119">
        <v>58.999499999999998</v>
      </c>
      <c r="O50" s="119">
        <v>56.612500000000004</v>
      </c>
      <c r="P50" s="119">
        <v>58.567</v>
      </c>
      <c r="Q50" s="119">
        <v>55.265000000000001</v>
      </c>
      <c r="R50" s="119">
        <v>44.451999999999998</v>
      </c>
      <c r="S50" s="119">
        <v>45.321999999999996</v>
      </c>
      <c r="T50" s="119">
        <v>46.338500000000003</v>
      </c>
      <c r="U50" s="119">
        <v>43.676499999999997</v>
      </c>
      <c r="V50" s="119">
        <v>47.192999999999998</v>
      </c>
      <c r="W50" s="119">
        <v>47.293999999999997</v>
      </c>
      <c r="X50" s="119">
        <v>51.61</v>
      </c>
      <c r="Y50" s="119">
        <v>49.945500000000003</v>
      </c>
      <c r="Z50" s="119">
        <v>50.953000000000003</v>
      </c>
      <c r="AA50" s="119">
        <v>56.496499999999997</v>
      </c>
      <c r="AB50" s="119">
        <v>54.647500000000001</v>
      </c>
      <c r="AC50" s="119">
        <v>55.063499999999998</v>
      </c>
      <c r="AD50" s="119">
        <v>55.831000000000003</v>
      </c>
      <c r="AG50" s="4"/>
      <c r="AR50" s="4"/>
    </row>
    <row r="51" spans="1:44">
      <c r="D51" t="s">
        <v>230</v>
      </c>
      <c r="E51" s="119">
        <v>113.5775</v>
      </c>
      <c r="F51" s="119">
        <v>94.7</v>
      </c>
      <c r="G51" s="119">
        <v>76.827500000000001</v>
      </c>
      <c r="H51" s="119">
        <v>77.844999999999999</v>
      </c>
      <c r="I51" s="119">
        <v>84.987500000000011</v>
      </c>
      <c r="J51" s="119">
        <v>86.25</v>
      </c>
      <c r="K51" s="119">
        <v>85.257499999999993</v>
      </c>
      <c r="L51" s="119">
        <v>89.284999999999997</v>
      </c>
      <c r="M51" s="119">
        <v>88.405000000000001</v>
      </c>
      <c r="N51" s="119">
        <v>89.742499999999993</v>
      </c>
      <c r="O51" s="119">
        <v>88.704999999999998</v>
      </c>
      <c r="P51" s="119">
        <v>89.362499999999997</v>
      </c>
      <c r="Q51" s="119">
        <v>89.625</v>
      </c>
      <c r="R51" s="119">
        <v>86.61</v>
      </c>
      <c r="S51" s="119">
        <v>84.564999999999998</v>
      </c>
      <c r="T51" s="119">
        <v>88.284999999999997</v>
      </c>
      <c r="U51" s="119">
        <v>85.215000000000003</v>
      </c>
      <c r="V51" s="119">
        <v>85.582499999999996</v>
      </c>
      <c r="W51" s="119">
        <v>88.20750000000001</v>
      </c>
      <c r="X51" s="119">
        <v>93.137500000000003</v>
      </c>
      <c r="Y51" s="119">
        <v>94.55</v>
      </c>
      <c r="Z51" s="119">
        <v>95.72</v>
      </c>
      <c r="AA51" s="119">
        <v>96.53</v>
      </c>
      <c r="AB51" s="119">
        <v>98.37</v>
      </c>
      <c r="AC51" s="119">
        <v>97.177500000000009</v>
      </c>
      <c r="AD51" s="119">
        <v>100.8075</v>
      </c>
      <c r="AG51" s="4"/>
      <c r="AR51" s="4"/>
    </row>
    <row r="52" spans="1:44">
      <c r="D52" t="s">
        <v>231</v>
      </c>
      <c r="E52" s="119">
        <v>133.51999999999998</v>
      </c>
      <c r="F52" s="119">
        <v>113.92</v>
      </c>
      <c r="G52" s="119">
        <v>98.41</v>
      </c>
      <c r="H52" s="119">
        <v>100.8</v>
      </c>
      <c r="I52" s="119">
        <v>100.81</v>
      </c>
      <c r="J52" s="119">
        <v>103.39500000000001</v>
      </c>
      <c r="K52" s="119">
        <v>102.875</v>
      </c>
      <c r="L52" s="119">
        <v>111.21000000000001</v>
      </c>
      <c r="M52" s="119">
        <v>111.265</v>
      </c>
      <c r="N52" s="119">
        <v>111.965</v>
      </c>
      <c r="O52" s="119">
        <v>110.84</v>
      </c>
      <c r="P52" s="119">
        <v>111.77500000000001</v>
      </c>
      <c r="Q52" s="119">
        <v>111.22499999999999</v>
      </c>
      <c r="R52" s="119">
        <v>111.595</v>
      </c>
      <c r="S52" s="119">
        <v>112.405</v>
      </c>
      <c r="T52" s="119">
        <v>114.45500000000001</v>
      </c>
      <c r="U52" s="119">
        <v>111.25</v>
      </c>
      <c r="V52" s="119">
        <v>113.675</v>
      </c>
      <c r="W52" s="119">
        <v>115.455</v>
      </c>
      <c r="X52" s="119">
        <v>119.035</v>
      </c>
      <c r="Y52" s="119">
        <v>120.645</v>
      </c>
      <c r="Z52" s="119">
        <v>122.69999999999999</v>
      </c>
      <c r="AA52" s="119">
        <v>127.80000000000001</v>
      </c>
      <c r="AB52" s="119">
        <v>125.32499999999999</v>
      </c>
      <c r="AC52" s="119">
        <v>126.16499999999999</v>
      </c>
      <c r="AD52" s="119">
        <v>128.10000000000002</v>
      </c>
      <c r="AG52" s="4"/>
      <c r="AR52" s="4"/>
    </row>
    <row r="53" spans="1:44">
      <c r="D53" t="s">
        <v>232</v>
      </c>
      <c r="E53" s="119">
        <v>152.58999999999997</v>
      </c>
      <c r="F53" s="119">
        <v>135.2475</v>
      </c>
      <c r="G53" s="119">
        <v>114.485</v>
      </c>
      <c r="H53" s="119">
        <v>115.2075</v>
      </c>
      <c r="I53" s="119">
        <v>119.0625</v>
      </c>
      <c r="J53" s="119">
        <v>120.315</v>
      </c>
      <c r="K53" s="119">
        <v>120.88</v>
      </c>
      <c r="L53" s="119">
        <v>133.07</v>
      </c>
      <c r="M53" s="119">
        <v>132.7475</v>
      </c>
      <c r="N53" s="119">
        <v>132.57750000000001</v>
      </c>
      <c r="O53" s="119">
        <v>133.67500000000001</v>
      </c>
      <c r="P53" s="119">
        <v>134.8175</v>
      </c>
      <c r="Q53" s="119">
        <v>135.11250000000001</v>
      </c>
      <c r="R53" s="119">
        <v>136.35</v>
      </c>
      <c r="S53" s="119">
        <v>136.26500000000001</v>
      </c>
      <c r="T53" s="119">
        <v>138.8075</v>
      </c>
      <c r="U53" s="119">
        <v>137.92750000000001</v>
      </c>
      <c r="V53" s="119">
        <v>138.815</v>
      </c>
      <c r="W53" s="119">
        <v>143.38750000000002</v>
      </c>
      <c r="X53" s="119">
        <v>145.495</v>
      </c>
      <c r="Y53" s="119">
        <v>147.21</v>
      </c>
      <c r="Z53" s="119">
        <v>151.9325</v>
      </c>
      <c r="AA53" s="119">
        <v>155.74</v>
      </c>
      <c r="AB53" s="119">
        <v>155.595</v>
      </c>
      <c r="AC53" s="119">
        <v>154.82749999999999</v>
      </c>
      <c r="AD53" s="119">
        <v>157.97500000000002</v>
      </c>
      <c r="AG53" s="4"/>
      <c r="AR53" s="4"/>
    </row>
    <row r="54" spans="1:44">
      <c r="D54" t="s">
        <v>233</v>
      </c>
      <c r="E54" s="119">
        <v>191.4365</v>
      </c>
      <c r="F54" s="119">
        <v>176.73349999999999</v>
      </c>
      <c r="G54" s="119">
        <v>157.70699999999997</v>
      </c>
      <c r="H54" s="119">
        <v>157.08199999999999</v>
      </c>
      <c r="I54" s="119">
        <v>157.6215</v>
      </c>
      <c r="J54" s="119">
        <v>155.84249999999997</v>
      </c>
      <c r="K54" s="119">
        <v>158.01799999999997</v>
      </c>
      <c r="L54" s="119">
        <v>173.36899999999997</v>
      </c>
      <c r="M54" s="119">
        <v>175.82549999999995</v>
      </c>
      <c r="N54" s="119">
        <v>176.62499999999994</v>
      </c>
      <c r="O54" s="119">
        <v>177.33049999999994</v>
      </c>
      <c r="P54" s="119">
        <v>179.02899999999994</v>
      </c>
      <c r="Q54" s="119">
        <v>182.04149999999998</v>
      </c>
      <c r="R54" s="119">
        <v>190.60050000000001</v>
      </c>
      <c r="S54" s="119">
        <v>183.94349999999997</v>
      </c>
      <c r="T54" s="119">
        <v>186.8605</v>
      </c>
      <c r="U54" s="119">
        <v>187.42</v>
      </c>
      <c r="V54" s="119">
        <v>189.31300000000002</v>
      </c>
      <c r="W54" s="119">
        <v>192.17299999999997</v>
      </c>
      <c r="X54" s="119">
        <v>193.95249999999999</v>
      </c>
      <c r="Y54" s="119">
        <v>192.93549999999999</v>
      </c>
      <c r="Z54" s="119">
        <v>196.98749999999998</v>
      </c>
      <c r="AA54" s="119">
        <v>199.35799999999998</v>
      </c>
      <c r="AB54" s="119">
        <v>198.083</v>
      </c>
      <c r="AC54" s="119">
        <v>196.19449999999998</v>
      </c>
      <c r="AD54" s="119">
        <v>196.57849999999996</v>
      </c>
      <c r="AG54" s="4"/>
      <c r="AR54" s="4"/>
    </row>
    <row r="55" spans="1:44">
      <c r="D55" s="4"/>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G55" s="4"/>
      <c r="AR55" s="4"/>
    </row>
    <row r="56" spans="1:44">
      <c r="D56" s="4"/>
      <c r="AG56" s="4"/>
      <c r="AR56" s="4"/>
    </row>
    <row r="57" spans="1:44">
      <c r="D57" s="4"/>
      <c r="AG57" s="4"/>
      <c r="AR57" s="4"/>
    </row>
    <row r="58" spans="1:44" ht="18.75">
      <c r="A58" s="122" t="s">
        <v>23</v>
      </c>
      <c r="B58" s="120"/>
      <c r="C58" s="120"/>
      <c r="D58" s="121"/>
      <c r="E58" s="120"/>
      <c r="F58" s="120"/>
      <c r="G58" s="120"/>
      <c r="H58" s="120"/>
      <c r="I58" s="120"/>
      <c r="J58" s="120"/>
      <c r="K58" s="120"/>
      <c r="L58" s="120"/>
      <c r="M58" s="120"/>
      <c r="N58" s="120"/>
      <c r="O58" s="120"/>
      <c r="P58" s="120"/>
      <c r="Q58" s="120"/>
      <c r="R58" s="120"/>
      <c r="S58" s="120"/>
      <c r="T58" s="120"/>
      <c r="U58" s="120"/>
      <c r="V58" s="120"/>
      <c r="W58" s="120"/>
      <c r="X58" s="120"/>
      <c r="Y58" s="120"/>
      <c r="Z58" s="120"/>
      <c r="AA58" s="120"/>
      <c r="AB58" s="120"/>
      <c r="AC58" s="120"/>
      <c r="AD58" s="120"/>
      <c r="AG58" s="4"/>
      <c r="AR58" s="4"/>
    </row>
    <row r="59" spans="1:44">
      <c r="D59" s="4"/>
      <c r="AG59" s="4"/>
      <c r="AR59" s="4"/>
    </row>
    <row r="60" spans="1:44">
      <c r="B60" s="70" t="s">
        <v>211</v>
      </c>
      <c r="C60" s="69"/>
      <c r="D60" s="69"/>
      <c r="E60" s="69"/>
      <c r="F60" s="69"/>
      <c r="G60" s="69"/>
      <c r="H60" s="69"/>
      <c r="I60" s="69"/>
      <c r="J60" s="69"/>
      <c r="K60" s="69"/>
      <c r="L60" s="69"/>
      <c r="M60" s="69"/>
      <c r="N60" s="69"/>
      <c r="O60" s="69"/>
      <c r="P60" s="69"/>
      <c r="Q60" s="69"/>
      <c r="R60" s="69"/>
      <c r="S60" s="69"/>
      <c r="T60" s="69"/>
      <c r="U60" s="69"/>
      <c r="V60" s="69"/>
      <c r="W60" s="69"/>
      <c r="X60" s="69"/>
      <c r="Y60" s="69"/>
      <c r="Z60" s="69"/>
      <c r="AA60" s="69"/>
      <c r="AB60" s="69"/>
      <c r="AC60" s="69"/>
      <c r="AD60" s="69"/>
      <c r="AG60" s="4"/>
      <c r="AR60" s="4"/>
    </row>
    <row r="61" spans="1:44">
      <c r="D61" s="4"/>
      <c r="AG61" s="4"/>
      <c r="AR61" s="4"/>
    </row>
    <row r="62" spans="1:44">
      <c r="C62" t="s">
        <v>212</v>
      </c>
      <c r="D62" s="4"/>
      <c r="AG62" s="4"/>
      <c r="AR62" s="4"/>
    </row>
    <row r="63" spans="1:44">
      <c r="D63" t="s">
        <v>213</v>
      </c>
      <c r="E63" s="26">
        <v>2746.6688000000004</v>
      </c>
      <c r="F63" s="26">
        <v>2374.8286999999996</v>
      </c>
      <c r="G63" s="26">
        <v>2132.3008</v>
      </c>
      <c r="H63" s="26">
        <v>1627.5495999999996</v>
      </c>
      <c r="I63" s="26">
        <v>1466.5992000000001</v>
      </c>
      <c r="J63" s="26">
        <v>1287.2017000000005</v>
      </c>
      <c r="K63" s="26">
        <v>1079.3926000000001</v>
      </c>
      <c r="L63" s="26">
        <v>455.53460000000001</v>
      </c>
      <c r="M63" s="26">
        <v>402.16429999999997</v>
      </c>
      <c r="N63" s="26">
        <v>367.27760000000001</v>
      </c>
      <c r="O63" s="26">
        <v>380.61470000000003</v>
      </c>
      <c r="P63" s="26">
        <v>367.32139999999998</v>
      </c>
      <c r="Q63" s="26">
        <v>340.07049999999998</v>
      </c>
      <c r="R63" s="26">
        <v>0</v>
      </c>
      <c r="S63" s="26">
        <v>0</v>
      </c>
      <c r="T63" s="26">
        <v>0</v>
      </c>
      <c r="U63" s="26">
        <v>0</v>
      </c>
      <c r="V63" s="26">
        <v>0</v>
      </c>
      <c r="W63" s="26">
        <v>0</v>
      </c>
      <c r="X63" s="26">
        <v>0</v>
      </c>
      <c r="Y63" s="26">
        <v>0</v>
      </c>
      <c r="Z63" s="26">
        <v>0</v>
      </c>
      <c r="AA63" s="26">
        <v>0</v>
      </c>
      <c r="AB63" s="26">
        <v>0</v>
      </c>
      <c r="AC63" s="26">
        <v>0</v>
      </c>
      <c r="AD63" s="26">
        <v>0</v>
      </c>
      <c r="AG63" s="4"/>
      <c r="AR63" s="4"/>
    </row>
    <row r="64" spans="1:44">
      <c r="D64" t="s">
        <v>214</v>
      </c>
      <c r="E64" s="26">
        <v>1083.1302000000003</v>
      </c>
      <c r="F64" s="26">
        <v>875.15319999999974</v>
      </c>
      <c r="G64" s="26">
        <v>612.28750000000002</v>
      </c>
      <c r="H64" s="26">
        <v>505.90460000000013</v>
      </c>
      <c r="I64" s="26">
        <v>451.03780000000012</v>
      </c>
      <c r="J64" s="26">
        <v>359.73669999999998</v>
      </c>
      <c r="K64" s="26">
        <v>381.41769999999991</v>
      </c>
      <c r="L64" s="26">
        <v>779.63270000000023</v>
      </c>
      <c r="M64" s="26">
        <v>744.89200000000005</v>
      </c>
      <c r="N64" s="26">
        <v>733.62080000000003</v>
      </c>
      <c r="O64" s="26">
        <v>749.47640000000001</v>
      </c>
      <c r="P64" s="26">
        <v>801.69329999999979</v>
      </c>
      <c r="Q64" s="26">
        <v>783.83019999999999</v>
      </c>
      <c r="R64" s="26">
        <v>815.83340000000021</v>
      </c>
      <c r="S64" s="26">
        <v>848.53009999999972</v>
      </c>
      <c r="T64" s="26">
        <v>903.68160000000012</v>
      </c>
      <c r="U64" s="26">
        <v>883.00070000000005</v>
      </c>
      <c r="V64" s="26">
        <v>957.8257000000001</v>
      </c>
      <c r="W64" s="26">
        <v>983.90860000000009</v>
      </c>
      <c r="X64" s="26">
        <v>982.79170000000022</v>
      </c>
      <c r="Y64" s="26">
        <v>1012.6195000000001</v>
      </c>
      <c r="Z64" s="26">
        <v>1092.4668999999999</v>
      </c>
      <c r="AA64" s="26">
        <v>1117.2942</v>
      </c>
      <c r="AB64" s="26">
        <v>1108.3735999999999</v>
      </c>
      <c r="AC64" s="26">
        <v>1188.4619000000002</v>
      </c>
      <c r="AD64" s="26">
        <v>1354.1013333333335</v>
      </c>
      <c r="AG64" s="4"/>
      <c r="AR64" s="4"/>
    </row>
    <row r="65" spans="3:44">
      <c r="D65" t="s">
        <v>59</v>
      </c>
      <c r="E65" s="26">
        <v>4532.5772999999999</v>
      </c>
      <c r="F65" s="26">
        <v>4777.3681999999981</v>
      </c>
      <c r="G65" s="26">
        <v>5708.0087000000003</v>
      </c>
      <c r="H65" s="26">
        <v>6867.8765000000012</v>
      </c>
      <c r="I65" s="26">
        <v>8025.5835000000025</v>
      </c>
      <c r="J65" s="26">
        <v>9923.1309000000001</v>
      </c>
      <c r="K65" s="26">
        <v>10656.496200000001</v>
      </c>
      <c r="L65" s="26">
        <v>11726.4061</v>
      </c>
      <c r="M65" s="26">
        <v>13190.727700000001</v>
      </c>
      <c r="N65" s="26">
        <v>14202.6975</v>
      </c>
      <c r="O65" s="26">
        <v>14900.088400000001</v>
      </c>
      <c r="P65" s="26">
        <v>15436.346399999997</v>
      </c>
      <c r="Q65" s="26">
        <v>15459.5604</v>
      </c>
      <c r="R65" s="26">
        <v>15675.5674</v>
      </c>
      <c r="S65" s="26">
        <v>16138.438500000004</v>
      </c>
      <c r="T65" s="26">
        <v>16821.995899999998</v>
      </c>
      <c r="U65" s="26">
        <v>17522.496599999999</v>
      </c>
      <c r="V65" s="26">
        <v>17564.2526</v>
      </c>
      <c r="W65" s="26">
        <v>17548.849600000001</v>
      </c>
      <c r="X65" s="26">
        <v>17535.0088</v>
      </c>
      <c r="Y65" s="26">
        <v>17520.671600000001</v>
      </c>
      <c r="Z65" s="26">
        <v>17494.9391</v>
      </c>
      <c r="AA65" s="26">
        <v>18266.702399999998</v>
      </c>
      <c r="AB65" s="26">
        <v>18754.9483</v>
      </c>
      <c r="AC65" s="26">
        <v>18794.229600000002</v>
      </c>
      <c r="AD65" s="26">
        <v>20617.146666666667</v>
      </c>
      <c r="AG65" s="4"/>
      <c r="AR65" s="4"/>
    </row>
    <row r="66" spans="3:44">
      <c r="D66" t="s">
        <v>64</v>
      </c>
      <c r="E66" s="26">
        <v>24170.643099999994</v>
      </c>
      <c r="F66" s="26">
        <v>24117.148700000005</v>
      </c>
      <c r="G66" s="26">
        <v>24124.631200000003</v>
      </c>
      <c r="H66" s="26">
        <v>23939.1747</v>
      </c>
      <c r="I66" s="26">
        <v>23825.426100000001</v>
      </c>
      <c r="J66" s="26">
        <v>23275.947800000002</v>
      </c>
      <c r="K66" s="26">
        <v>23327.5442</v>
      </c>
      <c r="L66" s="26">
        <v>23193.435900000008</v>
      </c>
      <c r="M66" s="26">
        <v>22903.939800000004</v>
      </c>
      <c r="N66" s="26">
        <v>22706.577000000001</v>
      </c>
      <c r="O66" s="26">
        <v>22650.950999999997</v>
      </c>
      <c r="P66" s="26">
        <v>22781.372800000001</v>
      </c>
      <c r="Q66" s="26">
        <v>22262.890300000003</v>
      </c>
      <c r="R66" s="26">
        <v>22474.291000000001</v>
      </c>
      <c r="S66" s="26">
        <v>22587.506699999998</v>
      </c>
      <c r="T66" s="26">
        <v>22587.433700000005</v>
      </c>
      <c r="U66" s="26">
        <v>22457.172500000001</v>
      </c>
      <c r="V66" s="26">
        <v>22522.069500000001</v>
      </c>
      <c r="W66" s="26">
        <v>22452.763299999999</v>
      </c>
      <c r="X66" s="26">
        <v>22425.8482</v>
      </c>
      <c r="Y66" s="26">
        <v>22444.696800000002</v>
      </c>
      <c r="Z66" s="26">
        <v>22498.344499999999</v>
      </c>
      <c r="AA66" s="26">
        <v>22331.853399999996</v>
      </c>
      <c r="AB66" s="26">
        <v>22380.398399999995</v>
      </c>
      <c r="AC66" s="26">
        <v>22537.596599999997</v>
      </c>
      <c r="AD66" s="26">
        <v>22622.544266666668</v>
      </c>
      <c r="AG66" s="4"/>
      <c r="AR66" s="4"/>
    </row>
    <row r="67" spans="3:44">
      <c r="D67" t="s">
        <v>63</v>
      </c>
      <c r="E67" s="26">
        <v>9723.8993000000009</v>
      </c>
      <c r="F67" s="26">
        <v>9760.5453000000016</v>
      </c>
      <c r="G67" s="26">
        <v>9955.3239000000031</v>
      </c>
      <c r="H67" s="26">
        <v>10249.6234</v>
      </c>
      <c r="I67" s="26">
        <v>10316.944</v>
      </c>
      <c r="J67" s="26">
        <v>10650.8825</v>
      </c>
      <c r="K67" s="26">
        <v>10752.235699999999</v>
      </c>
      <c r="L67" s="26">
        <v>11053.185500000001</v>
      </c>
      <c r="M67" s="26">
        <v>11054.214800000002</v>
      </c>
      <c r="N67" s="26">
        <v>11055.871899999998</v>
      </c>
      <c r="O67" s="26">
        <v>11190.498500000002</v>
      </c>
      <c r="P67" s="26">
        <v>11455.897300000001</v>
      </c>
      <c r="Q67" s="26">
        <v>11697.644100000001</v>
      </c>
      <c r="R67" s="26">
        <v>11778.5427</v>
      </c>
      <c r="S67" s="26">
        <v>11781.032000000003</v>
      </c>
      <c r="T67" s="26">
        <v>11781.031999999999</v>
      </c>
      <c r="U67" s="26">
        <v>11779.214299999998</v>
      </c>
      <c r="V67" s="26">
        <v>11846.053100000001</v>
      </c>
      <c r="W67" s="26">
        <v>12618.561</v>
      </c>
      <c r="X67" s="26">
        <v>13257.062800000003</v>
      </c>
      <c r="Y67" s="26">
        <v>13393.0399</v>
      </c>
      <c r="Z67" s="26">
        <v>13392.689500000002</v>
      </c>
      <c r="AA67" s="26">
        <v>13392.017899999997</v>
      </c>
      <c r="AB67" s="26">
        <v>13390.1126</v>
      </c>
      <c r="AC67" s="26">
        <v>13390.156400000002</v>
      </c>
      <c r="AD67" s="26">
        <v>13399.918933333336</v>
      </c>
      <c r="AG67" s="4"/>
      <c r="AR67" s="4"/>
    </row>
    <row r="68" spans="3:44">
      <c r="D68" t="s">
        <v>215</v>
      </c>
      <c r="E68" s="26">
        <v>1335.9292</v>
      </c>
      <c r="F68" s="26">
        <v>1050.4553999999998</v>
      </c>
      <c r="G68" s="26">
        <v>777.88069999999993</v>
      </c>
      <c r="H68" s="26">
        <v>707.35540000000003</v>
      </c>
      <c r="I68" s="26">
        <v>649.67809999999997</v>
      </c>
      <c r="J68" s="26">
        <v>522.47559999999999</v>
      </c>
      <c r="K68" s="26">
        <v>523.8845</v>
      </c>
      <c r="L68" s="26">
        <v>509.74439999999998</v>
      </c>
      <c r="M68" s="26">
        <v>468.84980000000013</v>
      </c>
      <c r="N68" s="26">
        <v>434.09449999999998</v>
      </c>
      <c r="O68" s="26">
        <v>452.01600000000008</v>
      </c>
      <c r="P68" s="26">
        <v>470.33170000000013</v>
      </c>
      <c r="Q68" s="26">
        <v>434.06529999999998</v>
      </c>
      <c r="R68" s="26">
        <v>784.80839999999989</v>
      </c>
      <c r="S68" s="26">
        <v>775.51549999999986</v>
      </c>
      <c r="T68" s="26">
        <v>776.63240000000008</v>
      </c>
      <c r="U68" s="26">
        <v>755.52809999999999</v>
      </c>
      <c r="V68" s="26">
        <v>769.05500000000006</v>
      </c>
      <c r="W68" s="26">
        <v>755.25799999999992</v>
      </c>
      <c r="X68" s="26">
        <v>741.24199999999985</v>
      </c>
      <c r="Y68" s="26">
        <v>734.1902</v>
      </c>
      <c r="Z68" s="26">
        <v>757.52100000000007</v>
      </c>
      <c r="AA68" s="26">
        <v>767.44900000000007</v>
      </c>
      <c r="AB68" s="26">
        <v>753.82719999999995</v>
      </c>
      <c r="AC68" s="26">
        <v>783.04180000000008</v>
      </c>
      <c r="AD68" s="26">
        <v>859.75506666666661</v>
      </c>
      <c r="AG68" s="4"/>
      <c r="AR68" s="4"/>
    </row>
    <row r="69" spans="3:44">
      <c r="D69" t="s">
        <v>216</v>
      </c>
      <c r="E69" s="26">
        <v>325.63839999999999</v>
      </c>
      <c r="F69" s="26">
        <v>1568.5145</v>
      </c>
      <c r="G69" s="26">
        <v>2128.0376000000001</v>
      </c>
      <c r="H69" s="26">
        <v>2687.8672999999999</v>
      </c>
      <c r="I69" s="26">
        <v>3424.9191000000005</v>
      </c>
      <c r="J69" s="26">
        <v>3404.2309</v>
      </c>
      <c r="K69" s="26">
        <v>3383.4477999999999</v>
      </c>
      <c r="L69" s="26">
        <v>3366.5921000000003</v>
      </c>
      <c r="M69" s="26">
        <v>3332.6106</v>
      </c>
      <c r="N69" s="26">
        <v>3651.5329999999994</v>
      </c>
      <c r="O69" s="26">
        <v>3919.3188999999993</v>
      </c>
      <c r="P69" s="26">
        <v>4043.2510000000002</v>
      </c>
      <c r="Q69" s="26">
        <v>5310.6989000000003</v>
      </c>
      <c r="R69" s="26">
        <v>5591.2598000000007</v>
      </c>
      <c r="S69" s="26">
        <v>5810.4934000000003</v>
      </c>
      <c r="T69" s="26">
        <v>5780.1035000000011</v>
      </c>
      <c r="U69" s="26">
        <v>5915.4382000000005</v>
      </c>
      <c r="V69" s="26">
        <v>6305.4407000000001</v>
      </c>
      <c r="W69" s="26">
        <v>6266.4295000000011</v>
      </c>
      <c r="X69" s="26">
        <v>6290.0011999999997</v>
      </c>
      <c r="Y69" s="26">
        <v>6721.5990999999995</v>
      </c>
      <c r="Z69" s="26">
        <v>7183.1342999999997</v>
      </c>
      <c r="AA69" s="26">
        <v>7187.4340000000011</v>
      </c>
      <c r="AB69" s="26">
        <v>7326.0391</v>
      </c>
      <c r="AC69" s="26">
        <v>7565.8805999999995</v>
      </c>
      <c r="AD69" s="26">
        <v>6555.4876000000004</v>
      </c>
      <c r="AG69" s="4"/>
      <c r="AR69" s="4"/>
    </row>
    <row r="70" spans="3:44">
      <c r="D70" t="s">
        <v>217</v>
      </c>
      <c r="E70" s="26">
        <v>9.4024000000000019</v>
      </c>
      <c r="F70" s="26">
        <v>19.914399999999993</v>
      </c>
      <c r="G70" s="26">
        <v>14.855500000000003</v>
      </c>
      <c r="H70" s="26">
        <v>17.279100000000003</v>
      </c>
      <c r="I70" s="26">
        <v>22.578899999999997</v>
      </c>
      <c r="J70" s="26">
        <v>25.944200000000006</v>
      </c>
      <c r="K70" s="26">
        <v>29.236499999999992</v>
      </c>
      <c r="L70" s="26">
        <v>34.543599999999998</v>
      </c>
      <c r="M70" s="26">
        <v>36.5</v>
      </c>
      <c r="N70" s="26">
        <v>41.2012</v>
      </c>
      <c r="O70" s="26">
        <v>44.194199999999995</v>
      </c>
      <c r="P70" s="26">
        <v>48.574199999999998</v>
      </c>
      <c r="Q70" s="26">
        <v>48.793199999999992</v>
      </c>
      <c r="R70" s="26">
        <v>52.727900000000005</v>
      </c>
      <c r="S70" s="26">
        <v>53.545500000000018</v>
      </c>
      <c r="T70" s="26">
        <v>56.056699999999985</v>
      </c>
      <c r="U70" s="26">
        <v>59.860000000000007</v>
      </c>
      <c r="V70" s="26">
        <v>61.882100000000008</v>
      </c>
      <c r="W70" s="26">
        <v>63.378599999999999</v>
      </c>
      <c r="X70" s="26">
        <v>63.239899999999999</v>
      </c>
      <c r="Y70" s="26">
        <v>66.488399999999999</v>
      </c>
      <c r="Z70" s="26">
        <v>70.313600000000008</v>
      </c>
      <c r="AA70" s="26">
        <v>78.153800000000004</v>
      </c>
      <c r="AB70" s="26">
        <v>84.461000000000013</v>
      </c>
      <c r="AC70" s="26">
        <v>91.928900000000027</v>
      </c>
      <c r="AD70" s="26">
        <v>114.32773333333333</v>
      </c>
      <c r="AG70" s="4"/>
      <c r="AR70" s="4"/>
    </row>
    <row r="71" spans="3:44">
      <c r="D71" t="s">
        <v>218</v>
      </c>
      <c r="E71" s="26">
        <v>937.61930000000029</v>
      </c>
      <c r="F71" s="26">
        <v>937.89670000000001</v>
      </c>
      <c r="G71" s="26">
        <v>937.47330000000011</v>
      </c>
      <c r="H71" s="26">
        <v>937.95510000000013</v>
      </c>
      <c r="I71" s="26">
        <v>937.80910000000006</v>
      </c>
      <c r="J71" s="26">
        <v>937.80910000000006</v>
      </c>
      <c r="K71" s="26">
        <v>937.80179999999996</v>
      </c>
      <c r="L71" s="26">
        <v>937.45140000000004</v>
      </c>
      <c r="M71" s="26">
        <v>937.6704000000002</v>
      </c>
      <c r="N71" s="26">
        <v>938.11570000000006</v>
      </c>
      <c r="O71" s="26">
        <v>937.76529999999991</v>
      </c>
      <c r="P71" s="26">
        <v>937.57550000000015</v>
      </c>
      <c r="Q71" s="26">
        <v>937.57550000000015</v>
      </c>
      <c r="R71" s="26">
        <v>937.59010000000012</v>
      </c>
      <c r="S71" s="26">
        <v>937.91129999999998</v>
      </c>
      <c r="T71" s="26">
        <v>937.80910000000006</v>
      </c>
      <c r="U71" s="26">
        <v>937.77260000000012</v>
      </c>
      <c r="V71" s="26">
        <v>937.89670000000001</v>
      </c>
      <c r="W71" s="26">
        <v>937.38569999999993</v>
      </c>
      <c r="X71" s="26">
        <v>937.6704000000002</v>
      </c>
      <c r="Y71" s="26">
        <v>938.11570000000006</v>
      </c>
      <c r="Z71" s="26">
        <v>937.80180000000007</v>
      </c>
      <c r="AA71" s="26">
        <v>937.67770000000019</v>
      </c>
      <c r="AB71" s="26">
        <v>937.57550000000015</v>
      </c>
      <c r="AC71" s="26">
        <v>937.64120000000014</v>
      </c>
      <c r="AD71" s="26">
        <v>940.48333333333346</v>
      </c>
      <c r="AG71" s="4"/>
      <c r="AR71" s="4"/>
    </row>
    <row r="72" spans="3:44">
      <c r="D72" t="s">
        <v>219</v>
      </c>
      <c r="E72" s="26">
        <v>2.3505999999999991</v>
      </c>
      <c r="F72" s="26">
        <v>5.0443000000000007</v>
      </c>
      <c r="G72" s="26">
        <v>6.5554000000000006</v>
      </c>
      <c r="H72" s="26">
        <v>8.6869999999999994</v>
      </c>
      <c r="I72" s="26">
        <v>15.359200000000003</v>
      </c>
      <c r="J72" s="26">
        <v>20.848800000000001</v>
      </c>
      <c r="K72" s="26">
        <v>24.060800000000008</v>
      </c>
      <c r="L72" s="26">
        <v>31.251299999999993</v>
      </c>
      <c r="M72" s="26">
        <v>30.944700000000001</v>
      </c>
      <c r="N72" s="26">
        <v>37.171599999999998</v>
      </c>
      <c r="O72" s="26">
        <v>40.989499999999992</v>
      </c>
      <c r="P72" s="26">
        <v>40.390900000000002</v>
      </c>
      <c r="Q72" s="26">
        <v>46.048400000000001</v>
      </c>
      <c r="R72" s="26">
        <v>39.405399999999993</v>
      </c>
      <c r="S72" s="26">
        <v>38.617000000000012</v>
      </c>
      <c r="T72" s="26">
        <v>40.75589999999999</v>
      </c>
      <c r="U72" s="26">
        <v>44.318299999999994</v>
      </c>
      <c r="V72" s="26">
        <v>44.997199999999999</v>
      </c>
      <c r="W72" s="26">
        <v>47.333200000000012</v>
      </c>
      <c r="X72" s="26">
        <v>48.690999999999995</v>
      </c>
      <c r="Y72" s="26">
        <v>51.421199999999999</v>
      </c>
      <c r="Z72" s="26">
        <v>52.070900000000002</v>
      </c>
      <c r="AA72" s="26">
        <v>58.918299999999995</v>
      </c>
      <c r="AB72" s="26">
        <v>67.342500000000015</v>
      </c>
      <c r="AC72" s="26">
        <v>78.745099999999994</v>
      </c>
      <c r="AD72" s="26">
        <v>119.58373333333334</v>
      </c>
      <c r="AG72" s="4"/>
      <c r="AR72" s="4"/>
    </row>
    <row r="73" spans="3:44">
      <c r="D73" t="s">
        <v>202</v>
      </c>
      <c r="E73" s="26">
        <f>SUM(E63:E72)</f>
        <v>44867.858599999992</v>
      </c>
      <c r="F73" s="26">
        <f t="shared" ref="F73" si="30">SUM(F63:F72)</f>
        <v>45486.869399999996</v>
      </c>
      <c r="G73" s="26">
        <f t="shared" ref="G73" si="31">SUM(G63:G72)</f>
        <v>46397.354600000006</v>
      </c>
      <c r="H73" s="26">
        <f t="shared" ref="H73" si="32">SUM(H63:H72)</f>
        <v>47549.272700000001</v>
      </c>
      <c r="I73" s="26">
        <f t="shared" ref="I73" si="33">SUM(I63:I72)</f>
        <v>49135.935000000005</v>
      </c>
      <c r="J73" s="26">
        <f t="shared" ref="J73" si="34">SUM(J63:J72)</f>
        <v>50408.208200000001</v>
      </c>
      <c r="K73" s="26">
        <f t="shared" ref="K73" si="35">SUM(K63:K72)</f>
        <v>51095.517800000001</v>
      </c>
      <c r="L73" s="26">
        <f t="shared" ref="L73" si="36">SUM(L63:L72)</f>
        <v>52087.777600000009</v>
      </c>
      <c r="M73" s="26">
        <f t="shared" ref="M73" si="37">SUM(M63:M72)</f>
        <v>53102.514100000015</v>
      </c>
      <c r="N73" s="26">
        <f t="shared" ref="N73" si="38">SUM(N63:N72)</f>
        <v>54168.160800000012</v>
      </c>
      <c r="O73" s="26">
        <f t="shared" ref="O73" si="39">SUM(O63:O72)</f>
        <v>55265.912900000003</v>
      </c>
      <c r="P73" s="26">
        <f t="shared" ref="P73" si="40">SUM(P63:P72)</f>
        <v>56382.754499999988</v>
      </c>
      <c r="Q73" s="26">
        <f t="shared" ref="Q73" si="41">SUM(Q63:Q72)</f>
        <v>57321.176800000008</v>
      </c>
      <c r="R73" s="26">
        <f t="shared" ref="R73" si="42">SUM(R63:R72)</f>
        <v>58150.026100000003</v>
      </c>
      <c r="S73" s="26">
        <f t="shared" ref="S73" si="43">SUM(S63:S72)</f>
        <v>58971.590000000011</v>
      </c>
      <c r="T73" s="26">
        <f t="shared" ref="T73" si="44">SUM(T63:T72)</f>
        <v>59685.500800000002</v>
      </c>
      <c r="U73" s="26">
        <f t="shared" ref="U73" si="45">SUM(U63:U72)</f>
        <v>60354.801300000006</v>
      </c>
      <c r="V73" s="26">
        <f t="shared" ref="V73" si="46">SUM(V63:V72)</f>
        <v>61009.472600000008</v>
      </c>
      <c r="W73" s="26">
        <f t="shared" ref="W73" si="47">SUM(W63:W72)</f>
        <v>61673.8675</v>
      </c>
      <c r="X73" s="26">
        <f t="shared" ref="X73" si="48">SUM(X63:X72)</f>
        <v>62281.556000000004</v>
      </c>
      <c r="Y73" s="26">
        <f t="shared" ref="Y73" si="49">SUM(Y63:Y72)</f>
        <v>62882.842400000009</v>
      </c>
      <c r="Z73" s="26">
        <f t="shared" ref="Z73" si="50">SUM(Z63:Z72)</f>
        <v>63479.281599999995</v>
      </c>
      <c r="AA73" s="26">
        <f t="shared" ref="AA73" si="51">SUM(AA63:AA72)</f>
        <v>64137.50069999999</v>
      </c>
      <c r="AB73" s="26">
        <f t="shared" ref="AB73" si="52">SUM(AB63:AB72)</f>
        <v>64803.078199999996</v>
      </c>
      <c r="AC73" s="26">
        <f t="shared" ref="AC73" si="53">SUM(AC63:AC72)</f>
        <v>65367.682099999991</v>
      </c>
      <c r="AD73" s="26">
        <f t="shared" ref="AD73" si="54">SUM(AD63:AD72)</f>
        <v>66583.348666666672</v>
      </c>
      <c r="AG73" s="4"/>
      <c r="AR73" s="4"/>
    </row>
    <row r="74" spans="3:44">
      <c r="D74" s="4"/>
      <c r="AG74" s="4"/>
      <c r="AR74" s="4"/>
    </row>
    <row r="75" spans="3:44">
      <c r="C75" t="s">
        <v>220</v>
      </c>
      <c r="D75" s="4"/>
      <c r="AG75" s="4"/>
      <c r="AR75" s="4"/>
    </row>
    <row r="76" spans="3:44">
      <c r="D76" t="s">
        <v>221</v>
      </c>
      <c r="E76" s="118">
        <f>SUM(E65:E67,E69,E72) / (E73 -E71)</f>
        <v>0.88219662167877155</v>
      </c>
      <c r="F76" s="118">
        <f t="shared" ref="F76:AC76" si="55">SUM(F65:F67,F69,F72) / (F73 -F71)</f>
        <v>0.90302017222498154</v>
      </c>
      <c r="G76" s="118">
        <f t="shared" si="55"/>
        <v>0.92218799524230166</v>
      </c>
      <c r="H76" s="118">
        <f t="shared" si="55"/>
        <v>0.93868251645390077</v>
      </c>
      <c r="I76" s="118">
        <f t="shared" si="55"/>
        <v>0.94626567005170625</v>
      </c>
      <c r="J76" s="118">
        <f t="shared" si="55"/>
        <v>0.95562279181208376</v>
      </c>
      <c r="K76" s="118">
        <f t="shared" si="55"/>
        <v>0.95984802617407849</v>
      </c>
      <c r="L76" s="118">
        <f t="shared" si="55"/>
        <v>0.9652112619371721</v>
      </c>
      <c r="M76" s="118">
        <f t="shared" si="55"/>
        <v>0.96832337676495317</v>
      </c>
      <c r="N76" s="118">
        <f t="shared" si="55"/>
        <v>0.97038901438015102</v>
      </c>
      <c r="O76" s="118">
        <f t="shared" si="55"/>
        <v>0.97006521716930383</v>
      </c>
      <c r="P76" s="118">
        <f t="shared" si="55"/>
        <v>0.96955694560928407</v>
      </c>
      <c r="Q76" s="118">
        <f t="shared" si="55"/>
        <v>0.97150307601937447</v>
      </c>
      <c r="R76" s="118">
        <f t="shared" si="55"/>
        <v>0.97110121827359352</v>
      </c>
      <c r="S76" s="118">
        <f t="shared" si="55"/>
        <v>0.97109280098075179</v>
      </c>
      <c r="T76" s="118">
        <f t="shared" si="55"/>
        <v>0.97044359276502434</v>
      </c>
      <c r="U76" s="118">
        <f t="shared" si="55"/>
        <v>0.97141579043652149</v>
      </c>
      <c r="V76" s="118">
        <f t="shared" si="55"/>
        <v>0.97022280882096845</v>
      </c>
      <c r="W76" s="118">
        <f t="shared" si="55"/>
        <v>0.97032187004285786</v>
      </c>
      <c r="X76" s="118">
        <f t="shared" si="55"/>
        <v>0.97086468223330147</v>
      </c>
      <c r="Y76" s="118">
        <f t="shared" si="55"/>
        <v>0.97072715957272926</v>
      </c>
      <c r="Z76" s="118">
        <f t="shared" si="55"/>
        <v>0.96929555382858079</v>
      </c>
      <c r="AA76" s="118">
        <f t="shared" si="55"/>
        <v>0.96894141618086493</v>
      </c>
      <c r="AB76" s="118">
        <f t="shared" si="55"/>
        <v>0.96951935367761533</v>
      </c>
      <c r="AC76" s="118">
        <f t="shared" si="55"/>
        <v>0.96797406037344291</v>
      </c>
      <c r="AD76" s="118">
        <f>SUM(AD65:AD67,AD69,AD72) / (AD73 -AD71)</f>
        <v>0.96453256387406527</v>
      </c>
      <c r="AG76" s="4"/>
      <c r="AR76" s="4"/>
    </row>
    <row r="77" spans="3:44">
      <c r="D77" t="s">
        <v>222</v>
      </c>
      <c r="E77" s="118">
        <f>SUM(E65:E67,E69,E72)/E73</f>
        <v>0.86376105098985057</v>
      </c>
      <c r="F77" s="118">
        <f t="shared" ref="F77:AD77" si="56">SUM(F65:F67,F69,F72)/F73</f>
        <v>0.88440074093118404</v>
      </c>
      <c r="G77" s="118">
        <f t="shared" si="56"/>
        <v>0.90355489362318087</v>
      </c>
      <c r="H77" s="118">
        <f t="shared" si="56"/>
        <v>0.92016610172041591</v>
      </c>
      <c r="I77" s="118">
        <f t="shared" si="56"/>
        <v>0.9282052310595087</v>
      </c>
      <c r="J77" s="118">
        <f t="shared" si="56"/>
        <v>0.93784410492099179</v>
      </c>
      <c r="K77" s="118">
        <f t="shared" si="56"/>
        <v>0.9422310756972111</v>
      </c>
      <c r="L77" s="118">
        <f t="shared" si="56"/>
        <v>0.94783984218209383</v>
      </c>
      <c r="M77" s="118">
        <f t="shared" si="56"/>
        <v>0.95122497411097129</v>
      </c>
      <c r="N77" s="118">
        <f t="shared" si="56"/>
        <v>0.95358325328261806</v>
      </c>
      <c r="O77" s="118">
        <f t="shared" si="56"/>
        <v>0.9536049172907084</v>
      </c>
      <c r="P77" s="118">
        <f t="shared" si="56"/>
        <v>0.95343441229002068</v>
      </c>
      <c r="Q77" s="118">
        <f t="shared" si="56"/>
        <v>0.95561265762429359</v>
      </c>
      <c r="R77" s="118">
        <f t="shared" si="56"/>
        <v>0.95544353160660056</v>
      </c>
      <c r="S77" s="118">
        <f t="shared" si="56"/>
        <v>0.95564809427726127</v>
      </c>
      <c r="T77" s="118">
        <f t="shared" si="56"/>
        <v>0.95519548694144496</v>
      </c>
      <c r="U77" s="118">
        <f t="shared" si="56"/>
        <v>0.95632225865682685</v>
      </c>
      <c r="V77" s="118">
        <f t="shared" si="56"/>
        <v>0.95530760415063809</v>
      </c>
      <c r="W77" s="118">
        <f t="shared" si="56"/>
        <v>0.95557387575864283</v>
      </c>
      <c r="X77" s="118">
        <f t="shared" si="56"/>
        <v>0.95624797813336582</v>
      </c>
      <c r="Y77" s="118">
        <f t="shared" si="56"/>
        <v>0.95624539707511691</v>
      </c>
      <c r="Z77" s="118">
        <f t="shared" si="56"/>
        <v>0.95497580898899137</v>
      </c>
      <c r="AA77" s="118">
        <f t="shared" si="56"/>
        <v>0.9547756824269269</v>
      </c>
      <c r="AB77" s="118">
        <f t="shared" si="56"/>
        <v>0.95549227937755588</v>
      </c>
      <c r="AC77" s="118">
        <f t="shared" si="56"/>
        <v>0.95408933430729681</v>
      </c>
      <c r="AD77" s="118">
        <f t="shared" si="56"/>
        <v>0.95090863508486989</v>
      </c>
      <c r="AG77" s="4"/>
      <c r="AR77" s="4"/>
    </row>
    <row r="78" spans="3:44">
      <c r="D78" s="4"/>
      <c r="AG78" s="4"/>
      <c r="AR78" s="4"/>
    </row>
    <row r="79" spans="3:44">
      <c r="D79" s="4"/>
      <c r="AG79" s="4"/>
      <c r="AR79" s="4"/>
    </row>
    <row r="80" spans="3:44">
      <c r="C80" t="s">
        <v>234</v>
      </c>
      <c r="D80" s="4"/>
      <c r="AG80" s="4"/>
      <c r="AR80" s="4"/>
    </row>
    <row r="81" spans="2:44">
      <c r="D81" t="s">
        <v>59</v>
      </c>
      <c r="E81" s="26">
        <v>0</v>
      </c>
      <c r="F81" s="26">
        <v>228</v>
      </c>
      <c r="G81" s="26">
        <v>353</v>
      </c>
      <c r="H81" s="26">
        <v>652</v>
      </c>
      <c r="I81" s="26">
        <v>1029</v>
      </c>
      <c r="J81" s="26">
        <v>1649</v>
      </c>
      <c r="K81" s="26">
        <v>1749</v>
      </c>
      <c r="L81" s="26">
        <v>2124</v>
      </c>
      <c r="M81" s="26">
        <v>2699</v>
      </c>
      <c r="N81" s="26">
        <v>2937</v>
      </c>
      <c r="O81" s="26">
        <v>3152</v>
      </c>
      <c r="P81" s="26">
        <v>3252</v>
      </c>
      <c r="Q81" s="26">
        <v>3292</v>
      </c>
      <c r="R81" s="26">
        <v>3442</v>
      </c>
      <c r="S81" s="26">
        <v>3442</v>
      </c>
      <c r="T81" s="26">
        <v>3792</v>
      </c>
      <c r="U81" s="26">
        <v>3917.3</v>
      </c>
      <c r="V81" s="26">
        <v>3917.3</v>
      </c>
      <c r="W81" s="26">
        <v>3917.3</v>
      </c>
      <c r="X81" s="26">
        <v>3917.3</v>
      </c>
      <c r="Y81" s="26">
        <v>3917.3</v>
      </c>
      <c r="Z81" s="26">
        <v>3917.3</v>
      </c>
      <c r="AA81" s="26">
        <v>4217.3</v>
      </c>
      <c r="AB81" s="26">
        <v>4217.3</v>
      </c>
      <c r="AC81" s="26">
        <v>4217.3</v>
      </c>
      <c r="AD81" s="26">
        <v>4517.3</v>
      </c>
      <c r="AG81" s="4"/>
      <c r="AR81" s="4"/>
    </row>
    <row r="82" spans="2:44">
      <c r="D82" t="s">
        <v>63</v>
      </c>
      <c r="E82" s="26">
        <v>51.4</v>
      </c>
      <c r="F82" s="26">
        <v>98.4</v>
      </c>
      <c r="G82" s="26">
        <v>130.4</v>
      </c>
      <c r="H82" s="26">
        <v>180.4</v>
      </c>
      <c r="I82" s="26">
        <v>180.4</v>
      </c>
      <c r="J82" s="26">
        <v>230.4</v>
      </c>
      <c r="K82" s="26">
        <v>230.4</v>
      </c>
      <c r="L82" s="26">
        <v>280.39999999999998</v>
      </c>
      <c r="M82" s="26">
        <v>280.39999999999998</v>
      </c>
      <c r="N82" s="26">
        <v>280.39999999999998</v>
      </c>
      <c r="O82" s="26">
        <v>330.4</v>
      </c>
      <c r="P82" s="26">
        <v>330.4</v>
      </c>
      <c r="Q82" s="26">
        <v>370.4</v>
      </c>
      <c r="R82" s="26">
        <v>370.4</v>
      </c>
      <c r="S82" s="26">
        <v>370.4</v>
      </c>
      <c r="T82" s="26">
        <v>370.4</v>
      </c>
      <c r="U82" s="26">
        <v>370.4</v>
      </c>
      <c r="V82" s="26">
        <v>370.4</v>
      </c>
      <c r="W82" s="26">
        <v>520.4</v>
      </c>
      <c r="X82" s="26">
        <v>570.4</v>
      </c>
      <c r="Y82" s="26">
        <v>570.4</v>
      </c>
      <c r="Z82" s="26">
        <v>570.4</v>
      </c>
      <c r="AA82" s="26">
        <v>570.4</v>
      </c>
      <c r="AB82" s="26">
        <v>570.4</v>
      </c>
      <c r="AC82" s="26">
        <v>570.4</v>
      </c>
      <c r="AD82" s="26">
        <v>570.4</v>
      </c>
      <c r="AG82" s="4"/>
      <c r="AR82" s="4"/>
    </row>
    <row r="83" spans="2:44">
      <c r="D83" t="s">
        <v>87</v>
      </c>
      <c r="E83" s="26">
        <v>79</v>
      </c>
      <c r="F83" s="26">
        <v>896.5</v>
      </c>
      <c r="G83" s="26">
        <v>1138.5</v>
      </c>
      <c r="H83" s="26">
        <v>1258.5</v>
      </c>
      <c r="I83" s="26">
        <v>1808.5</v>
      </c>
      <c r="J83" s="26">
        <v>1808.5</v>
      </c>
      <c r="K83" s="26">
        <v>1808.5</v>
      </c>
      <c r="L83" s="26">
        <v>1808.5</v>
      </c>
      <c r="M83" s="26">
        <v>1808.5</v>
      </c>
      <c r="N83" s="26">
        <v>1911.5</v>
      </c>
      <c r="O83" s="26">
        <v>2161.5</v>
      </c>
      <c r="P83" s="26">
        <v>2161.5</v>
      </c>
      <c r="Q83" s="26">
        <v>2954.5</v>
      </c>
      <c r="R83" s="26">
        <v>3004.5</v>
      </c>
      <c r="S83" s="26">
        <v>3179.5</v>
      </c>
      <c r="T83" s="26">
        <v>3179.5</v>
      </c>
      <c r="U83" s="26">
        <v>3279.5</v>
      </c>
      <c r="V83" s="26">
        <v>3479.5</v>
      </c>
      <c r="W83" s="26">
        <v>3479.5</v>
      </c>
      <c r="X83" s="26">
        <v>3479.5</v>
      </c>
      <c r="Y83" s="26">
        <v>3729.5</v>
      </c>
      <c r="Z83" s="26">
        <v>4069.5</v>
      </c>
      <c r="AA83" s="26">
        <v>4069.5</v>
      </c>
      <c r="AB83" s="26">
        <v>4069.5</v>
      </c>
      <c r="AC83" s="26">
        <v>4319.5</v>
      </c>
      <c r="AD83" s="26">
        <v>4319.5</v>
      </c>
      <c r="AG83" s="4"/>
      <c r="AR83" s="4"/>
    </row>
    <row r="84" spans="2:44">
      <c r="D84" t="s">
        <v>64</v>
      </c>
      <c r="E84" s="26">
        <v>0</v>
      </c>
      <c r="F84" s="26">
        <v>0</v>
      </c>
      <c r="G84" s="26">
        <v>0</v>
      </c>
      <c r="H84" s="26">
        <v>0</v>
      </c>
      <c r="I84" s="26">
        <v>0</v>
      </c>
      <c r="J84" s="26">
        <v>0</v>
      </c>
      <c r="K84" s="26">
        <v>0</v>
      </c>
      <c r="L84" s="26">
        <v>0</v>
      </c>
      <c r="M84" s="26">
        <v>0</v>
      </c>
      <c r="N84" s="26">
        <v>0</v>
      </c>
      <c r="O84" s="26">
        <v>0</v>
      </c>
      <c r="P84" s="26">
        <v>0</v>
      </c>
      <c r="Q84" s="26">
        <v>0</v>
      </c>
      <c r="R84" s="26">
        <v>0</v>
      </c>
      <c r="S84" s="26">
        <v>35</v>
      </c>
      <c r="T84" s="26">
        <v>35</v>
      </c>
      <c r="U84" s="26">
        <v>35</v>
      </c>
      <c r="V84" s="26">
        <v>35</v>
      </c>
      <c r="W84" s="26">
        <v>35</v>
      </c>
      <c r="X84" s="26">
        <v>35</v>
      </c>
      <c r="Y84" s="26">
        <v>35</v>
      </c>
      <c r="Z84" s="26">
        <v>35</v>
      </c>
      <c r="AA84" s="26">
        <v>35</v>
      </c>
      <c r="AB84" s="26">
        <v>35</v>
      </c>
      <c r="AC84" s="26">
        <v>35</v>
      </c>
      <c r="AD84" s="26">
        <v>35</v>
      </c>
      <c r="AG84" s="4"/>
      <c r="AR84" s="4"/>
    </row>
    <row r="85" spans="2:44">
      <c r="D85" t="s">
        <v>202</v>
      </c>
      <c r="E85" s="26">
        <f t="shared" ref="E85" si="57">SUM(E81:E84)</f>
        <v>130.4</v>
      </c>
      <c r="F85" s="26">
        <f t="shared" ref="F85" si="58">SUM(F81:F84)</f>
        <v>1222.9000000000001</v>
      </c>
      <c r="G85" s="26">
        <f t="shared" ref="G85" si="59">SUM(G81:G84)</f>
        <v>1621.9</v>
      </c>
      <c r="H85" s="26">
        <f t="shared" ref="H85" si="60">SUM(H81:H84)</f>
        <v>2090.9</v>
      </c>
      <c r="I85" s="26">
        <f t="shared" ref="I85" si="61">SUM(I81:I84)</f>
        <v>3017.9</v>
      </c>
      <c r="J85" s="26">
        <f t="shared" ref="J85" si="62">SUM(J81:J84)</f>
        <v>3687.9</v>
      </c>
      <c r="K85" s="26">
        <f t="shared" ref="K85" si="63">SUM(K81:K84)</f>
        <v>3787.9</v>
      </c>
      <c r="L85" s="26">
        <f t="shared" ref="L85" si="64">SUM(L81:L84)</f>
        <v>4212.8999999999996</v>
      </c>
      <c r="M85" s="26">
        <f t="shared" ref="M85" si="65">SUM(M81:M84)</f>
        <v>4787.8999999999996</v>
      </c>
      <c r="N85" s="26">
        <f t="shared" ref="N85" si="66">SUM(N81:N84)</f>
        <v>5128.8999999999996</v>
      </c>
      <c r="O85" s="26">
        <f t="shared" ref="O85" si="67">SUM(O81:O84)</f>
        <v>5643.9</v>
      </c>
      <c r="P85" s="26">
        <f t="shared" ref="P85" si="68">SUM(P81:P84)</f>
        <v>5743.9</v>
      </c>
      <c r="Q85" s="26">
        <f t="shared" ref="Q85" si="69">SUM(Q81:Q84)</f>
        <v>6616.9</v>
      </c>
      <c r="R85" s="26">
        <f t="shared" ref="R85" si="70">SUM(R81:R84)</f>
        <v>6816.9</v>
      </c>
      <c r="S85" s="26">
        <f t="shared" ref="S85" si="71">SUM(S81:S84)</f>
        <v>7026.9</v>
      </c>
      <c r="T85" s="26">
        <f t="shared" ref="T85" si="72">SUM(T81:T84)</f>
        <v>7376.9</v>
      </c>
      <c r="U85" s="26">
        <f t="shared" ref="U85" si="73">SUM(U81:U84)</f>
        <v>7602.2</v>
      </c>
      <c r="V85" s="26">
        <f t="shared" ref="V85" si="74">SUM(V81:V84)</f>
        <v>7802.2</v>
      </c>
      <c r="W85" s="26">
        <f t="shared" ref="W85" si="75">SUM(W81:W84)</f>
        <v>7952.2</v>
      </c>
      <c r="X85" s="26">
        <f t="shared" ref="X85" si="76">SUM(X81:X84)</f>
        <v>8002.2</v>
      </c>
      <c r="Y85" s="26">
        <f t="shared" ref="Y85" si="77">SUM(Y81:Y84)</f>
        <v>8252.2000000000007</v>
      </c>
      <c r="Z85" s="26">
        <f t="shared" ref="Z85" si="78">SUM(Z81:Z84)</f>
        <v>8592.2000000000007</v>
      </c>
      <c r="AA85" s="26">
        <f t="shared" ref="AA85" si="79">SUM(AA81:AA84)</f>
        <v>8892.2000000000007</v>
      </c>
      <c r="AB85" s="26">
        <f t="shared" ref="AB85" si="80">SUM(AB81:AB84)</f>
        <v>8892.2000000000007</v>
      </c>
      <c r="AC85" s="26">
        <f t="shared" ref="AC85" si="81">SUM(AC81:AC84)</f>
        <v>9142.2000000000007</v>
      </c>
      <c r="AD85" s="26">
        <f>SUM(AD81:AD84)</f>
        <v>9442.2000000000007</v>
      </c>
      <c r="AG85" s="4"/>
      <c r="AR85" s="4"/>
    </row>
    <row r="86" spans="2:44">
      <c r="D86" s="4"/>
      <c r="AG86" s="4"/>
      <c r="AR86" s="4"/>
    </row>
    <row r="87" spans="2:44">
      <c r="B87" s="71" t="s">
        <v>224</v>
      </c>
      <c r="C87" s="68"/>
      <c r="D87" s="68"/>
      <c r="E87" s="68"/>
      <c r="F87" s="68"/>
      <c r="G87" s="68"/>
      <c r="H87" s="68"/>
      <c r="I87" s="68"/>
      <c r="J87" s="68"/>
      <c r="K87" s="68"/>
      <c r="L87" s="68"/>
      <c r="M87" s="68"/>
      <c r="N87" s="68"/>
      <c r="O87" s="68"/>
      <c r="P87" s="68"/>
      <c r="Q87" s="68"/>
      <c r="R87" s="68"/>
      <c r="S87" s="68"/>
      <c r="T87" s="68"/>
      <c r="U87" s="68"/>
      <c r="V87" s="68"/>
      <c r="W87" s="68"/>
      <c r="X87" s="68"/>
      <c r="Y87" s="68"/>
      <c r="Z87" s="68"/>
      <c r="AA87" s="68"/>
      <c r="AB87" s="68"/>
      <c r="AC87" s="68"/>
      <c r="AD87" s="68"/>
      <c r="AG87" s="4"/>
      <c r="AR87" s="4"/>
    </row>
    <row r="88" spans="2:44">
      <c r="D88" s="4"/>
      <c r="AG88" s="4"/>
      <c r="AR88" s="4"/>
    </row>
    <row r="89" spans="2:44">
      <c r="D89" t="s">
        <v>225</v>
      </c>
      <c r="E89" s="26">
        <v>4109.0799616039394</v>
      </c>
      <c r="F89" s="26">
        <v>3830.17532750073</v>
      </c>
      <c r="G89" s="26">
        <v>3242.4568885158628</v>
      </c>
      <c r="H89" s="26">
        <v>2942.1152029910099</v>
      </c>
      <c r="I89" s="26">
        <v>2717.4626118879883</v>
      </c>
      <c r="J89" s="26">
        <v>2557.0031073331065</v>
      </c>
      <c r="K89" s="26">
        <v>2453.3012642397571</v>
      </c>
      <c r="L89" s="26">
        <v>2564.1866987727667</v>
      </c>
      <c r="M89" s="26">
        <v>2496.1374043835394</v>
      </c>
      <c r="N89" s="26">
        <v>2470.7402845039778</v>
      </c>
      <c r="O89" s="26">
        <v>2483.1823167516222</v>
      </c>
      <c r="P89" s="26">
        <v>2524.3576099387651</v>
      </c>
      <c r="Q89" s="26">
        <v>2525.0896050884089</v>
      </c>
      <c r="R89" s="26">
        <v>2550.525168055638</v>
      </c>
      <c r="S89" s="26">
        <v>2571.0150462817287</v>
      </c>
      <c r="T89" s="26">
        <v>2632.6578217002439</v>
      </c>
      <c r="U89" s="26">
        <v>2606.2857620510963</v>
      </c>
      <c r="V89" s="26">
        <v>2664.3176706639329</v>
      </c>
      <c r="W89" s="26">
        <v>2701.5724286129716</v>
      </c>
      <c r="X89" s="26">
        <v>2695.5221445476495</v>
      </c>
      <c r="Y89" s="26">
        <v>2711.6887483340738</v>
      </c>
      <c r="Z89" s="26">
        <v>2779.2970482280321</v>
      </c>
      <c r="AA89" s="26">
        <v>2840.2674724624467</v>
      </c>
      <c r="AB89" s="26">
        <v>2809.1418502442625</v>
      </c>
      <c r="AC89" s="26">
        <v>2896.3432144069466</v>
      </c>
      <c r="AD89" s="26">
        <v>2786.2962251300937</v>
      </c>
      <c r="AG89" s="4"/>
      <c r="AR89" s="4"/>
    </row>
    <row r="90" spans="2:44">
      <c r="D90" t="s">
        <v>226</v>
      </c>
      <c r="E90" s="28">
        <f>1000*E89/E73</f>
        <v>91.581815799070483</v>
      </c>
      <c r="F90" s="28">
        <f t="shared" ref="F90" si="82">1000*F89/F73</f>
        <v>84.203977499949247</v>
      </c>
      <c r="G90" s="28">
        <f t="shared" ref="G90" si="83">1000*G89/G73</f>
        <v>69.884520711787786</v>
      </c>
      <c r="H90" s="28">
        <f t="shared" ref="H90" si="84">1000*H89/H73</f>
        <v>61.875083170115659</v>
      </c>
      <c r="I90" s="28">
        <f t="shared" ref="I90" si="85">1000*I89/I73</f>
        <v>55.304994438143652</v>
      </c>
      <c r="J90" s="28">
        <f t="shared" ref="J90" si="86">1000*J89/J73</f>
        <v>50.725927356670184</v>
      </c>
      <c r="K90" s="28">
        <f t="shared" ref="K90" si="87">1000*K89/K73</f>
        <v>48.014020991871753</v>
      </c>
      <c r="L90" s="28">
        <f t="shared" ref="L90" si="88">1000*L89/L73</f>
        <v>49.228183979436402</v>
      </c>
      <c r="M90" s="28">
        <f t="shared" ref="M90" si="89">1000*M89/M73</f>
        <v>47.006011799797982</v>
      </c>
      <c r="N90" s="28">
        <f t="shared" ref="N90" si="90">1000*N89/N73</f>
        <v>45.612408618163329</v>
      </c>
      <c r="O90" s="28">
        <f t="shared" ref="O90" si="91">1000*O89/O73</f>
        <v>44.931535307211433</v>
      </c>
      <c r="P90" s="28">
        <f t="shared" ref="P90" si="92">1000*P89/P73</f>
        <v>44.7718035829336</v>
      </c>
      <c r="Q90" s="28">
        <f t="shared" ref="Q90" si="93">1000*Q89/Q73</f>
        <v>44.051600927502392</v>
      </c>
      <c r="R90" s="28">
        <f t="shared" ref="R90" si="94">1000*R89/R73</f>
        <v>43.861118199147946</v>
      </c>
      <c r="S90" s="28">
        <f t="shared" ref="S90" si="95">1000*S89/S73</f>
        <v>43.597519522226357</v>
      </c>
      <c r="T90" s="28">
        <f t="shared" ref="T90" si="96">1000*T89/T73</f>
        <v>44.108833576214941</v>
      </c>
      <c r="U90" s="28">
        <f t="shared" ref="U90" si="97">1000*U89/U73</f>
        <v>43.182741155857236</v>
      </c>
      <c r="V90" s="28">
        <f t="shared" ref="V90" si="98">1000*V89/V73</f>
        <v>43.670557326927828</v>
      </c>
      <c r="W90" s="28">
        <f t="shared" ref="W90" si="99">1000*W89/W73</f>
        <v>43.804167601666485</v>
      </c>
      <c r="X90" s="28">
        <f t="shared" ref="X90" si="100">1000*X89/X73</f>
        <v>43.279621089550965</v>
      </c>
      <c r="Y90" s="28">
        <f t="shared" ref="Y90" si="101">1000*Y89/Y73</f>
        <v>43.122871753870868</v>
      </c>
      <c r="Z90" s="28">
        <f t="shared" ref="Z90" si="102">1000*Z89/Z73</f>
        <v>43.782742623666245</v>
      </c>
      <c r="AA90" s="28">
        <f t="shared" ref="AA90" si="103">1000*AA89/AA73</f>
        <v>44.284037286511342</v>
      </c>
      <c r="AB90" s="28">
        <f t="shared" ref="AB90" si="104">1000*AB89/AB73</f>
        <v>43.34889527275979</v>
      </c>
      <c r="AC90" s="28">
        <f t="shared" ref="AC90" si="105">1000*AC89/AC73</f>
        <v>44.30848886420813</v>
      </c>
      <c r="AD90" s="28">
        <f t="shared" ref="AD90" si="106">1000*AD89/AD73</f>
        <v>41.846742179925606</v>
      </c>
      <c r="AG90" s="4"/>
      <c r="AR90" s="4"/>
    </row>
    <row r="91" spans="2:44">
      <c r="D91" s="4"/>
      <c r="G91" s="123"/>
      <c r="AG91" s="4"/>
      <c r="AR91" s="4"/>
    </row>
    <row r="92" spans="2:44">
      <c r="B92" s="66" t="s">
        <v>227</v>
      </c>
      <c r="C92" s="67"/>
      <c r="D92" s="67"/>
      <c r="E92" s="67"/>
      <c r="F92" s="67"/>
      <c r="G92" s="67"/>
      <c r="H92" s="67"/>
      <c r="I92" s="67"/>
      <c r="J92" s="67"/>
      <c r="K92" s="67"/>
      <c r="L92" s="67"/>
      <c r="M92" s="67"/>
      <c r="N92" s="67"/>
      <c r="O92" s="67"/>
      <c r="P92" s="67"/>
      <c r="Q92" s="67"/>
      <c r="R92" s="67"/>
      <c r="S92" s="67"/>
      <c r="T92" s="67"/>
      <c r="U92" s="67"/>
      <c r="V92" s="67"/>
      <c r="W92" s="67"/>
      <c r="X92" s="67"/>
      <c r="Y92" s="67"/>
      <c r="Z92" s="67"/>
      <c r="AA92" s="67"/>
      <c r="AB92" s="67"/>
      <c r="AC92" s="67"/>
      <c r="AD92" s="67"/>
      <c r="AG92" s="4"/>
      <c r="AR92" s="4"/>
    </row>
    <row r="93" spans="2:44">
      <c r="D93" s="4"/>
      <c r="AG93" s="4"/>
      <c r="AR93" s="4"/>
    </row>
    <row r="94" spans="2:44">
      <c r="C94" t="s">
        <v>228</v>
      </c>
      <c r="D94" s="4"/>
      <c r="AG94" s="4"/>
      <c r="AR94" s="4"/>
    </row>
    <row r="95" spans="2:44">
      <c r="D95" t="s">
        <v>229</v>
      </c>
      <c r="E95" s="119">
        <v>115.2295</v>
      </c>
      <c r="F95" s="119">
        <v>102.324</v>
      </c>
      <c r="G95" s="119">
        <v>84.338999999999999</v>
      </c>
      <c r="H95" s="119">
        <v>79.866500000000002</v>
      </c>
      <c r="I95" s="119">
        <v>79.807999999999993</v>
      </c>
      <c r="J95" s="119">
        <v>74.466999999999999</v>
      </c>
      <c r="K95" s="119">
        <v>72.799500000000009</v>
      </c>
      <c r="L95" s="119">
        <v>75.420500000000004</v>
      </c>
      <c r="M95" s="119">
        <v>73.585000000000008</v>
      </c>
      <c r="N95" s="119">
        <v>74.807000000000002</v>
      </c>
      <c r="O95" s="119">
        <v>76.22</v>
      </c>
      <c r="P95" s="119">
        <v>81.58</v>
      </c>
      <c r="Q95" s="119">
        <v>79.564000000000007</v>
      </c>
      <c r="R95" s="119">
        <v>77.014499999999998</v>
      </c>
      <c r="S95" s="119">
        <v>75.359000000000009</v>
      </c>
      <c r="T95" s="119">
        <v>80.192499999999995</v>
      </c>
      <c r="U95" s="119">
        <v>79.875</v>
      </c>
      <c r="V95" s="119">
        <v>84.56</v>
      </c>
      <c r="W95" s="119">
        <v>87.26100000000001</v>
      </c>
      <c r="X95" s="119">
        <v>89.706999999999994</v>
      </c>
      <c r="Y95" s="119">
        <v>90.441500000000005</v>
      </c>
      <c r="Z95" s="119">
        <v>94.792000000000002</v>
      </c>
      <c r="AA95" s="119">
        <v>98.441500000000005</v>
      </c>
      <c r="AB95" s="119">
        <v>101.6285</v>
      </c>
      <c r="AC95" s="119">
        <v>108.91</v>
      </c>
      <c r="AD95" s="119">
        <v>103.12</v>
      </c>
      <c r="AG95" s="4"/>
      <c r="AR95" s="4"/>
    </row>
    <row r="96" spans="2:44">
      <c r="D96" t="s">
        <v>230</v>
      </c>
      <c r="E96" s="119">
        <v>147.1875</v>
      </c>
      <c r="F96" s="119">
        <v>138.83249999999998</v>
      </c>
      <c r="G96" s="119">
        <v>116.47</v>
      </c>
      <c r="H96" s="119">
        <v>109.30000000000001</v>
      </c>
      <c r="I96" s="119">
        <v>115.175</v>
      </c>
      <c r="J96" s="119">
        <v>110.7175</v>
      </c>
      <c r="K96" s="119">
        <v>103.6725</v>
      </c>
      <c r="L96" s="119">
        <v>107.11749999999999</v>
      </c>
      <c r="M96" s="119">
        <v>107.4875</v>
      </c>
      <c r="N96" s="119">
        <v>111.255</v>
      </c>
      <c r="O96" s="119">
        <v>109.3075</v>
      </c>
      <c r="P96" s="119">
        <v>112.405</v>
      </c>
      <c r="Q96" s="119">
        <v>115.47750000000001</v>
      </c>
      <c r="R96" s="119">
        <v>109.535</v>
      </c>
      <c r="S96" s="119">
        <v>111.895</v>
      </c>
      <c r="T96" s="119">
        <v>117.965</v>
      </c>
      <c r="U96" s="119">
        <v>115.60249999999999</v>
      </c>
      <c r="V96" s="119">
        <v>121.1925</v>
      </c>
      <c r="W96" s="119">
        <v>124.63249999999999</v>
      </c>
      <c r="X96" s="119">
        <v>124.71000000000001</v>
      </c>
      <c r="Y96" s="119">
        <v>124.71</v>
      </c>
      <c r="Z96" s="119">
        <v>131.0675</v>
      </c>
      <c r="AA96" s="119">
        <v>135.20249999999999</v>
      </c>
      <c r="AB96" s="119">
        <v>136.82999999999998</v>
      </c>
      <c r="AC96" s="119">
        <v>142.70500000000001</v>
      </c>
      <c r="AD96" s="119">
        <v>140.9075</v>
      </c>
      <c r="AG96" s="4"/>
      <c r="AR96" s="4"/>
    </row>
    <row r="97" spans="4:44">
      <c r="D97" t="s">
        <v>231</v>
      </c>
      <c r="E97" s="119">
        <v>166.22</v>
      </c>
      <c r="F97" s="119">
        <v>156.63999999999999</v>
      </c>
      <c r="G97" s="119">
        <v>134.61000000000001</v>
      </c>
      <c r="H97" s="119">
        <v>131.465</v>
      </c>
      <c r="I97" s="119">
        <v>130.435</v>
      </c>
      <c r="J97" s="119">
        <v>124.96000000000001</v>
      </c>
      <c r="K97" s="119">
        <v>124.53999999999999</v>
      </c>
      <c r="L97" s="119">
        <v>125.905</v>
      </c>
      <c r="M97" s="119">
        <v>126.995</v>
      </c>
      <c r="N97" s="119">
        <v>126.14500000000001</v>
      </c>
      <c r="O97" s="119">
        <v>129.35500000000002</v>
      </c>
      <c r="P97" s="119">
        <v>133.04500000000002</v>
      </c>
      <c r="Q97" s="119">
        <v>136.22499999999999</v>
      </c>
      <c r="R97" s="119">
        <v>136.685</v>
      </c>
      <c r="S97" s="119">
        <v>135.08500000000001</v>
      </c>
      <c r="T97" s="119">
        <v>138.67000000000002</v>
      </c>
      <c r="U97" s="119">
        <v>139.595</v>
      </c>
      <c r="V97" s="119">
        <v>142.26499999999999</v>
      </c>
      <c r="W97" s="119">
        <v>147.91500000000002</v>
      </c>
      <c r="X97" s="119">
        <v>149.22500000000002</v>
      </c>
      <c r="Y97" s="119">
        <v>153.08999999999997</v>
      </c>
      <c r="Z97" s="119">
        <v>158.38999999999999</v>
      </c>
      <c r="AA97" s="119">
        <v>163.80500000000001</v>
      </c>
      <c r="AB97" s="119">
        <v>165.51999999999998</v>
      </c>
      <c r="AC97" s="119">
        <v>178.72</v>
      </c>
      <c r="AD97" s="119">
        <v>175.52499999999998</v>
      </c>
      <c r="AG97" s="4"/>
      <c r="AR97" s="4"/>
    </row>
    <row r="98" spans="4:44">
      <c r="D98" t="s">
        <v>232</v>
      </c>
      <c r="E98" s="119">
        <v>188.60750000000002</v>
      </c>
      <c r="F98" s="119">
        <v>181.59</v>
      </c>
      <c r="G98" s="119">
        <v>154.35499999999999</v>
      </c>
      <c r="H98" s="119">
        <v>150.15</v>
      </c>
      <c r="I98" s="119">
        <v>149.98000000000002</v>
      </c>
      <c r="J98" s="119">
        <v>145.78749999999999</v>
      </c>
      <c r="K98" s="119">
        <v>146.75749999999999</v>
      </c>
      <c r="L98" s="119">
        <v>149.47499999999999</v>
      </c>
      <c r="M98" s="119">
        <v>150.87</v>
      </c>
      <c r="N98" s="119">
        <v>151.67250000000001</v>
      </c>
      <c r="O98" s="119">
        <v>156.3475</v>
      </c>
      <c r="P98" s="119">
        <v>163.93</v>
      </c>
      <c r="Q98" s="119">
        <v>167.01749999999998</v>
      </c>
      <c r="R98" s="119">
        <v>164.60249999999999</v>
      </c>
      <c r="S98" s="119">
        <v>164.69749999999999</v>
      </c>
      <c r="T98" s="119">
        <v>165.32</v>
      </c>
      <c r="U98" s="119">
        <v>168.405</v>
      </c>
      <c r="V98" s="119">
        <v>173.1825</v>
      </c>
      <c r="W98" s="119">
        <v>177.83749999999998</v>
      </c>
      <c r="X98" s="119">
        <v>181.02</v>
      </c>
      <c r="Y98" s="119">
        <v>185.39750000000001</v>
      </c>
      <c r="Z98" s="119">
        <v>193.4075</v>
      </c>
      <c r="AA98" s="119">
        <v>202.26249999999999</v>
      </c>
      <c r="AB98" s="119">
        <v>207.245</v>
      </c>
      <c r="AC98" s="119">
        <v>219.08500000000001</v>
      </c>
      <c r="AD98" s="119">
        <v>216.98749999999998</v>
      </c>
      <c r="AG98" s="4"/>
      <c r="AR98" s="4"/>
    </row>
    <row r="99" spans="4:44">
      <c r="D99" t="s">
        <v>233</v>
      </c>
      <c r="E99" s="119">
        <v>230.571</v>
      </c>
      <c r="F99" s="119">
        <v>224.39249999999998</v>
      </c>
      <c r="G99" s="119">
        <v>195.5385</v>
      </c>
      <c r="H99" s="119">
        <v>190.85049999999998</v>
      </c>
      <c r="I99" s="119">
        <v>189.51149999999996</v>
      </c>
      <c r="J99" s="119">
        <v>185.47949999999997</v>
      </c>
      <c r="K99" s="119">
        <v>187.45400000000001</v>
      </c>
      <c r="L99" s="119">
        <v>190.94799999999998</v>
      </c>
      <c r="M99" s="119">
        <v>194.88300000000001</v>
      </c>
      <c r="N99" s="119">
        <v>199.89949999999999</v>
      </c>
      <c r="O99" s="119">
        <v>203.6285</v>
      </c>
      <c r="P99" s="119">
        <v>211.97699999999995</v>
      </c>
      <c r="Q99" s="119">
        <v>229.12049999999996</v>
      </c>
      <c r="R99" s="119">
        <v>223.6275</v>
      </c>
      <c r="S99" s="119">
        <v>224.49399999999997</v>
      </c>
      <c r="T99" s="119">
        <v>224.29400000000001</v>
      </c>
      <c r="U99" s="119">
        <v>229.25449999999995</v>
      </c>
      <c r="V99" s="119">
        <v>232.44749999999999</v>
      </c>
      <c r="W99" s="119">
        <v>239.66</v>
      </c>
      <c r="X99" s="119">
        <v>246.88399999999999</v>
      </c>
      <c r="Y99" s="119">
        <v>259.73299999999995</v>
      </c>
      <c r="Z99" s="119">
        <v>259.24149999999992</v>
      </c>
      <c r="AA99" s="119">
        <v>270.24049999999994</v>
      </c>
      <c r="AB99" s="119">
        <v>284.11599999999987</v>
      </c>
      <c r="AC99" s="119">
        <v>310.38349999999997</v>
      </c>
      <c r="AD99" s="119">
        <v>309.72899999999993</v>
      </c>
      <c r="AG99" s="4"/>
      <c r="AR99" s="4"/>
    </row>
    <row r="100" spans="4:44">
      <c r="D100" s="4"/>
      <c r="AG100" s="4"/>
      <c r="AR100" s="4"/>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Word" ma:contentTypeID="0x0101001297F296736A10479ED2053E1203CB030021261FBC013EA74E8115460F7A67F0BE" ma:contentTypeVersion="170" ma:contentTypeDescription="Create a new document." ma:contentTypeScope="" ma:versionID="00366f71e3adcb02bda806c872f30e5e">
  <xsd:schema xmlns:xsd="http://www.w3.org/2001/XMLSchema" xmlns:xs="http://www.w3.org/2001/XMLSchema" xmlns:p="http://schemas.microsoft.com/office/2006/metadata/properties" xmlns:ns2="e963e69f-3f58-4e6f-b74a-87e86ca2e125" xmlns:ns3="02bffcbe-7cf8-467d-a91b-a3e0dbcae01e" xmlns:ns4="a9df0e0e-9b5b-47bc-81c1-d190dfb54f87" xmlns:ns5="70761194-623b-4751-a0da-29ad6551f95e" xmlns:ns6="3e227461-2e38-4fc1-8fe1-91b4cddf1c1d" xmlns:ns7="99c4f765-73c2-4b41-8c0f-b448edc5a553" targetNamespace="http://schemas.microsoft.com/office/2006/metadata/properties" ma:root="true" ma:fieldsID="5f69827c76d37cbf7bc8223cb2dfbf8a" ns2:_="" ns3:_="" ns4:_="" ns5:_="" ns6:_="" ns7:_="">
    <xsd:import namespace="e963e69f-3f58-4e6f-b74a-87e86ca2e125"/>
    <xsd:import namespace="02bffcbe-7cf8-467d-a91b-a3e0dbcae01e"/>
    <xsd:import namespace="a9df0e0e-9b5b-47bc-81c1-d190dfb54f87"/>
    <xsd:import namespace="70761194-623b-4751-a0da-29ad6551f95e"/>
    <xsd:import namespace="3e227461-2e38-4fc1-8fe1-91b4cddf1c1d"/>
    <xsd:import namespace="99c4f765-73c2-4b41-8c0f-b448edc5a553"/>
    <xsd:element name="properties">
      <xsd:complexType>
        <xsd:sequence>
          <xsd:element name="documentManagement">
            <xsd:complexType>
              <xsd:all>
                <xsd:element ref="ns2:_dlc_DocId" minOccurs="0"/>
                <xsd:element ref="ns2:_dlc_DocIdUrl" minOccurs="0"/>
                <xsd:element ref="ns2:_dlc_DocIdPersistId" minOccurs="0"/>
                <xsd:element ref="ns3:DocumentType" minOccurs="0"/>
                <xsd:element ref="ns4:Narrative" minOccurs="0"/>
                <xsd:element ref="ns5:Case" minOccurs="0"/>
                <xsd:element ref="ns6:OTDocID" minOccurs="0"/>
                <xsd:element ref="ns6:OTModifiedBy" minOccurs="0"/>
                <xsd:element ref="ns6:OTCreatedBy" minOccurs="0"/>
                <xsd:element ref="ns6:LegacyMetadata" minOccurs="0"/>
                <xsd:element ref="ns4:PraText4" minOccurs="0"/>
                <xsd:element ref="ns4:PraText5" minOccurs="0"/>
                <xsd:element ref="ns4:PraDate1" minOccurs="0"/>
                <xsd:element ref="ns4:PraDate2" minOccurs="0"/>
                <xsd:element ref="ns4:PraDate3" minOccurs="0"/>
                <xsd:element ref="ns4:PraDateTrigger" minOccurs="0"/>
                <xsd:element ref="ns4:PraDateDisposal" minOccurs="0"/>
                <xsd:element ref="ns5:Activity" minOccurs="0"/>
                <xsd:element ref="ns5:Function" minOccurs="0"/>
                <xsd:element ref="ns5:Subactivity" minOccurs="0"/>
                <xsd:element ref="ns5:Year" minOccurs="0"/>
                <xsd:element ref="ns5:Project" minOccurs="0"/>
                <xsd:element ref="ns5:AggregationNarrative" minOccurs="0"/>
                <xsd:element ref="ns5:PRAType" minOccurs="0"/>
                <xsd:element ref="ns5:CategoryName" minOccurs="0"/>
                <xsd:element ref="ns5:CategoryValue" minOccurs="0"/>
                <xsd:element ref="ns4:AggregationStatus" minOccurs="0"/>
                <xsd:element ref="ns4:PraText1" minOccurs="0"/>
                <xsd:element ref="ns4:PraText2" minOccurs="0"/>
                <xsd:element ref="ns4:PraText3" minOccurs="0"/>
                <xsd:element ref="ns7:MediaServiceMetadata" minOccurs="0"/>
                <xsd:element ref="ns7:MediaServiceFastMetadata" minOccurs="0"/>
                <xsd:element ref="ns7:MediaServiceAutoKeyPoints" minOccurs="0"/>
                <xsd:element ref="ns7:MediaServiceKeyPoints" minOccurs="0"/>
                <xsd:element ref="ns7:MediaServiceAutoTags" minOccurs="0"/>
                <xsd:element ref="ns7:MediaServiceOCR" minOccurs="0"/>
                <xsd:element ref="ns7:MediaServiceGenerationTime" minOccurs="0"/>
                <xsd:element ref="ns7:MediaServiceEventHashCode" minOccurs="0"/>
                <xsd:element ref="ns2:SharedWithUsers" minOccurs="0"/>
                <xsd:element ref="ns2:SharedWithDetails" minOccurs="0"/>
                <xsd:element ref="ns7:MediaServiceObjectDetectorVersions" minOccurs="0"/>
                <xsd:element ref="ns7:MediaServiceSearchProperties" minOccurs="0"/>
                <xsd:element ref="ns7:lcf76f155ced4ddcb4097134ff3c332f" minOccurs="0"/>
                <xsd:element ref="ns2:TaxCatchAll" minOccurs="0"/>
                <xsd:element ref="ns7: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63e69f-3f58-4e6f-b74a-87e86ca2e125"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4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7" nillable="true" ma:displayName="Shared With Details" ma:internalName="SharedWithDetails" ma:readOnly="true">
      <xsd:simpleType>
        <xsd:restriction base="dms:Note">
          <xsd:maxLength value="255"/>
        </xsd:restriction>
      </xsd:simpleType>
    </xsd:element>
    <xsd:element name="TaxCatchAll" ma:index="52" nillable="true" ma:displayName="Taxonomy Catch All Column" ma:hidden="true" ma:list="{ac954b8e-10f4-4db7-9a83-aac3e3f5b9ab}" ma:internalName="TaxCatchAll" ma:showField="CatchAllData" ma:web="e963e69f-3f58-4e6f-b74a-87e86ca2e12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2bffcbe-7cf8-467d-a91b-a3e0dbcae01e" elementFormDefault="qualified">
    <xsd:import namespace="http://schemas.microsoft.com/office/2006/documentManagement/types"/>
    <xsd:import namespace="http://schemas.microsoft.com/office/infopath/2007/PartnerControls"/>
    <xsd:element name="DocumentType" ma:index="11" nillable="true" ma:displayName="Document Type" ma:description="Specify the document type to help refine search and to classify the document" ma:format="Dropdown" ma:internalName="DocumentType" ma:readOnly="false">
      <xsd:simpleType>
        <xsd:restriction base="dms:Choice">
          <xsd:enumeration value="APPLICATION, certificate, consent related"/>
          <xsd:enumeration value="CONTRACT, Variation, Agreement"/>
          <xsd:enumeration value="CORRESPONDENCE, Memo, Filenote, Email"/>
          <xsd:enumeration value="DRAWING, Plan, Map"/>
          <xsd:enumeration value="EMPLOYMENT related"/>
          <xsd:enumeration value="FINANCIAL related"/>
          <xsd:enumeration value="KNOWLEDGE article"/>
          <xsd:enumeration value="MEETING related"/>
          <xsd:enumeration value="MODEL, Calculation, Working"/>
          <xsd:enumeration value="PHOTO, Image or Multi-media"/>
          <xsd:enumeration value="PRESENTATION"/>
          <xsd:enumeration value="PUBLICATION material"/>
          <xsd:enumeration value="PURCHASING related"/>
          <xsd:enumeration value="REPORT, or planning related"/>
          <xsd:enumeration value="RULES, Policy, Bylaw, procedure"/>
          <xsd:enumeration value="SERVICE REQUEST related"/>
          <xsd:enumeration value="SPECIFICATION or standard"/>
          <xsd:enumeration value="SUPPLIER PRODUCT Info"/>
          <xsd:enumeration value="TEMPLATE, Checklist or Form"/>
        </xsd:restriction>
      </xsd:simpleType>
    </xsd:element>
  </xsd:schema>
  <xsd:schema xmlns:xsd="http://www.w3.org/2001/XMLSchema" xmlns:xs="http://www.w3.org/2001/XMLSchema" xmlns:dms="http://schemas.microsoft.com/office/2006/documentManagement/types" xmlns:pc="http://schemas.microsoft.com/office/infopath/2007/PartnerControls" targetNamespace="a9df0e0e-9b5b-47bc-81c1-d190dfb54f87" elementFormDefault="qualified">
    <xsd:import namespace="http://schemas.microsoft.com/office/2006/documentManagement/types"/>
    <xsd:import namespace="http://schemas.microsoft.com/office/infopath/2007/PartnerControls"/>
    <xsd:element name="Narrative" ma:index="12" nillable="true" ma:displayName="Narrative" ma:internalName="Narrative0" ma:readOnly="false">
      <xsd:simpleType>
        <xsd:restriction base="dms:Note">
          <xsd:maxLength value="255"/>
        </xsd:restriction>
      </xsd:simpleType>
    </xsd:element>
    <xsd:element name="PraText4" ma:index="18" nillable="true" ma:displayName="PRA Text 4" ma:hidden="true" ma:internalName="PraText40" ma:readOnly="false">
      <xsd:simpleType>
        <xsd:restriction base="dms:Text">
          <xsd:maxLength value="255"/>
        </xsd:restriction>
      </xsd:simpleType>
    </xsd:element>
    <xsd:element name="PraText5" ma:index="19" nillable="true" ma:displayName="PRA Text 5" ma:hidden="true" ma:internalName="PraText50" ma:readOnly="false">
      <xsd:simpleType>
        <xsd:restriction base="dms:Text">
          <xsd:maxLength value="255"/>
        </xsd:restriction>
      </xsd:simpleType>
    </xsd:element>
    <xsd:element name="PraDate1" ma:index="20" nillable="true" ma:displayName="PRA Date 1" ma:format="DateTime" ma:hidden="true" ma:internalName="PraDate1" ma:readOnly="false">
      <xsd:simpleType>
        <xsd:restriction base="dms:DateTime"/>
      </xsd:simpleType>
    </xsd:element>
    <xsd:element name="PraDate2" ma:index="21" nillable="true" ma:displayName="PRA Date 2" ma:format="DateTime" ma:hidden="true" ma:internalName="PraDate2" ma:readOnly="false">
      <xsd:simpleType>
        <xsd:restriction base="dms:DateTime"/>
      </xsd:simpleType>
    </xsd:element>
    <xsd:element name="PraDate3" ma:index="22" nillable="true" ma:displayName="PRA Date 3" ma:format="DateTime" ma:hidden="true" ma:internalName="PraDate3" ma:readOnly="false">
      <xsd:simpleType>
        <xsd:restriction base="dms:DateTime"/>
      </xsd:simpleType>
    </xsd:element>
    <xsd:element name="PraDateTrigger" ma:index="23" nillable="true" ma:displayName="PRA Date Trigger" ma:format="DateTime" ma:hidden="true" ma:internalName="PraDateTrigger" ma:readOnly="false">
      <xsd:simpleType>
        <xsd:restriction base="dms:DateTime"/>
      </xsd:simpleType>
    </xsd:element>
    <xsd:element name="PraDateDisposal" ma:index="24" nillable="true" ma:displayName="PRA Date Disposal" ma:format="DateTime" ma:hidden="true" ma:internalName="PraDateDisposal0" ma:readOnly="false">
      <xsd:simpleType>
        <xsd:restriction base="dms:DateTime"/>
      </xsd:simpleType>
    </xsd:element>
    <xsd:element name="AggregationStatus" ma:index="34" nillable="true" ma:displayName="Aggregation Status" ma:default="Normal" ma:format="Dropdown" ma:hidden="true" ma:internalName="AggregationStatus0" ma:readOnly="false">
      <xsd:simpleType>
        <xsd:restriction base="dms:Choice">
          <xsd:enumeration value="Delete Soon"/>
          <xsd:enumeration value="Transfer Soon"/>
          <xsd:enumeration value="Appraise Soon"/>
          <xsd:enumeration value="Delete"/>
          <xsd:enumeration value="Transfer"/>
          <xsd:enumeration value="Appraise"/>
          <xsd:enumeration value="Hold"/>
          <xsd:enumeration value="Normal"/>
        </xsd:restriction>
      </xsd:simpleType>
    </xsd:element>
    <xsd:element name="PraText1" ma:index="35" nillable="true" ma:displayName="PRA Text 1" ma:hidden="true" ma:internalName="PraText10" ma:readOnly="false">
      <xsd:simpleType>
        <xsd:restriction base="dms:Text">
          <xsd:maxLength value="255"/>
        </xsd:restriction>
      </xsd:simpleType>
    </xsd:element>
    <xsd:element name="PraText2" ma:index="36" nillable="true" ma:displayName="PRA Text 2" ma:hidden="true" ma:internalName="PraText20" ma:readOnly="false">
      <xsd:simpleType>
        <xsd:restriction base="dms:Text">
          <xsd:maxLength value="255"/>
        </xsd:restriction>
      </xsd:simpleType>
    </xsd:element>
    <xsd:element name="PraText3" ma:index="37" nillable="true" ma:displayName="PRA Text 3" ma:hidden="true" ma:internalName="PraText30"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0761194-623b-4751-a0da-29ad6551f95e" elementFormDefault="qualified">
    <xsd:import namespace="http://schemas.microsoft.com/office/2006/documentManagement/types"/>
    <xsd:import namespace="http://schemas.microsoft.com/office/infopath/2007/PartnerControls"/>
    <xsd:element name="Case" ma:index="13" nillable="true" ma:displayName="Case" ma:default="Buildings, Industry and Energy" ma:format="Dropdown" ma:hidden="true" ma:internalName="Case" ma:readOnly="false">
      <xsd:simpleType>
        <xsd:restriction base="dms:Choice">
          <xsd:enumeration value="Buildings, Industry and Energy"/>
        </xsd:restriction>
      </xsd:simpleType>
    </xsd:element>
    <xsd:element name="Activity" ma:index="25" nillable="true" ma:displayName="Activity" ma:default="Programmes, Evidence, Tools" ma:hidden="true" ma:internalName="Activity" ma:readOnly="false">
      <xsd:simpleType>
        <xsd:restriction base="dms:Text">
          <xsd:maxLength value="255"/>
        </xsd:restriction>
      </xsd:simpleType>
    </xsd:element>
    <xsd:element name="Function" ma:index="26" nillable="true" ma:displayName="Function" ma:default="Programmes and Projects" ma:format="Dropdown" ma:hidden="true" ma:internalName="Function" ma:readOnly="false">
      <xsd:simpleType>
        <xsd:union memberTypes="dms:Text">
          <xsd:simpleType>
            <xsd:restriction base="dms:Choice">
              <xsd:enumeration value="Programmes and Projects"/>
            </xsd:restriction>
          </xsd:simpleType>
        </xsd:union>
      </xsd:simpleType>
    </xsd:element>
    <xsd:element name="Subactivity" ma:index="27" nillable="true" ma:displayName="Subactivity" ma:default="NA" ma:format="Dropdown" ma:hidden="true" ma:internalName="Subactivity" ma:readOnly="false">
      <xsd:simpleType>
        <xsd:union memberTypes="dms:Text">
          <xsd:simpleType>
            <xsd:restriction base="dms:Choice">
              <xsd:enumeration value="NA"/>
            </xsd:restriction>
          </xsd:simpleType>
        </xsd:union>
      </xsd:simpleType>
    </xsd:element>
    <xsd:element name="Year" ma:index="28" nillable="true" ma:displayName="Year" ma:format="Dropdown" ma:hidden="true" ma:internalName="Year" ma:readOnly="false">
      <xsd:simpleType>
        <xsd:restriction base="dms:Choice">
          <xsd:enumeration value="2019"/>
          <xsd:enumeration value="2020"/>
          <xsd:enumeration value="2021"/>
          <xsd:enumeration value="2022"/>
          <xsd:enumeration value="2023"/>
        </xsd:restriction>
      </xsd:simpleType>
    </xsd:element>
    <xsd:element name="Project" ma:index="29" nillable="true" ma:displayName="Project" ma:hidden="true" ma:internalName="Project" ma:readOnly="false">
      <xsd:simpleType>
        <xsd:restriction base="dms:Text">
          <xsd:maxLength value="255"/>
        </xsd:restriction>
      </xsd:simpleType>
    </xsd:element>
    <xsd:element name="AggregationNarrative" ma:index="30" nillable="true" ma:displayName="Aggregation Narrative" ma:hidden="true" ma:internalName="AggregationNarrative" ma:readOnly="false">
      <xsd:simpleType>
        <xsd:restriction base="dms:Text">
          <xsd:maxLength value="255"/>
        </xsd:restriction>
      </xsd:simpleType>
    </xsd:element>
    <xsd:element name="PRAType" ma:index="31" nillable="true" ma:displayName="PRA Type" ma:hidden="true" ma:internalName="PRAType" ma:readOnly="false">
      <xsd:simpleType>
        <xsd:restriction base="dms:Text">
          <xsd:maxLength value="255"/>
        </xsd:restriction>
      </xsd:simpleType>
    </xsd:element>
    <xsd:element name="CategoryName" ma:index="32" nillable="true" ma:displayName="Category Name" ma:hidden="true" ma:internalName="CategoryName" ma:readOnly="false">
      <xsd:simpleType>
        <xsd:restriction base="dms:Text">
          <xsd:maxLength value="255"/>
        </xsd:restriction>
      </xsd:simpleType>
    </xsd:element>
    <xsd:element name="CategoryValue" ma:index="33" nillable="true" ma:displayName="Category Value" ma:hidden="true" ma:internalName="CategoryValue"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e227461-2e38-4fc1-8fe1-91b4cddf1c1d" elementFormDefault="qualified">
    <xsd:import namespace="http://schemas.microsoft.com/office/2006/documentManagement/types"/>
    <xsd:import namespace="http://schemas.microsoft.com/office/infopath/2007/PartnerControls"/>
    <xsd:element name="OTDocID" ma:index="14" nillable="true" ma:displayName="OTDocID" ma:format="Dropdown" ma:internalName="OTDocID" ma:readOnly="false">
      <xsd:simpleType>
        <xsd:restriction base="dms:Text">
          <xsd:maxLength value="255"/>
        </xsd:restriction>
      </xsd:simpleType>
    </xsd:element>
    <xsd:element name="OTModifiedBy" ma:index="15" nillable="true" ma:displayName="OTModifiedBy" ma:format="Dropdown" ma:internalName="OTModifiedBy" ma:readOnly="false">
      <xsd:simpleType>
        <xsd:restriction base="dms:Text">
          <xsd:maxLength value="255"/>
        </xsd:restriction>
      </xsd:simpleType>
    </xsd:element>
    <xsd:element name="OTCreatedBy" ma:index="16" nillable="true" ma:displayName="OTCreatedBy" ma:format="Dropdown" ma:internalName="OTCreatedBy" ma:readOnly="false">
      <xsd:simpleType>
        <xsd:restriction base="dms:Text">
          <xsd:maxLength value="255"/>
        </xsd:restriction>
      </xsd:simpleType>
    </xsd:element>
    <xsd:element name="LegacyMetadata" ma:index="17" nillable="true" ma:displayName="LegacyMetadata" ma:format="Dropdown" ma:internalName="LegacyMetadata"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9c4f765-73c2-4b41-8c0f-b448edc5a553" elementFormDefault="qualified">
    <xsd:import namespace="http://schemas.microsoft.com/office/2006/documentManagement/types"/>
    <xsd:import namespace="http://schemas.microsoft.com/office/infopath/2007/PartnerControls"/>
    <xsd:element name="MediaServiceMetadata" ma:index="38" nillable="true" ma:displayName="MediaServiceMetadata" ma:hidden="true" ma:internalName="MediaServiceMetadata" ma:readOnly="true">
      <xsd:simpleType>
        <xsd:restriction base="dms:Note"/>
      </xsd:simpleType>
    </xsd:element>
    <xsd:element name="MediaServiceFastMetadata" ma:index="39" nillable="true" ma:displayName="MediaServiceFastMetadata" ma:hidden="true" ma:internalName="MediaServiceFastMetadata" ma:readOnly="true">
      <xsd:simpleType>
        <xsd:restriction base="dms:Note"/>
      </xsd:simpleType>
    </xsd:element>
    <xsd:element name="MediaServiceAutoKeyPoints" ma:index="40" nillable="true" ma:displayName="MediaServiceAutoKeyPoints" ma:hidden="true" ma:internalName="MediaServiceAutoKeyPoints" ma:readOnly="true">
      <xsd:simpleType>
        <xsd:restriction base="dms:Note"/>
      </xsd:simpleType>
    </xsd:element>
    <xsd:element name="MediaServiceKeyPoints" ma:index="41" nillable="true" ma:displayName="KeyPoints" ma:internalName="MediaServiceKeyPoints" ma:readOnly="true">
      <xsd:simpleType>
        <xsd:restriction base="dms:Note">
          <xsd:maxLength value="255"/>
        </xsd:restriction>
      </xsd:simpleType>
    </xsd:element>
    <xsd:element name="MediaServiceAutoTags" ma:index="42" nillable="true" ma:displayName="Tags" ma:internalName="MediaServiceAutoTags" ma:readOnly="true">
      <xsd:simpleType>
        <xsd:restriction base="dms:Text"/>
      </xsd:simpleType>
    </xsd:element>
    <xsd:element name="MediaServiceOCR" ma:index="43" nillable="true" ma:displayName="Extracted Text" ma:internalName="MediaServiceOCR" ma:readOnly="true">
      <xsd:simpleType>
        <xsd:restriction base="dms:Note">
          <xsd:maxLength value="255"/>
        </xsd:restriction>
      </xsd:simpleType>
    </xsd:element>
    <xsd:element name="MediaServiceGenerationTime" ma:index="44" nillable="true" ma:displayName="MediaServiceGenerationTime" ma:hidden="true" ma:internalName="MediaServiceGenerationTime" ma:readOnly="true">
      <xsd:simpleType>
        <xsd:restriction base="dms:Text"/>
      </xsd:simpleType>
    </xsd:element>
    <xsd:element name="MediaServiceEventHashCode" ma:index="45" nillable="true" ma:displayName="MediaServiceEventHashCode" ma:hidden="true" ma:internalName="MediaServiceEventHashCode" ma:readOnly="true">
      <xsd:simpleType>
        <xsd:restriction base="dms:Text"/>
      </xsd:simpleType>
    </xsd:element>
    <xsd:element name="MediaServiceObjectDetectorVersions" ma:index="48" nillable="true" ma:displayName="MediaServiceObjectDetectorVersions" ma:hidden="true" ma:indexed="true" ma:internalName="MediaServiceObjectDetectorVersions" ma:readOnly="true">
      <xsd:simpleType>
        <xsd:restriction base="dms:Text"/>
      </xsd:simpleType>
    </xsd:element>
    <xsd:element name="MediaServiceSearchProperties" ma:index="49" nillable="true" ma:displayName="MediaServiceSearchProperties" ma:hidden="true" ma:internalName="MediaServiceSearchProperties" ma:readOnly="true">
      <xsd:simpleType>
        <xsd:restriction base="dms:Note"/>
      </xsd:simpleType>
    </xsd:element>
    <xsd:element name="lcf76f155ced4ddcb4097134ff3c332f" ma:index="51" nillable="true" ma:taxonomy="true" ma:internalName="lcf76f155ced4ddcb4097134ff3c332f" ma:taxonomyFieldName="MediaServiceImageTags" ma:displayName="Image Tags" ma:readOnly="false" ma:fieldId="{5cf76f15-5ced-4ddc-b409-7134ff3c332f}" ma:taxonomyMulti="true" ma:sspId="c284cdd8-0240-42f9-af2b-4d59cbd29a82" ma:termSetId="09814cd3-568e-fe90-9814-8d621ff8fb84" ma:anchorId="fba54fb3-c3e1-fe81-a776-ca4b69148c4d" ma:open="true" ma:isKeyword="false">
      <xsd:complexType>
        <xsd:sequence>
          <xsd:element ref="pc:Terms" minOccurs="0" maxOccurs="1"/>
        </xsd:sequence>
      </xsd:complexType>
    </xsd:element>
    <xsd:element name="MediaServiceDateTaken" ma:index="53" nillable="true" ma:displayName="MediaServiceDateTaken" ma:hidden="true" ma:indexed="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Activity xmlns="70761194-623b-4751-a0da-29ad6551f95e">Programmes, Evidence, Tools</Activity>
    <Function xmlns="70761194-623b-4751-a0da-29ad6551f95e">Programmes and Projects</Function>
    <PraText1 xmlns="a9df0e0e-9b5b-47bc-81c1-d190dfb54f87" xsi:nil="true"/>
    <Year xmlns="70761194-623b-4751-a0da-29ad6551f95e" xsi:nil="true"/>
    <CategoryName xmlns="70761194-623b-4751-a0da-29ad6551f95e">Final publications</CategoryName>
    <CategoryValue xmlns="70761194-623b-4751-a0da-29ad6551f95e" xsi:nil="true"/>
    <AggregationStatus xmlns="a9df0e0e-9b5b-47bc-81c1-d190dfb54f87">Normal</AggregationStatus>
    <Narrative xmlns="a9df0e0e-9b5b-47bc-81c1-d190dfb54f87" xsi:nil="true"/>
    <PraText5 xmlns="a9df0e0e-9b5b-47bc-81c1-d190dfb54f87" xsi:nil="true"/>
    <PRAType xmlns="70761194-623b-4751-a0da-29ad6551f95e" xsi:nil="true"/>
    <PraDate3 xmlns="a9df0e0e-9b5b-47bc-81c1-d190dfb54f87" xsi:nil="true"/>
    <PraDateTrigger xmlns="a9df0e0e-9b5b-47bc-81c1-d190dfb54f87" xsi:nil="true"/>
    <Project xmlns="70761194-623b-4751-a0da-29ad6551f95e" xsi:nil="true"/>
    <PraText4 xmlns="a9df0e0e-9b5b-47bc-81c1-d190dfb54f87" xsi:nil="true"/>
    <Subactivity xmlns="70761194-623b-4751-a0da-29ad6551f95e">Modelling</Subactivity>
    <PraDateDisposal xmlns="a9df0e0e-9b5b-47bc-81c1-d190dfb54f87" xsi:nil="true"/>
    <PraDate2 xmlns="a9df0e0e-9b5b-47bc-81c1-d190dfb54f87" xsi:nil="true"/>
    <PraText3 xmlns="a9df0e0e-9b5b-47bc-81c1-d190dfb54f87" xsi:nil="true"/>
    <DocumentType xmlns="02bffcbe-7cf8-467d-a91b-a3e0dbcae01e" xsi:nil="true"/>
    <Case xmlns="70761194-623b-4751-a0da-29ad6551f95e">Buildings, Industry and Energy</Case>
    <AggregationNarrative xmlns="70761194-623b-4751-a0da-29ad6551f95e" xsi:nil="true"/>
    <PraDate1 xmlns="a9df0e0e-9b5b-47bc-81c1-d190dfb54f87" xsi:nil="true"/>
    <PraText2 xmlns="a9df0e0e-9b5b-47bc-81c1-d190dfb54f87" xsi:nil="true"/>
    <_dlc_DocId xmlns="e963e69f-3f58-4e6f-b74a-87e86ca2e125">ZRPJAS3TEE2M-1019338261-1939</_dlc_DocId>
    <_dlc_DocIdUrl xmlns="e963e69f-3f58-4e6f-b74a-87e86ca2e125">
      <Url>https://climatechangegovt.sharepoint.com/sites/HeatIndPower/_layouts/15/DocIdRedir.aspx?ID=ZRPJAS3TEE2M-1019338261-1939</Url>
      <Description>ZRPJAS3TEE2M-1019338261-1939</Description>
    </_dlc_DocIdUrl>
    <SharedWithUsers xmlns="e963e69f-3f58-4e6f-b74a-87e86ca2e125">
      <UserInfo>
        <DisplayName/>
        <AccountId xsi:nil="true"/>
        <AccountType/>
      </UserInfo>
    </SharedWithUsers>
    <_dlc_DocIdPersistId xmlns="e963e69f-3f58-4e6f-b74a-87e86ca2e125">false</_dlc_DocIdPersistId>
    <OTDocID xmlns="3e227461-2e38-4fc1-8fe1-91b4cddf1c1d" xsi:nil="true"/>
    <OTCreatedBy xmlns="3e227461-2e38-4fc1-8fe1-91b4cddf1c1d" xsi:nil="true"/>
    <OTModifiedBy xmlns="3e227461-2e38-4fc1-8fe1-91b4cddf1c1d" xsi:nil="true"/>
    <LegacyMetadata xmlns="3e227461-2e38-4fc1-8fe1-91b4cddf1c1d" xsi:nil="true"/>
    <lcf76f155ced4ddcb4097134ff3c332f xmlns="99c4f765-73c2-4b41-8c0f-b448edc5a553">
      <Terms xmlns="http://schemas.microsoft.com/office/infopath/2007/PartnerControls"/>
    </lcf76f155ced4ddcb4097134ff3c332f>
    <TaxCatchAll xmlns="e963e69f-3f58-4e6f-b74a-87e86ca2e125" xsi:nil="true"/>
  </documentManagement>
</p:properties>
</file>

<file path=customXml/itemProps1.xml><?xml version="1.0" encoding="utf-8"?>
<ds:datastoreItem xmlns:ds="http://schemas.openxmlformats.org/officeDocument/2006/customXml" ds:itemID="{FA15E1A0-6225-46DC-AB16-D70E5E23BC9B}"/>
</file>

<file path=customXml/itemProps2.xml><?xml version="1.0" encoding="utf-8"?>
<ds:datastoreItem xmlns:ds="http://schemas.openxmlformats.org/officeDocument/2006/customXml" ds:itemID="{82A5FA47-A8A6-4285-9389-D5D8C54E1D6B}"/>
</file>

<file path=customXml/itemProps3.xml><?xml version="1.0" encoding="utf-8"?>
<ds:datastoreItem xmlns:ds="http://schemas.openxmlformats.org/officeDocument/2006/customXml" ds:itemID="{15A4E1B1-34AB-4A37-896D-FD372C1309A6}"/>
</file>

<file path=customXml/itemProps4.xml><?xml version="1.0" encoding="utf-8"?>
<ds:datastoreItem xmlns:ds="http://schemas.openxmlformats.org/officeDocument/2006/customXml" ds:itemID="{D3AFA1EA-748C-4955-934E-7D923790DCD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ccc</dc:creator>
  <cp:keywords/>
  <dc:description/>
  <cp:lastModifiedBy/>
  <cp:revision/>
  <dcterms:created xsi:type="dcterms:W3CDTF">2022-05-16T03:59:48Z</dcterms:created>
  <dcterms:modified xsi:type="dcterms:W3CDTF">2024-12-11T01:38:28Z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0x0101001297F296736A10479ED2053E1203CB030021261FBC013EA74E8115460F7A67F0BE</vt:lpwstr>
  </property>
  <property fmtid="{D5CDD505-2E9C-101B-9397-08002B2CF9AE}" pid="3" name="_dlc_DocIdItemGuid">
    <vt:lpwstr>4ab5689f-abc2-4146-bd9f-9330e3858a44</vt:lpwstr>
  </property>
  <property fmtid="{D5CDD505-2E9C-101B-9397-08002B2CF9AE}" pid="4" name="Order">
    <vt:r8>135500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y fmtid="{D5CDD505-2E9C-101B-9397-08002B2CF9AE}" pid="11" name="MediaServiceImageTags">
    <vt:lpwstr/>
  </property>
</Properties>
</file>