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2"/>
  <workbookPr defaultThemeVersion="124226"/>
  <mc:AlternateContent xmlns:mc="http://schemas.openxmlformats.org/markup-compatibility/2006">
    <mc:Choice Requires="x15">
      <x15ac:absPath xmlns:x15ac="http://schemas.microsoft.com/office/spreadsheetml/2010/11/ac" url="https://climatechangegovt.sharepoint.com/sites/Governance/StatutoryReporting/Chief Executive Gifts, Benefits and Expenses 2024 - 2025/"/>
    </mc:Choice>
  </mc:AlternateContent>
  <xr:revisionPtr revIDLastSave="0" documentId="8_{C66E6956-1E05-4B31-AD99-C8A2332B9DC9}" xr6:coauthVersionLast="47" xr6:coauthVersionMax="47" xr10:uidLastSave="{00000000-0000-0000-0000-000000000000}"/>
  <bookViews>
    <workbookView xWindow="-110" yWindow="-110" windowWidth="19420" windowHeight="11620" firstSheet="1" activeTab="1" xr2:uid="{00000000-000D-0000-FFFF-FFFF00000000}"/>
  </bookViews>
  <sheets>
    <sheet name="Guidance for agencies" sheetId="5" r:id="rId1"/>
    <sheet name="Summary and sign-off" sheetId="13" r:id="rId2"/>
    <sheet name="Hospitality" sheetId="2" r:id="rId3"/>
    <sheet name="Travel" sheetId="1" r:id="rId4"/>
    <sheet name="All other expenses" sheetId="3" r:id="rId5"/>
    <sheet name="Gifts and benefits" sheetId="4" r:id="rId6"/>
  </sheets>
  <definedNames>
    <definedName name="_xlnm.Print_Area" localSheetId="4">'All other expenses'!$A$1:$E$29</definedName>
    <definedName name="_xlnm.Print_Area" localSheetId="5">'Gifts and benefits'!$A$1:$F$45</definedName>
    <definedName name="_xlnm.Print_Area" localSheetId="0">'Guidance for agencies'!$A$1:$A$58</definedName>
    <definedName name="_xlnm.Print_Area" localSheetId="2">Hospitality!$A$1:$E$32</definedName>
    <definedName name="_xlnm.Print_Area" localSheetId="1">'Summary and sign-off'!$A$1:$F$23</definedName>
    <definedName name="_xlnm.Print_Area" localSheetId="3">Travel!$A$1:$E$95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5" i="1" l="1"/>
  <c r="B74" i="1"/>
  <c r="B67" i="1"/>
  <c r="B63" i="1"/>
  <c r="B62" i="1"/>
  <c r="B61" i="1"/>
  <c r="B57" i="1"/>
  <c r="B56" i="1"/>
  <c r="B52" i="1"/>
  <c r="B51" i="1"/>
  <c r="B48" i="1"/>
  <c r="B47" i="1"/>
  <c r="B43" i="1"/>
  <c r="B42" i="1"/>
  <c r="B41" i="1"/>
  <c r="B37" i="1"/>
  <c r="B36" i="1"/>
  <c r="B29" i="1"/>
  <c r="B17" i="3"/>
  <c r="B18" i="3"/>
  <c r="B14" i="3"/>
  <c r="B13" i="3"/>
  <c r="D34" i="4"/>
  <c r="C23" i="3"/>
  <c r="C25" i="2"/>
  <c r="C70" i="1"/>
  <c r="C84" i="1"/>
  <c r="C23" i="1"/>
  <c r="B6" i="13" l="1"/>
  <c r="E60" i="13"/>
  <c r="C60" i="13"/>
  <c r="C36" i="4"/>
  <c r="C35" i="4"/>
  <c r="B60" i="13" l="1"/>
  <c r="B59" i="13"/>
  <c r="D59" i="13"/>
  <c r="B58" i="13"/>
  <c r="D58" i="13"/>
  <c r="D57" i="13"/>
  <c r="B57" i="13"/>
  <c r="D56" i="13"/>
  <c r="B56" i="13"/>
  <c r="D55" i="13"/>
  <c r="B55" i="13"/>
  <c r="B2" i="4"/>
  <c r="B3" i="4"/>
  <c r="B2" i="3"/>
  <c r="B3" i="3"/>
  <c r="B2" i="2"/>
  <c r="B3" i="2"/>
  <c r="B2" i="1"/>
  <c r="B3" i="1"/>
  <c r="F58" i="13" l="1"/>
  <c r="D25" i="2" s="1"/>
  <c r="F60" i="13"/>
  <c r="E34" i="4" s="1"/>
  <c r="F59" i="13"/>
  <c r="D23" i="3" s="1"/>
  <c r="F57" i="13"/>
  <c r="D84" i="1" s="1"/>
  <c r="F56" i="13"/>
  <c r="D70" i="1" s="1"/>
  <c r="F55" i="13"/>
  <c r="D23" i="1" s="1"/>
  <c r="C13" i="13"/>
  <c r="C12" i="13"/>
  <c r="C11" i="13"/>
  <c r="C16" i="13" l="1"/>
  <c r="C17" i="13"/>
  <c r="B5" i="4" l="1"/>
  <c r="B4" i="4"/>
  <c r="B5" i="3"/>
  <c r="B4" i="3"/>
  <c r="B5" i="2"/>
  <c r="B4" i="2"/>
  <c r="B5" i="1"/>
  <c r="B4" i="1"/>
  <c r="C15" i="13" l="1"/>
  <c r="F12" i="13" l="1"/>
  <c r="C34" i="4"/>
  <c r="F11" i="13" s="1"/>
  <c r="F13" i="13" l="1"/>
  <c r="B84" i="1"/>
  <c r="B17" i="13" s="1"/>
  <c r="B70" i="1"/>
  <c r="B16" i="13" s="1"/>
  <c r="B23" i="1"/>
  <c r="B15" i="13" s="1"/>
  <c r="B23" i="3" l="1"/>
  <c r="B13" i="13" s="1"/>
  <c r="B25" i="2"/>
  <c r="B12" i="13" s="1"/>
  <c r="B11" i="13" l="1"/>
  <c r="B8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6"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<sst xmlns="http://schemas.openxmlformats.org/spreadsheetml/2006/main" count="471" uniqueCount="279">
  <si>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</si>
  <si>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</si>
  <si>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</si>
  <si>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</si>
  <si>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</si>
  <si>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</si>
  <si>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</si>
  <si>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</si>
  <si>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</si>
  <si>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</si>
  <si>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</si>
  <si>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</si>
  <si>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</si>
  <si>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</si>
  <si>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</si>
  <si>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</si>
  <si>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</si>
  <si>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</si>
  <si>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</si>
  <si>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</si>
  <si>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</si>
  <si>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</si>
  <si>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</si>
  <si>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</si>
  <si>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</si>
  <si>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</si>
  <si>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</si>
  <si>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</si>
  <si>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</si>
  <si>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</si>
  <si>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</si>
  <si>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</si>
  <si>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</si>
  <si>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</si>
  <si>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</si>
  <si>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</si>
  <si>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</si>
  <si>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</si>
  <si>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</si>
  <si>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</si>
  <si>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</si>
  <si>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</si>
  <si>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</si>
  <si>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</si>
  <si>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</si>
  <si>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</si>
  <si>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</si>
  <si>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</si>
  <si>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</si>
  <si>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</si>
  <si>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</si>
  <si>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</si>
  <si>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</si>
  <si>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Climate Change Commission</t>
  </si>
  <si>
    <t>Secretary or Chief Executive**</t>
  </si>
  <si>
    <t>Joanna Hendy</t>
  </si>
  <si>
    <t>Disclosure period start***</t>
  </si>
  <si>
    <t>Disclosure period end***</t>
  </si>
  <si>
    <t>Agency totals check</t>
  </si>
  <si>
    <t>Secretary or Chief Executive approval****</t>
  </si>
  <si>
    <t>This disclosure has been approved by the Departmental Secretary or Chief Executive</t>
  </si>
  <si>
    <t>Other sign-off****</t>
  </si>
  <si>
    <t>This disclosure has been approved by the Board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</si>
  <si>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</si>
  <si>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</si>
  <si>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</si>
  <si>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</si>
  <si>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</si>
  <si>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</si>
  <si>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</si>
  <si>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</si>
  <si>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</si>
  <si>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</si>
  <si>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</si>
  <si>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</si>
  <si>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</si>
  <si>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</si>
  <si>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</si>
  <si>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</si>
  <si>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</si>
  <si>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</si>
  <si>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</si>
  <si>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</si>
  <si>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</si>
  <si>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</si>
  <si>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</si>
  <si>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</si>
  <si>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</si>
  <si>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</si>
  <si>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</si>
  <si>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</si>
  <si>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</si>
  <si>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</si>
  <si>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</si>
  <si>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</si>
  <si>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</si>
  <si>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</si>
  <si>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</si>
  <si>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</si>
  <si>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</si>
  <si>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</si>
  <si>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</si>
  <si>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</si>
  <si>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</si>
  <si>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</si>
  <si>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</si>
  <si>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</si>
  <si>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</si>
  <si>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</si>
  <si>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</si>
  <si>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</si>
  <si>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</si>
  <si>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</si>
  <si>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</si>
  <si>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</si>
  <si>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</si>
  <si>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</si>
  <si>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</si>
  <si>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</si>
  <si>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</si>
  <si>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</si>
  <si>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</si>
  <si>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</si>
  <si>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</si>
  <si>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Location(s)</t>
  </si>
  <si>
    <t>No hospitality provided</t>
  </si>
  <si>
    <t>Wellington</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</si>
  <si>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</si>
  <si>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</si>
  <si>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</si>
  <si>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</si>
  <si>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</si>
  <si>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</si>
  <si>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</si>
  <si>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</si>
  <si>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</si>
  <si>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</si>
  <si>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</si>
  <si>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</si>
  <si>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Attending London Climate Action Week 23 - 27 June 2025 and stakeholder engagements</t>
  </si>
  <si>
    <t>Application for UK E-Visa</t>
  </si>
  <si>
    <t>United Kingdom</t>
  </si>
  <si>
    <t>20 June 2025 - 2 July 2025</t>
  </si>
  <si>
    <t>Airfares</t>
  </si>
  <si>
    <t>London</t>
  </si>
  <si>
    <t>Accommodation - 12 days</t>
  </si>
  <si>
    <t>Meals and London Trains</t>
  </si>
  <si>
    <t>Stakeholder engagements in Cambridge, England</t>
  </si>
  <si>
    <t>Train</t>
  </si>
  <si>
    <t>Cambridge</t>
  </si>
  <si>
    <t>Stakeholder engagements in Oxford, England</t>
  </si>
  <si>
    <t>Oxford</t>
  </si>
  <si>
    <t>3 - 4 July 2025</t>
  </si>
  <si>
    <t>Singapore Stakeholder engagements</t>
  </si>
  <si>
    <t>Accommodation</t>
  </si>
  <si>
    <t>Singapore</t>
  </si>
  <si>
    <t>Meals - 2 days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</si>
  <si>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</si>
  <si>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</si>
  <si>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</si>
  <si>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 xml:space="preserve">Attendance at the 2024 Climate Change and Business Conference </t>
  </si>
  <si>
    <t>Auckland</t>
  </si>
  <si>
    <t>8 - 10 September 2024</t>
  </si>
  <si>
    <t>Accommodation - 2 nights</t>
  </si>
  <si>
    <t>Travel from Auckland CBD to Auckland Accommodaton</t>
  </si>
  <si>
    <t>Taxi</t>
  </si>
  <si>
    <t>11 - 12 September 2024</t>
  </si>
  <si>
    <t>Stakeholder engagements in Waikato and Tauranga</t>
  </si>
  <si>
    <t>Waikato</t>
  </si>
  <si>
    <t>Airfare</t>
  </si>
  <si>
    <t>Tauranga</t>
  </si>
  <si>
    <t>8 - 12 September 2024</t>
  </si>
  <si>
    <t>Attendance at the Climate Change and Business Conference and stakeholder engagements in Auckland, Waikato and Tauranga</t>
  </si>
  <si>
    <t>Per Diem - meals for 5 days</t>
  </si>
  <si>
    <t>Auckland and Waikato</t>
  </si>
  <si>
    <t>15 - 17 October 2024</t>
  </si>
  <si>
    <t>Attendance at the National Utilities Lifeline 2024 forum and stakeholder engagements</t>
  </si>
  <si>
    <t>Christchurch</t>
  </si>
  <si>
    <t>Per Diem - Meals for 2.5 days</t>
  </si>
  <si>
    <t>Travel to Wellington Airport</t>
  </si>
  <si>
    <t>Travel from Auckland Airport to Auckland CBD</t>
  </si>
  <si>
    <t>9 - 10 December 2024</t>
  </si>
  <si>
    <t>Attendance at the Centre for Sustainable Finance Partners' Meeting</t>
  </si>
  <si>
    <t>Accommodation - 1 night</t>
  </si>
  <si>
    <t>Per Diem - Meals for 1.5 days</t>
  </si>
  <si>
    <t>Travel from Auckland CBD to Auckland Airport</t>
  </si>
  <si>
    <t>Travel from Airport Accommodation to Auckland Airport</t>
  </si>
  <si>
    <t>Travel from Wellington Airport to Wellington CBD</t>
  </si>
  <si>
    <t>21 - 23 February 2025</t>
  </si>
  <si>
    <t>Bluegreens Forum 2025</t>
  </si>
  <si>
    <t>Methven</t>
  </si>
  <si>
    <t>Per diem - Meals for 1.5 days</t>
  </si>
  <si>
    <t>Attendance at the Insurance Council of NZ Conference 2025</t>
  </si>
  <si>
    <t>Per diem - Meals for 1 day</t>
  </si>
  <si>
    <t>Return travel from Wellington Airport</t>
  </si>
  <si>
    <t>10 - 14 March 2025</t>
  </si>
  <si>
    <t>Northland Adaptation Case Study Visit</t>
  </si>
  <si>
    <t>Whangarei</t>
  </si>
  <si>
    <t>Accommodation - 4 nights</t>
  </si>
  <si>
    <t>Northland</t>
  </si>
  <si>
    <t>Per diem - Meals for 5 days</t>
  </si>
  <si>
    <t xml:space="preserve">Taxi </t>
  </si>
  <si>
    <t>17 - 19 March 2025</t>
  </si>
  <si>
    <t>Attendance at the Infrastructure Resilience Conference and stakeholder engagements</t>
  </si>
  <si>
    <t>Per diem - Meals for 2.5 days</t>
  </si>
  <si>
    <t>Travel from Auckland CBD to Parnell for stakeholder meeting</t>
  </si>
  <si>
    <t>Travel from Auckland CBD to Mangere for a stakeholder meeting</t>
  </si>
  <si>
    <t>Travel from Mangere to Auckland Airport</t>
  </si>
  <si>
    <t>26 - 29 May 2025</t>
  </si>
  <si>
    <t>Attendance at Electrify Queenstown and stakeholder engagements</t>
  </si>
  <si>
    <t>Queenstown</t>
  </si>
  <si>
    <t>Per diem - Meals for 4 days</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</si>
  <si>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</si>
  <si>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</si>
  <si>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</si>
  <si>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</si>
  <si>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Meeting with Deputy British High Commissioner</t>
  </si>
  <si>
    <t>Karori</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</si>
  <si>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</si>
  <si>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</si>
  <si>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</si>
  <si>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</si>
  <si>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</si>
  <si>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</si>
  <si>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</si>
  <si>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</si>
  <si>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</si>
  <si>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</si>
  <si>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</si>
  <si>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</si>
  <si>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</si>
  <si>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1 July 2024 - 30 June 2025</t>
  </si>
  <si>
    <t>Telecommunications</t>
  </si>
  <si>
    <t>Phone plan $22/month</t>
  </si>
  <si>
    <t>9 - 10 September 2024</t>
  </si>
  <si>
    <t>Climate Change and Business Conference 2024</t>
  </si>
  <si>
    <t>Registration fees</t>
  </si>
  <si>
    <t>Sustainability Leaders' Summit</t>
  </si>
  <si>
    <t>Annual subscription to the New York Times (USD to NZD)</t>
  </si>
  <si>
    <t>Subscription</t>
  </si>
  <si>
    <t>Annual Subscription to Bloomberg.com and the Bloomberg App. (USD to NZD)</t>
  </si>
  <si>
    <t>Registration fees and dinner event with guest speaker</t>
  </si>
  <si>
    <t>Insurance Council of NZ Conference</t>
  </si>
  <si>
    <t>2025 National Sustainability Showcase - Balance Farm Environment Awards</t>
  </si>
  <si>
    <t>Data Roaming Costs NZ$9.00 per day (calculated for 15 days from 20 June - 4 July 2025)</t>
  </si>
  <si>
    <t>London and Singapore</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</si>
  <si>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</si>
  <si>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</si>
  <si>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</si>
  <si>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</si>
  <si>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</si>
  <si>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</si>
  <si>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</si>
  <si>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</si>
  <si>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</si>
  <si>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</si>
  <si>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</si>
  <si>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Ticket for Lexus Song Quest Grand Final Gala</t>
  </si>
  <si>
    <t xml:space="preserve">Lexus New Zealand </t>
  </si>
  <si>
    <t>40th Anniversary Event</t>
  </si>
  <si>
    <t>Infometrics</t>
  </si>
  <si>
    <t>Aotearoa Circle Hui</t>
  </si>
  <si>
    <t>The Rt Hon Dame Cindy Kiro and Dr Richard Davies</t>
  </si>
  <si>
    <t>Homewood Christmas Ball</t>
  </si>
  <si>
    <t>British High Commissioner</t>
  </si>
  <si>
    <t>Board Dinner</t>
  </si>
  <si>
    <t xml:space="preserve">Electricity Networks Aotearoa and Electricity Authority </t>
  </si>
  <si>
    <t>NZ Women's Refuge and Wellington Homeless Women's Trust's Annual Gala Dinner</t>
  </si>
  <si>
    <t>Air New Zealand</t>
  </si>
  <si>
    <t>Partner Hui</t>
  </si>
  <si>
    <t>The Aotearoa Circle</t>
  </si>
  <si>
    <t xml:space="preserve">Lunch event at the British High Commission </t>
  </si>
  <si>
    <t>British Deputy High Commissioner, John Pearson</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</si>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</sst>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7">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15" fillId="10" borderId="3" xfId="0" applyNumberFormat="1" applyFont="1" applyFill="1" applyBorder="1" applyAlignment="1" applyProtection="1">
      <alignment horizontal="left" vertical="center"/>
      <protection locked="0"/>
    </xf>
    <xf numFmtId="167" fontId="15" fillId="10" borderId="3" xfId="0" applyNumberFormat="1" applyFont="1" applyFill="1" applyBorder="1" applyAlignment="1" applyProtection="1">
      <alignment horizontal="left" vertical="center" wrapText="1"/>
      <protection locked="0"/>
    </xf>
    <xf numFmtId="0" fontId="0" fillId="10" borderId="4" xfId="0" applyFill="1" applyBorder="1" applyAlignment="1" applyProtection="1">
      <alignment wrapText="1"/>
      <protection locked="0"/>
    </xf>
    <xf numFmtId="167" fontId="15" fillId="10" borderId="3" xfId="0" applyNumberFormat="1" applyFont="1" applyFill="1" applyBorder="1" applyAlignment="1" applyProtection="1">
      <alignment horizontal="left" vertical="top"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0" fontId="33" fillId="3" borderId="0" xfId="0" applyFont="1" applyFill="1" applyAlignment="1">
      <alignment horizontal="center" vertical="center" wrapText="1"/>
    </xf>
    <xf numFmtId="167" fontId="13" fillId="0" borderId="2" xfId="0" applyNumberFormat="1" applyFont="1" applyBorder="1" applyAlignment="1">
      <alignment horizontal="left" vertical="center" wrapText="1" readingOrder="1"/>
    </xf>
    <xf numFmtId="0" fontId="22" fillId="2" borderId="0" xfId="0" applyFont="1" applyFill="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25" zoomScaleNormal="100" workbookViewId="0">
      <selection activeCell="A13" sqref="A13"/>
    </sheetView>
  </sheetViews>
  <sheetFormatPr defaultColWidth="0" defaultRowHeight="14.1" zeroHeight="1"/>
  <cols>
    <col min="1" max="1" width="219.28515625" style="41" customWidth="1"/>
    <col min="2" max="2" width="33.28515625" style="40" customWidth="1"/>
    <col min="3" max="16384" width="8.7109375" hidden="1"/>
  </cols>
  <sheetData>
    <row r="1" spans="1:2" ht="23.25" customHeight="1">
      <c r="A1" s="39" t="s">
        <v>0</v>
      </c>
    </row>
    <row r="2" spans="1:2" ht="33" customHeight="1">
      <c r="A2" s="103" t="s">
        <v>1</v>
      </c>
    </row>
    <row r="3" spans="1:2" ht="17.25" customHeight="1"/>
    <row r="4" spans="1:2" ht="23.25" customHeight="1">
      <c r="A4" s="129" t="s">
        <v>2</v>
      </c>
    </row>
    <row r="5" spans="1:2" ht="17.25" customHeight="1"/>
    <row r="6" spans="1:2" ht="23.25" customHeight="1">
      <c r="A6" s="42" t="s">
        <v>3</v>
      </c>
    </row>
    <row r="7" spans="1:2" ht="17.25" customHeight="1">
      <c r="A7" s="43" t="s">
        <v>4</v>
      </c>
    </row>
    <row r="8" spans="1:2" ht="17.25" customHeight="1">
      <c r="A8" s="43" t="s">
        <v>5</v>
      </c>
    </row>
    <row r="9" spans="1:2" ht="17.25" customHeight="1">
      <c r="A9" s="43"/>
    </row>
    <row r="10" spans="1:2" ht="23.25" customHeight="1">
      <c r="A10" s="42" t="s">
        <v>6</v>
      </c>
      <c r="B10" s="69" t="s">
        <v>7</v>
      </c>
    </row>
    <row r="11" spans="1:2" ht="17.25" customHeight="1">
      <c r="A11" s="44" t="s">
        <v>8</v>
      </c>
    </row>
    <row r="12" spans="1:2" ht="17.25" customHeight="1">
      <c r="A12" s="43" t="s">
        <v>9</v>
      </c>
    </row>
    <row r="13" spans="1:2" ht="17.25" customHeight="1">
      <c r="A13" s="43" t="s">
        <v>10</v>
      </c>
    </row>
    <row r="14" spans="1:2" ht="17.25" customHeight="1">
      <c r="A14" s="45" t="s">
        <v>11</v>
      </c>
    </row>
    <row r="15" spans="1:2" ht="17.25" customHeight="1">
      <c r="A15" s="43" t="s">
        <v>12</v>
      </c>
    </row>
    <row r="16" spans="1:2" ht="17.25" customHeight="1">
      <c r="A16" s="43"/>
    </row>
    <row r="17" spans="1:1" ht="23.25" customHeight="1">
      <c r="A17" s="42" t="s">
        <v>13</v>
      </c>
    </row>
    <row r="18" spans="1:1" ht="17.25" customHeight="1">
      <c r="A18" s="45" t="s">
        <v>14</v>
      </c>
    </row>
    <row r="19" spans="1:1" ht="17.25" customHeight="1">
      <c r="A19" s="45" t="s">
        <v>15</v>
      </c>
    </row>
    <row r="20" spans="1:1" ht="17.25" customHeight="1">
      <c r="A20" s="65" t="s">
        <v>16</v>
      </c>
    </row>
    <row r="21" spans="1:1" ht="17.25" customHeight="1">
      <c r="A21" s="46"/>
    </row>
    <row r="22" spans="1:1" ht="23.25" customHeight="1">
      <c r="A22" s="42" t="s">
        <v>17</v>
      </c>
    </row>
    <row r="23" spans="1:1" ht="17.25" customHeight="1">
      <c r="A23" s="46" t="s">
        <v>18</v>
      </c>
    </row>
    <row r="24" spans="1:1" ht="17.25" customHeight="1">
      <c r="A24" s="46"/>
    </row>
    <row r="25" spans="1:1" ht="23.25" customHeight="1">
      <c r="A25" s="42" t="s">
        <v>19</v>
      </c>
    </row>
    <row r="26" spans="1:1" ht="17.25" customHeight="1">
      <c r="A26" s="47" t="s">
        <v>20</v>
      </c>
    </row>
    <row r="27" spans="1:1" ht="32.25" customHeight="1">
      <c r="A27" s="45" t="s">
        <v>21</v>
      </c>
    </row>
    <row r="28" spans="1:1" ht="17.25" customHeight="1">
      <c r="A28" s="47" t="s">
        <v>22</v>
      </c>
    </row>
    <row r="29" spans="1:1" ht="32.25" customHeight="1">
      <c r="A29" s="45" t="s">
        <v>23</v>
      </c>
    </row>
    <row r="30" spans="1:1" ht="17.25" customHeight="1">
      <c r="A30" s="47" t="s">
        <v>24</v>
      </c>
    </row>
    <row r="31" spans="1:1" ht="17.25" customHeight="1">
      <c r="A31" s="45" t="s">
        <v>25</v>
      </c>
    </row>
    <row r="32" spans="1:1" ht="17.25" customHeight="1">
      <c r="A32" s="47" t="s">
        <v>26</v>
      </c>
    </row>
    <row r="33" spans="1:1" ht="32.25" customHeight="1">
      <c r="A33" s="45" t="s">
        <v>27</v>
      </c>
    </row>
    <row r="34" spans="1:1" ht="32.25" customHeight="1">
      <c r="A34" s="44" t="s">
        <v>28</v>
      </c>
    </row>
    <row r="35" spans="1:1" ht="17.25" customHeight="1">
      <c r="A35" s="47" t="s">
        <v>29</v>
      </c>
    </row>
    <row r="36" spans="1:1" ht="32.25" customHeight="1">
      <c r="A36" s="45" t="s">
        <v>30</v>
      </c>
    </row>
    <row r="37" spans="1:1" ht="32.25" customHeight="1">
      <c r="A37" s="45" t="s">
        <v>31</v>
      </c>
    </row>
    <row r="38" spans="1:1" ht="32.25" customHeight="1">
      <c r="A38" s="45" t="s">
        <v>32</v>
      </c>
    </row>
    <row r="39" spans="1:1" ht="17.25" customHeight="1">
      <c r="A39" s="44"/>
    </row>
    <row r="40" spans="1:1" ht="22.5" customHeight="1">
      <c r="A40" s="42" t="s">
        <v>33</v>
      </c>
    </row>
    <row r="41" spans="1:1" ht="17.25" customHeight="1">
      <c r="A41" s="51" t="s">
        <v>34</v>
      </c>
    </row>
    <row r="42" spans="1:1" ht="17.25" customHeight="1">
      <c r="A42" s="48" t="s">
        <v>35</v>
      </c>
    </row>
    <row r="43" spans="1:1" ht="17.25" customHeight="1">
      <c r="A43" s="46" t="s">
        <v>36</v>
      </c>
    </row>
    <row r="44" spans="1:1" ht="32.25" customHeight="1">
      <c r="A44" s="46" t="s">
        <v>37</v>
      </c>
    </row>
    <row r="45" spans="1:1" ht="32.25" customHeight="1">
      <c r="A45" s="46" t="s">
        <v>38</v>
      </c>
    </row>
    <row r="46" spans="1:1" ht="17.25" customHeight="1">
      <c r="A46" s="49" t="s">
        <v>39</v>
      </c>
    </row>
    <row r="47" spans="1:1" ht="32.25" customHeight="1">
      <c r="A47" s="45" t="s">
        <v>40</v>
      </c>
    </row>
    <row r="48" spans="1:1" ht="32.25" customHeight="1">
      <c r="A48" s="45" t="s">
        <v>41</v>
      </c>
    </row>
    <row r="49" spans="1:1" ht="32.25" customHeight="1">
      <c r="A49" s="46" t="s">
        <v>42</v>
      </c>
    </row>
    <row r="50" spans="1:1" ht="17.25" customHeight="1">
      <c r="A50" s="46" t="s">
        <v>43</v>
      </c>
    </row>
    <row r="51" spans="1:1">
      <c r="A51" s="46" t="s">
        <v>44</v>
      </c>
    </row>
    <row r="52" spans="1:1" ht="17.25" customHeight="1">
      <c r="A52" s="46"/>
    </row>
    <row r="53" spans="1:1" ht="22.5" customHeight="1">
      <c r="A53" s="42" t="s">
        <v>45</v>
      </c>
    </row>
    <row r="54" spans="1:1" ht="32.25" customHeight="1">
      <c r="A54" s="131" t="s">
        <v>46</v>
      </c>
    </row>
    <row r="55" spans="1:1" ht="17.25" customHeight="1">
      <c r="A55" s="50" t="s">
        <v>47</v>
      </c>
    </row>
    <row r="56" spans="1:1" ht="17.25" customHeight="1">
      <c r="A56" s="51" t="s">
        <v>48</v>
      </c>
    </row>
    <row r="57" spans="1:1" ht="17.25" customHeight="1">
      <c r="A57" s="65" t="s">
        <v>49</v>
      </c>
    </row>
    <row r="58" spans="1:1" ht="17.25" customHeight="1">
      <c r="A58" s="130" t="s">
        <v>50</v>
      </c>
    </row>
    <row r="59" spans="1:1"/>
    <row r="61" spans="1:1" hidden="1">
      <c r="A61" s="52"/>
    </row>
    <row r="62" spans="1:1"/>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12" zoomScaleNormal="100" workbookViewId="0">
      <selection activeCell="B7" sqref="B7:F7"/>
    </sheetView>
  </sheetViews>
  <sheetFormatPr defaultColWidth="0" defaultRowHeight="12.6"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39" t="s">
        <v>51</v>
      </c>
      <c r="B1" s="139"/>
      <c r="C1" s="139"/>
      <c r="D1" s="139"/>
      <c r="E1" s="139"/>
      <c r="F1" s="139"/>
      <c r="G1" s="17"/>
      <c r="H1" s="17"/>
      <c r="I1" s="17"/>
      <c r="J1" s="17"/>
      <c r="K1" s="17"/>
    </row>
    <row r="2" spans="1:11" ht="21" customHeight="1">
      <c r="A2" s="3" t="s">
        <v>52</v>
      </c>
      <c r="B2" s="140" t="s">
        <v>53</v>
      </c>
      <c r="C2" s="140"/>
      <c r="D2" s="140"/>
      <c r="E2" s="140"/>
      <c r="F2" s="140"/>
      <c r="G2" s="17"/>
      <c r="H2" s="17"/>
      <c r="I2" s="17"/>
      <c r="J2" s="17"/>
      <c r="K2" s="17"/>
    </row>
    <row r="3" spans="1:11" ht="15.6">
      <c r="A3" s="3" t="s">
        <v>54</v>
      </c>
      <c r="B3" s="140" t="s">
        <v>55</v>
      </c>
      <c r="C3" s="140"/>
      <c r="D3" s="140"/>
      <c r="E3" s="140"/>
      <c r="F3" s="140"/>
      <c r="G3" s="17"/>
      <c r="H3" s="17"/>
      <c r="I3" s="17"/>
      <c r="J3" s="17"/>
      <c r="K3" s="17"/>
    </row>
    <row r="4" spans="1:11" ht="21" customHeight="1">
      <c r="A4" s="3" t="s">
        <v>56</v>
      </c>
      <c r="B4" s="141">
        <v>45474</v>
      </c>
      <c r="C4" s="141"/>
      <c r="D4" s="141"/>
      <c r="E4" s="141"/>
      <c r="F4" s="141"/>
      <c r="G4" s="17"/>
      <c r="H4" s="17"/>
      <c r="I4" s="17"/>
      <c r="J4" s="17"/>
      <c r="K4" s="17"/>
    </row>
    <row r="5" spans="1:11" ht="21" customHeight="1">
      <c r="A5" s="3" t="s">
        <v>57</v>
      </c>
      <c r="B5" s="141">
        <v>45838</v>
      </c>
      <c r="C5" s="141"/>
      <c r="D5" s="141"/>
      <c r="E5" s="141"/>
      <c r="F5" s="141"/>
      <c r="G5" s="17"/>
      <c r="H5" s="17"/>
      <c r="I5" s="17"/>
      <c r="J5" s="17"/>
      <c r="K5" s="17"/>
    </row>
    <row r="6" spans="1:11" ht="21" customHeight="1">
      <c r="A6" s="3" t="s">
        <v>58</v>
      </c>
      <c r="B6" s="138" t="str">
        <f>IF(AND(Travel!B7&lt;&gt;A30,Hospitality!B7&lt;&gt;A30,'All other expenses'!B7&lt;&gt;A30,'Gifts and benefits'!B7&lt;&gt;A30),A31,IF(AND(Travel!B7=A30,Hospitality!B7=A30,'All other expenses'!B7=A30,'Gifts and benefits'!B7=A30),A33,A32))</f>
        <v>Data and totals checked on all sheets</v>
      </c>
      <c r="C6" s="138"/>
      <c r="D6" s="138"/>
      <c r="E6" s="138"/>
      <c r="F6" s="138"/>
      <c r="G6" s="23"/>
      <c r="H6" s="17"/>
      <c r="I6" s="17"/>
      <c r="J6" s="17"/>
      <c r="K6" s="17"/>
    </row>
    <row r="7" spans="1:11" ht="30.95">
      <c r="A7" s="3" t="s">
        <v>59</v>
      </c>
      <c r="B7" s="137" t="s">
        <v>60</v>
      </c>
      <c r="C7" s="137"/>
      <c r="D7" s="137"/>
      <c r="E7" s="137"/>
      <c r="F7" s="137"/>
      <c r="G7" s="23"/>
      <c r="H7" s="17"/>
      <c r="I7" s="17"/>
      <c r="J7" s="17"/>
      <c r="K7" s="17"/>
    </row>
    <row r="8" spans="1:11" ht="25.5" customHeight="1">
      <c r="A8" s="3" t="s">
        <v>61</v>
      </c>
      <c r="B8" s="137" t="s">
        <v>62</v>
      </c>
      <c r="C8" s="137"/>
      <c r="D8" s="137"/>
      <c r="E8" s="137"/>
      <c r="F8" s="137"/>
      <c r="G8" s="23"/>
      <c r="H8" s="17"/>
      <c r="I8" s="17"/>
      <c r="J8" s="17"/>
      <c r="K8" s="17"/>
    </row>
    <row r="9" spans="1:11" ht="66.75" customHeight="1">
      <c r="A9" s="136" t="s">
        <v>63</v>
      </c>
      <c r="B9" s="136"/>
      <c r="C9" s="136"/>
      <c r="D9" s="136"/>
      <c r="E9" s="136"/>
      <c r="F9" s="136"/>
      <c r="G9" s="23"/>
      <c r="H9" s="17"/>
      <c r="I9" s="17"/>
      <c r="J9" s="17"/>
      <c r="K9" s="17"/>
    </row>
    <row r="10" spans="1:11" s="93" customFormat="1" ht="36" customHeight="1">
      <c r="A10" s="87" t="s">
        <v>64</v>
      </c>
      <c r="B10" s="88" t="s">
        <v>65</v>
      </c>
      <c r="C10" s="88" t="s">
        <v>66</v>
      </c>
      <c r="D10" s="89"/>
      <c r="E10" s="90" t="s">
        <v>29</v>
      </c>
      <c r="F10" s="91" t="s">
        <v>67</v>
      </c>
      <c r="G10" s="92"/>
      <c r="H10" s="92"/>
      <c r="I10" s="92"/>
      <c r="J10" s="92"/>
      <c r="K10" s="92"/>
    </row>
    <row r="11" spans="1:11" ht="27.75" customHeight="1">
      <c r="A11" s="8" t="s">
        <v>68</v>
      </c>
      <c r="B11" s="59">
        <f>B15+B16+B17</f>
        <v>32779.647391304345</v>
      </c>
      <c r="C11" s="66" t="str">
        <f>IF(Travel!B6="",A34,Travel!B6)</f>
        <v>Figures exclude GST</v>
      </c>
      <c r="D11" s="6"/>
      <c r="E11" s="8" t="s">
        <v>69</v>
      </c>
      <c r="F11" s="33">
        <f>'Gifts and benefits'!C34</f>
        <v>8</v>
      </c>
      <c r="G11" s="29"/>
      <c r="H11" s="29"/>
      <c r="I11" s="29"/>
      <c r="J11" s="29"/>
      <c r="K11" s="29"/>
    </row>
    <row r="12" spans="1:11" ht="27.75" customHeight="1">
      <c r="A12" s="8" t="s">
        <v>24</v>
      </c>
      <c r="B12" s="59">
        <f>Hospitality!B25</f>
        <v>0</v>
      </c>
      <c r="C12" s="66" t="str">
        <f>IF(Hospitality!B6="",A34,Hospitality!B6)</f>
        <v>Figures exclude GST</v>
      </c>
      <c r="D12" s="6"/>
      <c r="E12" s="8" t="s">
        <v>70</v>
      </c>
      <c r="F12" s="33">
        <f>'Gifts and benefits'!C35</f>
        <v>3</v>
      </c>
      <c r="G12" s="29"/>
      <c r="H12" s="29"/>
      <c r="I12" s="29"/>
      <c r="J12" s="29"/>
      <c r="K12" s="29"/>
    </row>
    <row r="13" spans="1:11" ht="27.75" customHeight="1">
      <c r="A13" s="8" t="s">
        <v>71</v>
      </c>
      <c r="B13" s="59">
        <f>'All other expenses'!B23</f>
        <v>3878.6513043478267</v>
      </c>
      <c r="C13" s="66" t="str">
        <f>IF('All other expenses'!B6="",A34,'All other expenses'!B6)</f>
        <v>Figures exclude GST</v>
      </c>
      <c r="D13" s="6"/>
      <c r="E13" s="8" t="s">
        <v>72</v>
      </c>
      <c r="F13" s="33">
        <f>'Gifts and benefits'!C36</f>
        <v>5</v>
      </c>
      <c r="G13" s="17"/>
      <c r="H13" s="17"/>
      <c r="I13" s="17"/>
      <c r="J13" s="17"/>
      <c r="K13" s="17"/>
    </row>
    <row r="14" spans="1:11" ht="12.75" customHeight="1">
      <c r="A14" s="7"/>
      <c r="B14" s="60"/>
      <c r="C14" s="67"/>
      <c r="D14" s="34"/>
      <c r="E14" s="6"/>
      <c r="F14" s="35"/>
      <c r="G14" s="17"/>
      <c r="H14" s="17"/>
      <c r="I14" s="17"/>
      <c r="J14" s="17"/>
      <c r="K14" s="17"/>
    </row>
    <row r="15" spans="1:11" ht="27.75" customHeight="1">
      <c r="A15" s="9" t="s">
        <v>73</v>
      </c>
      <c r="B15" s="61">
        <f>Travel!B23</f>
        <v>22112.639999999996</v>
      </c>
      <c r="C15" s="68" t="str">
        <f>C11</f>
        <v>Figures exclude GST</v>
      </c>
      <c r="D15" s="6"/>
      <c r="E15" s="6"/>
      <c r="F15" s="35"/>
      <c r="G15" s="17"/>
      <c r="H15" s="17"/>
      <c r="I15" s="17"/>
      <c r="J15" s="17"/>
      <c r="K15" s="17"/>
    </row>
    <row r="16" spans="1:11" ht="27.75" customHeight="1">
      <c r="A16" s="9" t="s">
        <v>74</v>
      </c>
      <c r="B16" s="61">
        <f>Travel!B70</f>
        <v>10610.398695652173</v>
      </c>
      <c r="C16" s="68" t="str">
        <f>C11</f>
        <v>Figures exclude GST</v>
      </c>
      <c r="D16" s="36"/>
      <c r="E16" s="6"/>
      <c r="F16" s="37"/>
      <c r="G16" s="17"/>
      <c r="H16" s="17"/>
      <c r="I16" s="17"/>
      <c r="J16" s="17"/>
      <c r="K16" s="17"/>
    </row>
    <row r="17" spans="1:11" ht="27.75" customHeight="1">
      <c r="A17" s="9" t="s">
        <v>75</v>
      </c>
      <c r="B17" s="61">
        <f>Travel!B84</f>
        <v>56.608695652173914</v>
      </c>
      <c r="C17" s="68" t="str">
        <f>C11</f>
        <v>Figures exclude GST</v>
      </c>
      <c r="D17" s="6"/>
      <c r="E17" s="6"/>
      <c r="F17" s="37"/>
      <c r="G17" s="17"/>
      <c r="H17" s="17"/>
      <c r="I17" s="17"/>
      <c r="J17" s="17"/>
      <c r="K17" s="17"/>
    </row>
    <row r="18" spans="1:11" ht="27.75" customHeight="1">
      <c r="A18" s="17"/>
      <c r="B18" s="19"/>
      <c r="C18" s="17"/>
      <c r="D18" s="5"/>
      <c r="E18" s="5"/>
      <c r="F18" s="28"/>
      <c r="G18" s="17"/>
      <c r="H18" s="17"/>
      <c r="I18" s="17"/>
      <c r="J18" s="17"/>
      <c r="K18" s="17"/>
    </row>
    <row r="19" spans="1:11" ht="12.95">
      <c r="A19" s="18" t="s">
        <v>76</v>
      </c>
      <c r="B19" s="19"/>
      <c r="C19" s="17"/>
      <c r="D19" s="17"/>
      <c r="E19" s="17"/>
      <c r="F19" s="17"/>
      <c r="G19" s="17"/>
      <c r="H19" s="17"/>
      <c r="I19" s="17"/>
      <c r="J19" s="17"/>
      <c r="K19" s="17"/>
    </row>
    <row r="20" spans="1:11">
      <c r="A20" s="20" t="s">
        <v>77</v>
      </c>
      <c r="D20" s="17"/>
      <c r="E20" s="17"/>
      <c r="F20" s="17"/>
      <c r="G20" s="17"/>
      <c r="H20" s="17"/>
      <c r="I20" s="17"/>
      <c r="J20" s="17"/>
      <c r="K20" s="17"/>
    </row>
    <row r="21" spans="1:11" ht="12.6" customHeight="1">
      <c r="A21" s="20" t="s">
        <v>78</v>
      </c>
      <c r="D21" s="17"/>
      <c r="E21" s="17"/>
      <c r="F21" s="17"/>
      <c r="G21" s="17"/>
      <c r="H21" s="17"/>
      <c r="I21" s="17"/>
      <c r="J21" s="17"/>
      <c r="K21" s="17"/>
    </row>
    <row r="22" spans="1:11" ht="12.6" customHeight="1">
      <c r="A22" s="20" t="s">
        <v>79</v>
      </c>
      <c r="D22" s="17"/>
      <c r="E22" s="17"/>
      <c r="F22" s="17"/>
      <c r="G22" s="17"/>
      <c r="H22" s="17"/>
      <c r="I22" s="17"/>
      <c r="J22" s="17"/>
      <c r="K22" s="17"/>
    </row>
    <row r="23" spans="1:11" ht="12.6" customHeight="1">
      <c r="A23" s="20" t="s">
        <v>80</v>
      </c>
      <c r="D23" s="17"/>
      <c r="E23" s="17"/>
      <c r="F23" s="17"/>
      <c r="G23" s="17"/>
      <c r="H23" s="17"/>
      <c r="I23" s="17"/>
      <c r="J23" s="17"/>
      <c r="K23" s="17"/>
    </row>
    <row r="24" spans="1:11">
      <c r="A24" s="26"/>
      <c r="B24" s="17"/>
      <c r="C24" s="17"/>
      <c r="D24" s="17"/>
      <c r="E24" s="17"/>
      <c r="F24" s="17"/>
      <c r="G24" s="17"/>
      <c r="H24" s="17"/>
      <c r="I24" s="17"/>
      <c r="J24" s="17"/>
      <c r="K24" s="17"/>
    </row>
    <row r="25" spans="1:11" ht="12.95" hidden="1">
      <c r="A25" s="12" t="s">
        <v>81</v>
      </c>
      <c r="B25" s="13"/>
      <c r="C25" s="13"/>
      <c r="D25" s="13"/>
      <c r="E25" s="13"/>
      <c r="F25" s="13"/>
      <c r="G25" s="17"/>
      <c r="H25" s="17"/>
      <c r="I25" s="17"/>
      <c r="J25" s="17"/>
      <c r="K25" s="17"/>
    </row>
    <row r="26" spans="1:11" ht="12.75" hidden="1" customHeight="1">
      <c r="A26" s="11" t="s">
        <v>82</v>
      </c>
      <c r="B26" s="4"/>
      <c r="C26" s="4"/>
      <c r="D26" s="11"/>
      <c r="E26" s="11"/>
      <c r="F26" s="11"/>
      <c r="G26" s="17"/>
      <c r="H26" s="17"/>
      <c r="I26" s="17"/>
      <c r="J26" s="17"/>
      <c r="K26" s="17"/>
    </row>
    <row r="27" spans="1:11" hidden="1">
      <c r="A27" s="10" t="s">
        <v>83</v>
      </c>
      <c r="B27" s="10"/>
      <c r="C27" s="10"/>
      <c r="D27" s="10"/>
      <c r="E27" s="10"/>
      <c r="F27" s="10"/>
      <c r="G27" s="17"/>
      <c r="H27" s="17"/>
      <c r="I27" s="17"/>
      <c r="J27" s="17"/>
      <c r="K27" s="17"/>
    </row>
    <row r="28" spans="1:11" hidden="1">
      <c r="A28" s="10" t="s">
        <v>84</v>
      </c>
      <c r="B28" s="10"/>
      <c r="C28" s="10"/>
      <c r="D28" s="10"/>
      <c r="E28" s="10"/>
      <c r="F28" s="10"/>
      <c r="G28" s="17"/>
      <c r="H28" s="17"/>
      <c r="I28" s="17"/>
      <c r="J28" s="17"/>
      <c r="K28" s="17"/>
    </row>
    <row r="29" spans="1:11" hidden="1">
      <c r="A29" s="11" t="s">
        <v>85</v>
      </c>
      <c r="B29" s="11"/>
      <c r="C29" s="11"/>
      <c r="D29" s="11"/>
      <c r="E29" s="11"/>
      <c r="F29" s="11"/>
      <c r="G29" s="17"/>
      <c r="H29" s="17"/>
      <c r="I29" s="17"/>
      <c r="J29" s="17"/>
      <c r="K29" s="17"/>
    </row>
    <row r="30" spans="1:11" hidden="1">
      <c r="A30" s="11" t="s">
        <v>86</v>
      </c>
      <c r="B30" s="11"/>
      <c r="C30" s="11"/>
      <c r="D30" s="11"/>
      <c r="E30" s="11"/>
      <c r="F30" s="11"/>
      <c r="G30" s="17"/>
      <c r="H30" s="17"/>
      <c r="I30" s="17"/>
      <c r="J30" s="17"/>
      <c r="K30" s="17"/>
    </row>
    <row r="31" spans="1:11" hidden="1">
      <c r="A31" s="10" t="s">
        <v>87</v>
      </c>
      <c r="B31" s="10"/>
      <c r="C31" s="10"/>
      <c r="D31" s="10"/>
      <c r="E31" s="10"/>
      <c r="F31" s="10"/>
      <c r="G31" s="17"/>
      <c r="H31" s="17"/>
      <c r="I31" s="17"/>
      <c r="J31" s="17"/>
      <c r="K31" s="17"/>
    </row>
    <row r="32" spans="1:11" hidden="1">
      <c r="A32" s="10" t="s">
        <v>88</v>
      </c>
      <c r="B32" s="10"/>
      <c r="C32" s="10"/>
      <c r="D32" s="10"/>
      <c r="E32" s="10"/>
      <c r="F32" s="10"/>
      <c r="G32" s="17"/>
      <c r="H32" s="17"/>
      <c r="I32" s="17"/>
      <c r="J32" s="17"/>
      <c r="K32" s="17"/>
    </row>
    <row r="33" spans="1:11" hidden="1">
      <c r="A33" s="10" t="s">
        <v>89</v>
      </c>
      <c r="B33" s="10"/>
      <c r="C33" s="10"/>
      <c r="D33" s="10"/>
      <c r="E33" s="10"/>
      <c r="F33" s="10"/>
      <c r="G33" s="17"/>
      <c r="H33" s="17"/>
      <c r="I33" s="17"/>
      <c r="J33" s="17"/>
      <c r="K33" s="17"/>
    </row>
    <row r="34" spans="1:11" hidden="1">
      <c r="A34" s="11" t="s">
        <v>90</v>
      </c>
      <c r="B34" s="11"/>
      <c r="C34" s="11"/>
      <c r="D34" s="11"/>
      <c r="E34" s="11"/>
      <c r="F34" s="11"/>
      <c r="G34" s="17"/>
      <c r="H34" s="17"/>
      <c r="I34" s="17"/>
      <c r="J34" s="17"/>
      <c r="K34" s="17"/>
    </row>
    <row r="35" spans="1:11" hidden="1">
      <c r="A35" s="11" t="s">
        <v>91</v>
      </c>
      <c r="B35" s="11"/>
      <c r="C35" s="11"/>
      <c r="D35" s="11"/>
      <c r="E35" s="11"/>
      <c r="F35" s="11"/>
      <c r="G35" s="17"/>
      <c r="H35" s="17"/>
      <c r="I35" s="17"/>
      <c r="J35" s="17"/>
      <c r="K35" s="17"/>
    </row>
    <row r="36" spans="1:11" hidden="1">
      <c r="A36" s="10" t="s">
        <v>92</v>
      </c>
      <c r="B36" s="63"/>
      <c r="C36" s="63"/>
      <c r="D36" s="63"/>
      <c r="E36" s="63"/>
      <c r="F36" s="63"/>
      <c r="G36" s="17"/>
      <c r="H36" s="17"/>
      <c r="I36" s="17"/>
      <c r="J36" s="17"/>
      <c r="K36" s="17"/>
    </row>
    <row r="37" spans="1:11" hidden="1">
      <c r="A37" s="10" t="s">
        <v>60</v>
      </c>
      <c r="B37" s="63"/>
      <c r="C37" s="63"/>
      <c r="D37" s="63"/>
      <c r="E37" s="63"/>
      <c r="F37" s="63"/>
      <c r="G37" s="17"/>
      <c r="H37" s="17"/>
      <c r="I37" s="17"/>
      <c r="J37" s="17"/>
      <c r="K37" s="17"/>
    </row>
    <row r="38" spans="1:11" hidden="1">
      <c r="A38" s="10" t="s">
        <v>93</v>
      </c>
      <c r="B38" s="63"/>
      <c r="C38" s="63"/>
      <c r="D38" s="63"/>
      <c r="E38" s="63"/>
      <c r="F38" s="63"/>
      <c r="G38" s="17"/>
      <c r="H38" s="17"/>
      <c r="I38" s="17"/>
      <c r="J38" s="17"/>
      <c r="K38" s="17"/>
    </row>
    <row r="39" spans="1:11" hidden="1">
      <c r="A39" s="11" t="s">
        <v>94</v>
      </c>
      <c r="B39" s="4"/>
      <c r="C39" s="4"/>
      <c r="D39" s="4"/>
      <c r="E39" s="4"/>
      <c r="F39" s="4"/>
      <c r="G39" s="17"/>
      <c r="H39" s="17"/>
      <c r="I39" s="17"/>
      <c r="J39" s="17"/>
      <c r="K39" s="17"/>
    </row>
    <row r="40" spans="1:11" hidden="1">
      <c r="A40" s="4" t="s">
        <v>95</v>
      </c>
      <c r="B40" s="4"/>
      <c r="C40" s="4"/>
      <c r="D40" s="4"/>
      <c r="E40" s="4"/>
      <c r="F40" s="4"/>
      <c r="G40" s="17"/>
      <c r="H40" s="17"/>
      <c r="I40" s="17"/>
      <c r="J40" s="17"/>
      <c r="K40" s="17"/>
    </row>
    <row r="41" spans="1:11" hidden="1">
      <c r="A41" s="4" t="s">
        <v>96</v>
      </c>
      <c r="B41" s="4"/>
      <c r="C41" s="4"/>
      <c r="D41" s="4"/>
      <c r="E41" s="4"/>
      <c r="F41" s="4"/>
      <c r="G41" s="17"/>
      <c r="H41" s="17"/>
      <c r="I41" s="17"/>
      <c r="J41" s="17"/>
      <c r="K41" s="17"/>
    </row>
    <row r="42" spans="1:11" hidden="1">
      <c r="A42" s="4" t="s">
        <v>97</v>
      </c>
      <c r="B42" s="4"/>
      <c r="C42" s="4"/>
      <c r="D42" s="4"/>
      <c r="E42" s="4"/>
      <c r="F42" s="4"/>
      <c r="G42" s="17"/>
      <c r="H42" s="17"/>
      <c r="I42" s="17"/>
      <c r="J42" s="17"/>
      <c r="K42" s="17"/>
    </row>
    <row r="43" spans="1:11" hidden="1">
      <c r="A43" s="4" t="s">
        <v>98</v>
      </c>
      <c r="B43" s="4"/>
      <c r="C43" s="4"/>
      <c r="D43" s="4"/>
      <c r="E43" s="4"/>
      <c r="F43" s="4"/>
      <c r="G43" s="17"/>
      <c r="H43" s="17"/>
      <c r="I43" s="17"/>
      <c r="J43" s="17"/>
      <c r="K43" s="17"/>
    </row>
    <row r="44" spans="1:11" hidden="1">
      <c r="A44" s="4" t="s">
        <v>99</v>
      </c>
      <c r="B44" s="4"/>
      <c r="C44" s="4"/>
      <c r="D44" s="4"/>
      <c r="E44" s="4"/>
      <c r="F44" s="4"/>
      <c r="G44" s="17"/>
      <c r="H44" s="17"/>
      <c r="I44" s="17"/>
      <c r="J44" s="17"/>
      <c r="K44" s="17"/>
    </row>
    <row r="45" spans="1:11" hidden="1">
      <c r="A45" s="64" t="s">
        <v>100</v>
      </c>
      <c r="B45" s="63"/>
      <c r="C45" s="63"/>
      <c r="D45" s="63"/>
      <c r="E45" s="63"/>
      <c r="F45" s="63"/>
      <c r="G45" s="17"/>
      <c r="H45" s="17"/>
      <c r="I45" s="17"/>
      <c r="J45" s="17"/>
      <c r="K45" s="17"/>
    </row>
    <row r="46" spans="1:11" hidden="1">
      <c r="A46" s="63" t="s">
        <v>101</v>
      </c>
      <c r="B46" s="63"/>
      <c r="C46" s="63"/>
      <c r="D46" s="63"/>
      <c r="E46" s="63"/>
      <c r="F46" s="63"/>
      <c r="G46" s="17"/>
      <c r="H46" s="17"/>
      <c r="I46" s="17"/>
      <c r="J46" s="17"/>
      <c r="K46" s="17"/>
    </row>
    <row r="47" spans="1:11" hidden="1">
      <c r="A47" s="38">
        <v>-20000</v>
      </c>
      <c r="B47" s="4"/>
      <c r="C47" s="4"/>
      <c r="D47" s="4"/>
      <c r="E47" s="4"/>
      <c r="F47" s="4"/>
      <c r="G47" s="17"/>
      <c r="H47" s="17"/>
      <c r="I47" s="17"/>
      <c r="J47" s="17"/>
      <c r="K47" s="17"/>
    </row>
    <row r="48" spans="1:11" ht="24.95" hidden="1">
      <c r="A48" s="81" t="s">
        <v>102</v>
      </c>
      <c r="B48" s="63"/>
      <c r="C48" s="63"/>
      <c r="D48" s="63"/>
      <c r="E48" s="63"/>
      <c r="F48" s="63"/>
      <c r="G48" s="17"/>
      <c r="H48" s="17"/>
      <c r="I48" s="17"/>
      <c r="J48" s="17"/>
      <c r="K48" s="17"/>
    </row>
    <row r="49" spans="1:11" ht="24.95" hidden="1">
      <c r="A49" s="81" t="s">
        <v>103</v>
      </c>
      <c r="B49" s="63"/>
      <c r="C49" s="63"/>
      <c r="D49" s="63"/>
      <c r="E49" s="63"/>
      <c r="F49" s="63"/>
      <c r="G49" s="17"/>
      <c r="H49" s="17"/>
      <c r="I49" s="17"/>
      <c r="J49" s="17"/>
      <c r="K49" s="17"/>
    </row>
    <row r="50" spans="1:11" ht="24.95" hidden="1">
      <c r="A50" s="82" t="s">
        <v>104</v>
      </c>
      <c r="B50" s="4"/>
      <c r="C50" s="4"/>
      <c r="D50" s="4"/>
      <c r="E50" s="4"/>
      <c r="F50" s="4"/>
      <c r="G50" s="17"/>
      <c r="H50" s="17"/>
      <c r="I50" s="17"/>
      <c r="J50" s="17"/>
      <c r="K50" s="17"/>
    </row>
    <row r="51" spans="1:11" ht="24.95" hidden="1">
      <c r="A51" s="82" t="s">
        <v>105</v>
      </c>
      <c r="B51" s="4"/>
      <c r="C51" s="4"/>
      <c r="D51" s="4"/>
      <c r="E51" s="4"/>
      <c r="F51" s="4"/>
      <c r="G51" s="17"/>
      <c r="H51" s="17"/>
      <c r="I51" s="17"/>
      <c r="J51" s="17"/>
      <c r="K51" s="17"/>
    </row>
    <row r="52" spans="1:11" ht="37.5" hidden="1">
      <c r="A52" s="82" t="s">
        <v>106</v>
      </c>
      <c r="B52" s="74"/>
      <c r="C52" s="74"/>
      <c r="D52" s="74"/>
      <c r="E52" s="11"/>
      <c r="F52" s="11"/>
      <c r="G52" s="17"/>
      <c r="H52" s="17"/>
      <c r="I52" s="17"/>
      <c r="J52" s="17"/>
      <c r="K52" s="17"/>
    </row>
    <row r="53" spans="1:11" ht="12.95" hidden="1">
      <c r="A53" s="79" t="s">
        <v>107</v>
      </c>
      <c r="B53" s="73"/>
      <c r="C53" s="73"/>
      <c r="D53" s="73"/>
      <c r="E53" s="10"/>
      <c r="F53" s="10" t="b">
        <v>1</v>
      </c>
      <c r="G53" s="17"/>
      <c r="H53" s="17"/>
      <c r="I53" s="17"/>
      <c r="J53" s="17"/>
      <c r="K53" s="17"/>
    </row>
    <row r="54" spans="1:11" ht="12.95" hidden="1">
      <c r="A54" s="80" t="s">
        <v>108</v>
      </c>
      <c r="B54" s="79"/>
      <c r="C54" s="79"/>
      <c r="D54" s="79"/>
      <c r="E54" s="10"/>
      <c r="F54" s="10" t="b">
        <v>0</v>
      </c>
      <c r="G54" s="17"/>
      <c r="H54" s="17"/>
      <c r="I54" s="17"/>
      <c r="J54" s="17"/>
      <c r="K54" s="17"/>
    </row>
    <row r="55" spans="1:11" ht="12.95" hidden="1">
      <c r="A55" s="83"/>
      <c r="B55" s="75">
        <f>COUNT(Travel!B12:B22)</f>
        <v>8</v>
      </c>
      <c r="C55" s="75"/>
      <c r="D55" s="75">
        <f>COUNTIF(Travel!D12:D22,"*")</f>
        <v>8</v>
      </c>
      <c r="E55" s="76"/>
      <c r="F55" s="76" t="b">
        <f>MIN(B55,D55)=MAX(B55,D55)</f>
        <v>1</v>
      </c>
      <c r="G55" s="17"/>
      <c r="H55" s="17"/>
      <c r="I55" s="17"/>
      <c r="J55" s="17"/>
      <c r="K55" s="17"/>
    </row>
    <row r="56" spans="1:11" ht="12.95" hidden="1">
      <c r="A56" s="83" t="s">
        <v>109</v>
      </c>
      <c r="B56" s="75">
        <f>COUNT(Travel!B27:B69)</f>
        <v>41</v>
      </c>
      <c r="C56" s="75"/>
      <c r="D56" s="75">
        <f>COUNTIF(Travel!D27:D69,"*")</f>
        <v>41</v>
      </c>
      <c r="E56" s="76"/>
      <c r="F56" s="76" t="b">
        <f>MIN(B56,D56)=MAX(B56,D56)</f>
        <v>1</v>
      </c>
    </row>
    <row r="57" spans="1:11" ht="12.95" hidden="1">
      <c r="A57" s="84"/>
      <c r="B57" s="75">
        <f>COUNT(Travel!B74:B83)</f>
        <v>2</v>
      </c>
      <c r="C57" s="75"/>
      <c r="D57" s="75">
        <f>COUNTIF(Travel!D74:D83,"*")</f>
        <v>2</v>
      </c>
      <c r="E57" s="76"/>
      <c r="F57" s="76" t="b">
        <f>MIN(B57,D57)=MAX(B57,D57)</f>
        <v>1</v>
      </c>
    </row>
    <row r="58" spans="1:11" ht="12.95" hidden="1">
      <c r="A58" s="85" t="s">
        <v>110</v>
      </c>
      <c r="B58" s="77">
        <f>COUNT(Hospitality!B11:B24)</f>
        <v>0</v>
      </c>
      <c r="C58" s="77"/>
      <c r="D58" s="77">
        <f>COUNTIF(Hospitality!D11:D24,"*")</f>
        <v>0</v>
      </c>
      <c r="E58" s="78"/>
      <c r="F58" s="78" t="b">
        <f>MIN(B58,D58)=MAX(B58,D58)</f>
        <v>1</v>
      </c>
    </row>
    <row r="59" spans="1:11" ht="12.95" hidden="1">
      <c r="A59" s="86" t="s">
        <v>111</v>
      </c>
      <c r="B59" s="76">
        <f>COUNT('All other expenses'!B11:B22)</f>
        <v>9</v>
      </c>
      <c r="C59" s="76"/>
      <c r="D59" s="76">
        <f>COUNTIF('All other expenses'!D11:D22,"*")</f>
        <v>9</v>
      </c>
      <c r="E59" s="76"/>
      <c r="F59" s="76" t="b">
        <f>MIN(B59,D59)=MAX(B59,D59)</f>
        <v>1</v>
      </c>
    </row>
    <row r="60" spans="1:11" ht="12.95" hidden="1">
      <c r="A60" s="85" t="s">
        <v>112</v>
      </c>
      <c r="B60" s="77">
        <f>COUNTIF('Gifts and benefits'!B12:B33,"*")</f>
        <v>8</v>
      </c>
      <c r="C60" s="77">
        <f>COUNTIF('Gifts and benefits'!C12:C33,"*")</f>
        <v>8</v>
      </c>
      <c r="D60" s="77"/>
      <c r="E60" s="77">
        <f>COUNTA('Gifts and benefits'!E12:E33)</f>
        <v>8</v>
      </c>
      <c r="F60" s="78" t="b">
        <f>MIN(B60,C60,E60)=MAX(B60,C60,E60)</f>
        <v>1</v>
      </c>
    </row>
    <row r="61" spans="1:11"/>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88"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B1" zoomScaleNormal="100" workbookViewId="0">
      <selection activeCell="B6" sqref="B6:E6"/>
    </sheetView>
  </sheetViews>
  <sheetFormatPr defaultColWidth="0" defaultRowHeight="12.6"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44" t="s">
        <v>113</v>
      </c>
      <c r="B1" s="144"/>
      <c r="C1" s="144"/>
      <c r="D1" s="144"/>
      <c r="E1" s="144"/>
    </row>
    <row r="2" spans="1:6" ht="21" customHeight="1">
      <c r="A2" s="3" t="s">
        <v>114</v>
      </c>
      <c r="B2" s="143" t="str">
        <f>'Summary and sign-off'!B2:F2</f>
        <v>Climate Change Commission</v>
      </c>
      <c r="C2" s="143"/>
      <c r="D2" s="143"/>
      <c r="E2" s="143"/>
    </row>
    <row r="3" spans="1:6" ht="30.95">
      <c r="A3" s="3" t="s">
        <v>115</v>
      </c>
      <c r="B3" s="143" t="str">
        <f>'Summary and sign-off'!B3:F3</f>
        <v>Joanna Hendy</v>
      </c>
      <c r="C3" s="143"/>
      <c r="D3" s="143"/>
      <c r="E3" s="143"/>
    </row>
    <row r="4" spans="1:6" ht="21" customHeight="1">
      <c r="A4" s="3" t="s">
        <v>116</v>
      </c>
      <c r="B4" s="143">
        <f>'Summary and sign-off'!B4:F4</f>
        <v>45474</v>
      </c>
      <c r="C4" s="143"/>
      <c r="D4" s="143"/>
      <c r="E4" s="143"/>
    </row>
    <row r="5" spans="1:6" ht="21" customHeight="1">
      <c r="A5" s="3" t="s">
        <v>117</v>
      </c>
      <c r="B5" s="143">
        <f>'Summary and sign-off'!B5:F5</f>
        <v>45838</v>
      </c>
      <c r="C5" s="143"/>
      <c r="D5" s="143"/>
      <c r="E5" s="143"/>
    </row>
    <row r="6" spans="1:6" ht="21" customHeight="1">
      <c r="A6" s="3" t="s">
        <v>118</v>
      </c>
      <c r="B6" s="137" t="s">
        <v>84</v>
      </c>
      <c r="C6" s="137"/>
      <c r="D6" s="137"/>
      <c r="E6" s="137"/>
    </row>
    <row r="7" spans="1:6" ht="21" customHeight="1">
      <c r="A7" s="3" t="s">
        <v>58</v>
      </c>
      <c r="B7" s="137" t="s">
        <v>86</v>
      </c>
      <c r="C7" s="137"/>
      <c r="D7" s="137"/>
      <c r="E7" s="137"/>
    </row>
    <row r="8" spans="1:6" ht="35.25" customHeight="1">
      <c r="A8" s="147" t="s">
        <v>119</v>
      </c>
      <c r="B8" s="147"/>
      <c r="C8" s="148"/>
      <c r="D8" s="148"/>
      <c r="E8" s="148"/>
      <c r="F8" s="27"/>
    </row>
    <row r="9" spans="1:6" ht="35.25" customHeight="1">
      <c r="A9" s="145" t="s">
        <v>120</v>
      </c>
      <c r="B9" s="146"/>
      <c r="C9" s="146"/>
      <c r="D9" s="146"/>
      <c r="E9" s="146"/>
      <c r="F9" s="27"/>
    </row>
    <row r="10" spans="1:6" ht="27" customHeight="1">
      <c r="A10" s="24" t="s">
        <v>121</v>
      </c>
      <c r="B10" s="24" t="s">
        <v>65</v>
      </c>
      <c r="C10" s="24" t="s">
        <v>122</v>
      </c>
      <c r="D10" s="24" t="s">
        <v>123</v>
      </c>
      <c r="E10" s="24" t="s">
        <v>124</v>
      </c>
      <c r="F10" s="20"/>
    </row>
    <row r="11" spans="1:6" s="2" customFormat="1">
      <c r="A11" s="133"/>
      <c r="B11" s="118"/>
      <c r="C11" s="122" t="s">
        <v>125</v>
      </c>
      <c r="D11" s="122"/>
      <c r="E11" s="123" t="s">
        <v>126</v>
      </c>
    </row>
    <row r="12" spans="1:6" s="2" customFormat="1">
      <c r="A12" s="117"/>
      <c r="B12" s="118"/>
      <c r="C12" s="122"/>
      <c r="D12" s="122"/>
      <c r="E12" s="123"/>
    </row>
    <row r="13" spans="1:6" s="2" customFormat="1">
      <c r="A13" s="117"/>
      <c r="B13" s="118"/>
      <c r="C13" s="122"/>
      <c r="D13" s="122"/>
      <c r="E13" s="123"/>
    </row>
    <row r="14" spans="1:6" s="2" customFormat="1">
      <c r="A14" s="117"/>
      <c r="B14" s="118"/>
      <c r="C14" s="122"/>
      <c r="D14" s="122"/>
      <c r="E14" s="123"/>
    </row>
    <row r="15" spans="1:6" s="2" customFormat="1">
      <c r="A15" s="117"/>
      <c r="B15" s="118"/>
      <c r="C15" s="122"/>
      <c r="D15" s="122"/>
      <c r="E15" s="123"/>
    </row>
    <row r="16" spans="1:6" s="2" customFormat="1">
      <c r="A16" s="117"/>
      <c r="B16" s="118"/>
      <c r="C16" s="122"/>
      <c r="D16" s="122"/>
      <c r="E16" s="123"/>
    </row>
    <row r="17" spans="1:6" s="2" customFormat="1">
      <c r="A17" s="117"/>
      <c r="B17" s="118"/>
      <c r="C17" s="122"/>
      <c r="D17" s="122"/>
      <c r="E17" s="123"/>
    </row>
    <row r="18" spans="1:6" s="2" customFormat="1">
      <c r="A18" s="117"/>
      <c r="B18" s="118"/>
      <c r="C18" s="122"/>
      <c r="D18" s="122"/>
      <c r="E18" s="123"/>
    </row>
    <row r="19" spans="1:6" s="2" customFormat="1">
      <c r="A19" s="117"/>
      <c r="B19" s="118"/>
      <c r="C19" s="122"/>
      <c r="D19" s="122"/>
      <c r="E19" s="123"/>
    </row>
    <row r="20" spans="1:6" s="2" customFormat="1">
      <c r="A20" s="117"/>
      <c r="B20" s="118"/>
      <c r="C20" s="122"/>
      <c r="D20" s="122"/>
      <c r="E20" s="123"/>
    </row>
    <row r="21" spans="1:6" s="2" customFormat="1">
      <c r="A21" s="117"/>
      <c r="B21" s="118"/>
      <c r="C21" s="122"/>
      <c r="D21" s="122"/>
      <c r="E21" s="123"/>
    </row>
    <row r="22" spans="1:6" s="2" customFormat="1">
      <c r="A22" s="121"/>
      <c r="B22" s="118"/>
      <c r="C22" s="122"/>
      <c r="D22" s="122"/>
      <c r="E22" s="123"/>
    </row>
    <row r="23" spans="1:6" s="2" customFormat="1">
      <c r="A23" s="121"/>
      <c r="B23" s="118"/>
      <c r="C23" s="122"/>
      <c r="D23" s="122"/>
      <c r="E23" s="123"/>
    </row>
    <row r="24" spans="1:6" s="2" customFormat="1" ht="11.25" hidden="1" customHeight="1">
      <c r="A24" s="98"/>
      <c r="B24" s="95"/>
      <c r="C24" s="99"/>
      <c r="D24" s="99"/>
      <c r="E24" s="100"/>
    </row>
    <row r="25" spans="1:6" ht="34.5" customHeight="1">
      <c r="A25" s="53" t="s">
        <v>127</v>
      </c>
      <c r="B25" s="62">
        <f>SUM(B11:B24)</f>
        <v>0</v>
      </c>
      <c r="C25" s="70" t="str">
        <f>IF(SUBTOTAL(3,B11:B24)=SUBTOTAL(103,B11:B24),'Summary and sign-off'!$A$48,'Summary and sign-off'!$A$49)</f>
        <v>Check - there are no hidden rows with data</v>
      </c>
      <c r="D25" s="142" t="str">
        <f>IF('Summary and sign-off'!F58='Summary and sign-off'!F54,'Summary and sign-off'!A51,'Summary and sign-off'!A50)</f>
        <v>Check - each entry provides sufficient information</v>
      </c>
      <c r="E25" s="142"/>
      <c r="F25" s="2"/>
    </row>
    <row r="26" spans="1:6" ht="12.95">
      <c r="A26" s="18"/>
      <c r="B26" s="17"/>
      <c r="C26" s="17"/>
      <c r="D26" s="17"/>
      <c r="E26" s="17"/>
    </row>
    <row r="27" spans="1:6" ht="12.95">
      <c r="A27" s="18" t="s">
        <v>76</v>
      </c>
      <c r="B27" s="19"/>
      <c r="C27" s="17"/>
      <c r="D27" s="17"/>
      <c r="E27" s="17"/>
    </row>
    <row r="28" spans="1:6" ht="12.75" customHeight="1">
      <c r="A28" s="20" t="s">
        <v>128</v>
      </c>
      <c r="B28" s="20"/>
      <c r="C28" s="20"/>
      <c r="D28" s="20"/>
      <c r="E28" s="20"/>
    </row>
    <row r="29" spans="1:6">
      <c r="A29" s="20" t="s">
        <v>129</v>
      </c>
      <c r="B29" s="20"/>
      <c r="C29" s="28"/>
      <c r="D29" s="28"/>
      <c r="E29" s="28"/>
    </row>
    <row r="30" spans="1:6" ht="12.95">
      <c r="A30" s="20" t="s">
        <v>82</v>
      </c>
      <c r="B30" s="19"/>
      <c r="C30" s="17"/>
      <c r="D30" s="17"/>
      <c r="E30" s="17"/>
      <c r="F30" s="17"/>
    </row>
    <row r="31" spans="1:6">
      <c r="A31" s="20" t="s">
        <v>130</v>
      </c>
      <c r="B31" s="20"/>
      <c r="C31" s="28"/>
      <c r="D31" s="28"/>
      <c r="E31" s="28"/>
    </row>
    <row r="32" spans="1:6" ht="12.75" customHeight="1">
      <c r="A32" s="20" t="s">
        <v>131</v>
      </c>
      <c r="B32" s="20"/>
      <c r="C32" s="22"/>
      <c r="D32" s="22"/>
      <c r="E32" s="22"/>
    </row>
    <row r="33" spans="1: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19"/>
  <sheetViews>
    <sheetView topLeftCell="A55" zoomScaleNormal="100" workbookViewId="0">
      <selection activeCell="C65" sqref="C65"/>
    </sheetView>
  </sheetViews>
  <sheetFormatPr defaultColWidth="0" defaultRowHeight="12.6" zeroHeight="1"/>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144" t="s">
        <v>113</v>
      </c>
      <c r="B1" s="144"/>
      <c r="C1" s="144"/>
      <c r="D1" s="144"/>
      <c r="E1" s="144"/>
      <c r="F1" s="17"/>
    </row>
    <row r="2" spans="1:6" ht="21" customHeight="1">
      <c r="A2" s="3" t="s">
        <v>114</v>
      </c>
      <c r="B2" s="143" t="str">
        <f>'Summary and sign-off'!B2:F2</f>
        <v>Climate Change Commission</v>
      </c>
      <c r="C2" s="143"/>
      <c r="D2" s="143"/>
      <c r="E2" s="143"/>
      <c r="F2" s="17"/>
    </row>
    <row r="3" spans="1:6" ht="30.95">
      <c r="A3" s="3" t="s">
        <v>115</v>
      </c>
      <c r="B3" s="143" t="str">
        <f>'Summary and sign-off'!B3:F3</f>
        <v>Joanna Hendy</v>
      </c>
      <c r="C3" s="143"/>
      <c r="D3" s="143"/>
      <c r="E3" s="143"/>
      <c r="F3" s="17"/>
    </row>
    <row r="4" spans="1:6" ht="21" customHeight="1">
      <c r="A4" s="3" t="s">
        <v>116</v>
      </c>
      <c r="B4" s="143">
        <f>'Summary and sign-off'!B4:F4</f>
        <v>45474</v>
      </c>
      <c r="C4" s="143"/>
      <c r="D4" s="143"/>
      <c r="E4" s="143"/>
      <c r="F4" s="17"/>
    </row>
    <row r="5" spans="1:6" ht="21" customHeight="1">
      <c r="A5" s="3" t="s">
        <v>117</v>
      </c>
      <c r="B5" s="143">
        <f>'Summary and sign-off'!B5:F5</f>
        <v>45838</v>
      </c>
      <c r="C5" s="143"/>
      <c r="D5" s="143"/>
      <c r="E5" s="143"/>
      <c r="F5" s="17"/>
    </row>
    <row r="6" spans="1:6" ht="21" customHeight="1">
      <c r="A6" s="3" t="s">
        <v>118</v>
      </c>
      <c r="B6" s="137" t="s">
        <v>84</v>
      </c>
      <c r="C6" s="137"/>
      <c r="D6" s="137"/>
      <c r="E6" s="137"/>
      <c r="F6" s="17"/>
    </row>
    <row r="7" spans="1:6" ht="21" customHeight="1">
      <c r="A7" s="3" t="s">
        <v>58</v>
      </c>
      <c r="B7" s="137" t="s">
        <v>86</v>
      </c>
      <c r="C7" s="137"/>
      <c r="D7" s="137"/>
      <c r="E7" s="137"/>
      <c r="F7" s="17"/>
    </row>
    <row r="8" spans="1:6" ht="36" customHeight="1">
      <c r="A8" s="150" t="s">
        <v>132</v>
      </c>
      <c r="B8" s="151"/>
      <c r="C8" s="151"/>
      <c r="D8" s="151"/>
      <c r="E8" s="151"/>
      <c r="F8" s="19"/>
    </row>
    <row r="9" spans="1:6" ht="36" customHeight="1">
      <c r="A9" s="152" t="s">
        <v>133</v>
      </c>
      <c r="B9" s="153"/>
      <c r="C9" s="153"/>
      <c r="D9" s="153"/>
      <c r="E9" s="153"/>
      <c r="F9" s="19"/>
    </row>
    <row r="10" spans="1:6" ht="24.75" customHeight="1">
      <c r="A10" s="149" t="s">
        <v>134</v>
      </c>
      <c r="B10" s="154"/>
      <c r="C10" s="149"/>
      <c r="D10" s="149"/>
      <c r="E10" s="149"/>
      <c r="F10" s="29"/>
    </row>
    <row r="11" spans="1:6" ht="28.5" customHeight="1">
      <c r="A11" s="24" t="s">
        <v>135</v>
      </c>
      <c r="B11" s="24" t="s">
        <v>136</v>
      </c>
      <c r="C11" s="24" t="s">
        <v>137</v>
      </c>
      <c r="D11" s="24" t="s">
        <v>138</v>
      </c>
      <c r="E11" s="24" t="s">
        <v>124</v>
      </c>
      <c r="F11" s="30"/>
    </row>
    <row r="12" spans="1:6" s="2" customFormat="1" ht="24.95">
      <c r="A12" s="132"/>
      <c r="B12" s="118">
        <v>37.299999999999997</v>
      </c>
      <c r="C12" s="119" t="s">
        <v>139</v>
      </c>
      <c r="D12" s="119" t="s">
        <v>140</v>
      </c>
      <c r="E12" s="120" t="s">
        <v>141</v>
      </c>
      <c r="F12" s="1"/>
    </row>
    <row r="13" spans="1:6" s="2" customFormat="1" ht="24.95">
      <c r="A13" s="117" t="s">
        <v>142</v>
      </c>
      <c r="B13" s="118">
        <v>14923.97</v>
      </c>
      <c r="C13" s="119" t="s">
        <v>139</v>
      </c>
      <c r="D13" s="119" t="s">
        <v>143</v>
      </c>
      <c r="E13" s="120" t="s">
        <v>144</v>
      </c>
      <c r="F13" s="1"/>
    </row>
    <row r="14" spans="1:6" s="2" customFormat="1" ht="24.95">
      <c r="A14" s="117" t="s">
        <v>142</v>
      </c>
      <c r="B14" s="118">
        <v>5211.3999999999996</v>
      </c>
      <c r="C14" s="119" t="s">
        <v>139</v>
      </c>
      <c r="D14" s="119" t="s">
        <v>145</v>
      </c>
      <c r="E14" s="120" t="s">
        <v>144</v>
      </c>
      <c r="F14" s="1"/>
    </row>
    <row r="15" spans="1:6" s="2" customFormat="1" ht="24.95">
      <c r="A15" s="117" t="s">
        <v>142</v>
      </c>
      <c r="B15" s="118">
        <v>1129.1400000000001</v>
      </c>
      <c r="C15" s="119" t="s">
        <v>139</v>
      </c>
      <c r="D15" s="119" t="s">
        <v>146</v>
      </c>
      <c r="E15" s="120" t="s">
        <v>144</v>
      </c>
      <c r="F15" s="1"/>
    </row>
    <row r="16" spans="1:6" s="2" customFormat="1">
      <c r="A16" s="132">
        <v>45838</v>
      </c>
      <c r="B16" s="118">
        <v>116.93</v>
      </c>
      <c r="C16" s="119" t="s">
        <v>147</v>
      </c>
      <c r="D16" s="119" t="s">
        <v>148</v>
      </c>
      <c r="E16" s="120" t="s">
        <v>149</v>
      </c>
      <c r="F16" s="1"/>
    </row>
    <row r="17" spans="1:6" s="2" customFormat="1">
      <c r="A17" s="132">
        <v>45839</v>
      </c>
      <c r="B17" s="118">
        <v>117.32</v>
      </c>
      <c r="C17" s="119" t="s">
        <v>150</v>
      </c>
      <c r="D17" s="119" t="s">
        <v>148</v>
      </c>
      <c r="E17" s="120" t="s">
        <v>151</v>
      </c>
      <c r="F17" s="1"/>
    </row>
    <row r="18" spans="1:6" s="2" customFormat="1">
      <c r="A18" s="117" t="s">
        <v>152</v>
      </c>
      <c r="B18" s="118">
        <v>269.77999999999997</v>
      </c>
      <c r="C18" s="119" t="s">
        <v>153</v>
      </c>
      <c r="D18" s="119" t="s">
        <v>154</v>
      </c>
      <c r="E18" s="120" t="s">
        <v>155</v>
      </c>
      <c r="F18" s="1"/>
    </row>
    <row r="19" spans="1:6" s="2" customFormat="1" ht="12.75" customHeight="1">
      <c r="A19" s="117" t="s">
        <v>152</v>
      </c>
      <c r="B19" s="118">
        <v>306.8</v>
      </c>
      <c r="C19" s="119" t="s">
        <v>153</v>
      </c>
      <c r="D19" s="119" t="s">
        <v>156</v>
      </c>
      <c r="E19" s="120" t="s">
        <v>155</v>
      </c>
      <c r="F19" s="1"/>
    </row>
    <row r="20" spans="1:6" s="2" customFormat="1">
      <c r="A20" s="121"/>
      <c r="B20" s="118"/>
      <c r="C20" s="119"/>
      <c r="D20" s="119"/>
      <c r="E20" s="120"/>
      <c r="F20" s="1"/>
    </row>
    <row r="21" spans="1:6" s="2" customFormat="1">
      <c r="A21" s="121"/>
      <c r="B21" s="118"/>
      <c r="C21" s="119"/>
      <c r="D21" s="119"/>
      <c r="E21" s="120"/>
      <c r="F21" s="1"/>
    </row>
    <row r="22" spans="1:6" s="2" customFormat="1" hidden="1">
      <c r="A22" s="104"/>
      <c r="B22" s="105"/>
      <c r="C22" s="106"/>
      <c r="D22" s="106"/>
      <c r="E22" s="107"/>
      <c r="F22" s="1"/>
    </row>
    <row r="23" spans="1:6" ht="19.5" customHeight="1">
      <c r="A23" s="71" t="s">
        <v>157</v>
      </c>
      <c r="B23" s="72">
        <f>SUM(B12:B22)</f>
        <v>22112.639999999996</v>
      </c>
      <c r="C23" s="128" t="str">
        <f>IF(SUBTOTAL(3,B12:B22)=SUBTOTAL(103,B12:B22),'Summary and sign-off'!$A$48,'Summary and sign-off'!$A$49)</f>
        <v>Check - there are no hidden rows with data</v>
      </c>
      <c r="D23" s="142" t="str">
        <f>IF('Summary and sign-off'!F55='Summary and sign-off'!F54,'Summary and sign-off'!A51,'Summary and sign-off'!A50)</f>
        <v>Check - each entry provides sufficient information</v>
      </c>
      <c r="E23" s="142"/>
      <c r="F23" s="17"/>
    </row>
    <row r="24" spans="1:6" ht="10.5" customHeight="1">
      <c r="A24" s="17"/>
      <c r="B24" s="19"/>
      <c r="C24" s="17"/>
      <c r="D24" s="17"/>
      <c r="E24" s="17"/>
      <c r="F24" s="17"/>
    </row>
    <row r="25" spans="1:6" ht="24.75" customHeight="1">
      <c r="A25" s="149" t="s">
        <v>158</v>
      </c>
      <c r="B25" s="149"/>
      <c r="C25" s="149"/>
      <c r="D25" s="149"/>
      <c r="E25" s="149"/>
      <c r="F25" s="29"/>
    </row>
    <row r="26" spans="1:6" ht="32.450000000000003" customHeight="1">
      <c r="A26" s="24" t="s">
        <v>135</v>
      </c>
      <c r="B26" s="24" t="s">
        <v>65</v>
      </c>
      <c r="C26" s="24" t="s">
        <v>159</v>
      </c>
      <c r="D26" s="24" t="s">
        <v>138</v>
      </c>
      <c r="E26" s="24" t="s">
        <v>124</v>
      </c>
      <c r="F26" s="30"/>
    </row>
    <row r="27" spans="1:6" s="2" customFormat="1">
      <c r="A27" s="132">
        <v>45543</v>
      </c>
      <c r="B27" s="118">
        <v>223.38</v>
      </c>
      <c r="C27" s="119" t="s">
        <v>160</v>
      </c>
      <c r="D27" s="119" t="s">
        <v>148</v>
      </c>
      <c r="E27" s="120" t="s">
        <v>161</v>
      </c>
      <c r="F27" s="1"/>
    </row>
    <row r="28" spans="1:6" s="2" customFormat="1">
      <c r="A28" s="132" t="s">
        <v>162</v>
      </c>
      <c r="B28" s="118">
        <v>335.7</v>
      </c>
      <c r="C28" s="119" t="s">
        <v>160</v>
      </c>
      <c r="D28" s="119" t="s">
        <v>163</v>
      </c>
      <c r="E28" s="120" t="s">
        <v>161</v>
      </c>
      <c r="F28" s="1"/>
    </row>
    <row r="29" spans="1:6" s="2" customFormat="1">
      <c r="A29" s="132">
        <v>45543</v>
      </c>
      <c r="B29" s="118">
        <f>15.2/1.15</f>
        <v>13.217391304347826</v>
      </c>
      <c r="C29" s="119" t="s">
        <v>164</v>
      </c>
      <c r="D29" s="119" t="s">
        <v>165</v>
      </c>
      <c r="E29" s="120" t="s">
        <v>161</v>
      </c>
      <c r="F29" s="1"/>
    </row>
    <row r="30" spans="1:6" s="2" customFormat="1" ht="18" customHeight="1">
      <c r="A30" s="132" t="s">
        <v>166</v>
      </c>
      <c r="B30" s="118">
        <v>402.82</v>
      </c>
      <c r="C30" s="119" t="s">
        <v>167</v>
      </c>
      <c r="D30" s="119" t="s">
        <v>163</v>
      </c>
      <c r="E30" s="120" t="s">
        <v>168</v>
      </c>
      <c r="F30" s="1"/>
    </row>
    <row r="31" spans="1:6" s="2" customFormat="1" ht="15.6" customHeight="1">
      <c r="A31" s="117" t="s">
        <v>166</v>
      </c>
      <c r="B31" s="118">
        <v>312.33999999999997</v>
      </c>
      <c r="C31" s="119" t="s">
        <v>167</v>
      </c>
      <c r="D31" s="119" t="s">
        <v>169</v>
      </c>
      <c r="E31" s="120" t="s">
        <v>170</v>
      </c>
      <c r="F31" s="1"/>
    </row>
    <row r="32" spans="1:6" s="2" customFormat="1" ht="27.95" customHeight="1">
      <c r="A32" s="132" t="s">
        <v>171</v>
      </c>
      <c r="B32" s="118">
        <v>400</v>
      </c>
      <c r="C32" s="119" t="s">
        <v>172</v>
      </c>
      <c r="D32" s="119" t="s">
        <v>173</v>
      </c>
      <c r="E32" s="120" t="s">
        <v>174</v>
      </c>
      <c r="F32" s="1"/>
    </row>
    <row r="33" spans="1:6" s="2" customFormat="1">
      <c r="A33" s="132" t="s">
        <v>175</v>
      </c>
      <c r="B33" s="118">
        <v>736.82</v>
      </c>
      <c r="C33" s="119" t="s">
        <v>176</v>
      </c>
      <c r="D33" s="119" t="s">
        <v>143</v>
      </c>
      <c r="E33" s="120" t="s">
        <v>177</v>
      </c>
      <c r="F33" s="1"/>
    </row>
    <row r="34" spans="1:6" s="2" customFormat="1">
      <c r="A34" s="132" t="s">
        <v>175</v>
      </c>
      <c r="B34" s="118">
        <v>372.22</v>
      </c>
      <c r="C34" s="119" t="s">
        <v>176</v>
      </c>
      <c r="D34" s="119" t="s">
        <v>163</v>
      </c>
      <c r="E34" s="120" t="s">
        <v>177</v>
      </c>
      <c r="F34" s="1"/>
    </row>
    <row r="35" spans="1:6" s="2" customFormat="1">
      <c r="A35" s="132" t="s">
        <v>175</v>
      </c>
      <c r="B35" s="118">
        <v>240</v>
      </c>
      <c r="C35" s="119" t="s">
        <v>176</v>
      </c>
      <c r="D35" s="119" t="s">
        <v>178</v>
      </c>
      <c r="E35" s="120" t="s">
        <v>177</v>
      </c>
      <c r="F35" s="1"/>
    </row>
    <row r="36" spans="1:6" s="2" customFormat="1">
      <c r="A36" s="132">
        <v>45635</v>
      </c>
      <c r="B36" s="118">
        <f>40.7/1.15</f>
        <v>35.391304347826093</v>
      </c>
      <c r="C36" s="119" t="s">
        <v>179</v>
      </c>
      <c r="D36" s="119" t="s">
        <v>165</v>
      </c>
      <c r="E36" s="120" t="s">
        <v>126</v>
      </c>
      <c r="F36" s="1"/>
    </row>
    <row r="37" spans="1:6" s="2" customFormat="1">
      <c r="A37" s="132">
        <v>45635</v>
      </c>
      <c r="B37" s="118">
        <f>105/1.15</f>
        <v>91.304347826086968</v>
      </c>
      <c r="C37" s="119" t="s">
        <v>180</v>
      </c>
      <c r="D37" s="119" t="s">
        <v>165</v>
      </c>
      <c r="E37" s="120" t="s">
        <v>161</v>
      </c>
      <c r="F37" s="1"/>
    </row>
    <row r="38" spans="1:6" s="2" customFormat="1">
      <c r="A38" s="117" t="s">
        <v>181</v>
      </c>
      <c r="B38" s="118">
        <v>277.16000000000003</v>
      </c>
      <c r="C38" s="119" t="s">
        <v>182</v>
      </c>
      <c r="D38" s="119" t="s">
        <v>143</v>
      </c>
      <c r="E38" s="120" t="s">
        <v>161</v>
      </c>
      <c r="F38" s="1"/>
    </row>
    <row r="39" spans="1:6" s="2" customFormat="1">
      <c r="A39" s="117" t="s">
        <v>181</v>
      </c>
      <c r="B39" s="118">
        <v>235.78</v>
      </c>
      <c r="C39" s="119" t="s">
        <v>182</v>
      </c>
      <c r="D39" s="119" t="s">
        <v>183</v>
      </c>
      <c r="E39" s="120" t="s">
        <v>161</v>
      </c>
      <c r="F39" s="1"/>
    </row>
    <row r="40" spans="1:6" s="2" customFormat="1">
      <c r="A40" s="132" t="s">
        <v>181</v>
      </c>
      <c r="B40" s="118">
        <v>120</v>
      </c>
      <c r="C40" s="119" t="s">
        <v>182</v>
      </c>
      <c r="D40" s="119" t="s">
        <v>184</v>
      </c>
      <c r="E40" s="120" t="s">
        <v>161</v>
      </c>
      <c r="F40" s="1"/>
    </row>
    <row r="41" spans="1:6" s="2" customFormat="1">
      <c r="A41" s="132">
        <v>45635</v>
      </c>
      <c r="B41" s="118">
        <f>96.9/1.15</f>
        <v>84.260869565217405</v>
      </c>
      <c r="C41" s="119" t="s">
        <v>185</v>
      </c>
      <c r="D41" s="119" t="s">
        <v>165</v>
      </c>
      <c r="E41" s="120" t="s">
        <v>161</v>
      </c>
      <c r="F41" s="1"/>
    </row>
    <row r="42" spans="1:6" s="2" customFormat="1">
      <c r="A42" s="132">
        <v>45636</v>
      </c>
      <c r="B42" s="118">
        <f>21/1.15</f>
        <v>18.260869565217394</v>
      </c>
      <c r="C42" s="119" t="s">
        <v>186</v>
      </c>
      <c r="D42" s="119" t="s">
        <v>165</v>
      </c>
      <c r="E42" s="120" t="s">
        <v>161</v>
      </c>
      <c r="F42" s="1"/>
    </row>
    <row r="43" spans="1:6" s="2" customFormat="1">
      <c r="A43" s="132">
        <v>45636</v>
      </c>
      <c r="B43" s="118">
        <f>55.4/1.15</f>
        <v>48.173913043478265</v>
      </c>
      <c r="C43" s="119" t="s">
        <v>187</v>
      </c>
      <c r="D43" s="119" t="s">
        <v>165</v>
      </c>
      <c r="E43" s="120" t="s">
        <v>126</v>
      </c>
      <c r="F43" s="1"/>
    </row>
    <row r="44" spans="1:6" s="2" customFormat="1">
      <c r="A44" s="117" t="s">
        <v>188</v>
      </c>
      <c r="B44" s="118">
        <v>496.43</v>
      </c>
      <c r="C44" s="119" t="s">
        <v>189</v>
      </c>
      <c r="D44" s="119" t="s">
        <v>143</v>
      </c>
      <c r="E44" s="120" t="s">
        <v>177</v>
      </c>
      <c r="F44" s="1"/>
    </row>
    <row r="45" spans="1:6" s="2" customFormat="1">
      <c r="A45" s="117" t="s">
        <v>188</v>
      </c>
      <c r="B45" s="118">
        <v>430</v>
      </c>
      <c r="C45" s="119" t="s">
        <v>189</v>
      </c>
      <c r="D45" s="119" t="s">
        <v>163</v>
      </c>
      <c r="E45" s="120" t="s">
        <v>190</v>
      </c>
      <c r="F45" s="1"/>
    </row>
    <row r="46" spans="1:6" s="2" customFormat="1">
      <c r="A46" s="132" t="s">
        <v>188</v>
      </c>
      <c r="B46" s="118">
        <v>120</v>
      </c>
      <c r="C46" s="119" t="s">
        <v>189</v>
      </c>
      <c r="D46" s="119" t="s">
        <v>191</v>
      </c>
      <c r="E46" s="120" t="s">
        <v>190</v>
      </c>
      <c r="F46" s="1"/>
    </row>
    <row r="47" spans="1:6" s="2" customFormat="1">
      <c r="A47" s="132">
        <v>45720</v>
      </c>
      <c r="B47" s="118">
        <f>38.8/1.15</f>
        <v>33.739130434782609</v>
      </c>
      <c r="C47" s="119" t="s">
        <v>179</v>
      </c>
      <c r="D47" s="119" t="s">
        <v>165</v>
      </c>
      <c r="E47" s="120" t="s">
        <v>126</v>
      </c>
      <c r="F47" s="1"/>
    </row>
    <row r="48" spans="1:6" s="2" customFormat="1">
      <c r="A48" s="132">
        <v>45720</v>
      </c>
      <c r="B48" s="118">
        <f>95/1.15</f>
        <v>82.608695652173921</v>
      </c>
      <c r="C48" s="119" t="s">
        <v>180</v>
      </c>
      <c r="D48" s="119" t="s">
        <v>165</v>
      </c>
      <c r="E48" s="120" t="s">
        <v>161</v>
      </c>
      <c r="F48" s="1"/>
    </row>
    <row r="49" spans="1:6" s="2" customFormat="1">
      <c r="A49" s="132">
        <v>45720</v>
      </c>
      <c r="B49" s="118">
        <v>360.62</v>
      </c>
      <c r="C49" s="119" t="s">
        <v>192</v>
      </c>
      <c r="D49" s="119" t="s">
        <v>143</v>
      </c>
      <c r="E49" s="120" t="s">
        <v>161</v>
      </c>
      <c r="F49" s="1"/>
    </row>
    <row r="50" spans="1:6" s="2" customFormat="1">
      <c r="A50" s="132">
        <v>45720</v>
      </c>
      <c r="B50" s="118">
        <v>80</v>
      </c>
      <c r="C50" s="119" t="s">
        <v>192</v>
      </c>
      <c r="D50" s="119" t="s">
        <v>193</v>
      </c>
      <c r="E50" s="120" t="s">
        <v>161</v>
      </c>
      <c r="F50" s="1"/>
    </row>
    <row r="51" spans="1:6" s="2" customFormat="1">
      <c r="A51" s="132">
        <v>45720</v>
      </c>
      <c r="B51" s="118">
        <f>93/1.15</f>
        <v>80.869565217391312</v>
      </c>
      <c r="C51" s="119" t="s">
        <v>185</v>
      </c>
      <c r="D51" s="119" t="s">
        <v>165</v>
      </c>
      <c r="E51" s="120" t="s">
        <v>161</v>
      </c>
      <c r="F51" s="1"/>
    </row>
    <row r="52" spans="1:6" s="2" customFormat="1">
      <c r="A52" s="132">
        <v>45720</v>
      </c>
      <c r="B52" s="118">
        <f>51.7/1.15</f>
        <v>44.956521739130437</v>
      </c>
      <c r="C52" s="119" t="s">
        <v>194</v>
      </c>
      <c r="D52" s="119" t="s">
        <v>165</v>
      </c>
      <c r="E52" s="120" t="s">
        <v>126</v>
      </c>
      <c r="F52" s="1"/>
    </row>
    <row r="53" spans="1:6" s="2" customFormat="1">
      <c r="A53" s="132" t="s">
        <v>195</v>
      </c>
      <c r="B53" s="118">
        <v>840.69</v>
      </c>
      <c r="C53" s="119" t="s">
        <v>196</v>
      </c>
      <c r="D53" s="119" t="s">
        <v>143</v>
      </c>
      <c r="E53" s="120" t="s">
        <v>197</v>
      </c>
      <c r="F53" s="1"/>
    </row>
    <row r="54" spans="1:6" s="2" customFormat="1">
      <c r="A54" s="132" t="s">
        <v>195</v>
      </c>
      <c r="B54" s="118">
        <v>742.59</v>
      </c>
      <c r="C54" s="119" t="s">
        <v>196</v>
      </c>
      <c r="D54" s="119" t="s">
        <v>198</v>
      </c>
      <c r="E54" s="120" t="s">
        <v>199</v>
      </c>
      <c r="F54" s="1"/>
    </row>
    <row r="55" spans="1:6" s="2" customFormat="1">
      <c r="A55" s="117" t="s">
        <v>195</v>
      </c>
      <c r="B55" s="118">
        <v>400</v>
      </c>
      <c r="C55" s="119" t="s">
        <v>196</v>
      </c>
      <c r="D55" s="119" t="s">
        <v>200</v>
      </c>
      <c r="E55" s="120" t="s">
        <v>199</v>
      </c>
      <c r="F55" s="1"/>
    </row>
    <row r="56" spans="1:6" s="2" customFormat="1">
      <c r="A56" s="132">
        <v>45733</v>
      </c>
      <c r="B56" s="118">
        <f>41/1.15</f>
        <v>35.652173913043484</v>
      </c>
      <c r="C56" s="119" t="s">
        <v>179</v>
      </c>
      <c r="D56" s="119" t="s">
        <v>201</v>
      </c>
      <c r="E56" s="120" t="s">
        <v>126</v>
      </c>
      <c r="F56" s="1"/>
    </row>
    <row r="57" spans="1:6" s="2" customFormat="1">
      <c r="A57" s="132">
        <v>45733</v>
      </c>
      <c r="B57" s="118">
        <f>95/1.15</f>
        <v>82.608695652173921</v>
      </c>
      <c r="C57" s="119" t="s">
        <v>180</v>
      </c>
      <c r="D57" s="119" t="s">
        <v>165</v>
      </c>
      <c r="E57" s="120" t="s">
        <v>161</v>
      </c>
      <c r="F57" s="1"/>
    </row>
    <row r="58" spans="1:6" s="2" customFormat="1" ht="23.25" customHeight="1">
      <c r="A58" s="117" t="s">
        <v>202</v>
      </c>
      <c r="B58" s="118">
        <v>497.28</v>
      </c>
      <c r="C58" s="119" t="s">
        <v>203</v>
      </c>
      <c r="D58" s="119" t="s">
        <v>143</v>
      </c>
      <c r="E58" s="120" t="s">
        <v>161</v>
      </c>
      <c r="F58" s="1"/>
    </row>
    <row r="59" spans="1:6" s="2" customFormat="1" ht="28.5" customHeight="1">
      <c r="A59" s="117" t="s">
        <v>202</v>
      </c>
      <c r="B59" s="118">
        <v>328.39</v>
      </c>
      <c r="C59" s="119" t="s">
        <v>203</v>
      </c>
      <c r="D59" s="119" t="s">
        <v>163</v>
      </c>
      <c r="E59" s="120" t="s">
        <v>161</v>
      </c>
      <c r="F59" s="1"/>
    </row>
    <row r="60" spans="1:6" s="2" customFormat="1">
      <c r="A60" s="117" t="s">
        <v>202</v>
      </c>
      <c r="B60" s="118">
        <v>200</v>
      </c>
      <c r="C60" s="119" t="s">
        <v>203</v>
      </c>
      <c r="D60" s="119" t="s">
        <v>204</v>
      </c>
      <c r="E60" s="120" t="s">
        <v>161</v>
      </c>
      <c r="F60" s="1"/>
    </row>
    <row r="61" spans="1:6" s="2" customFormat="1">
      <c r="A61" s="132">
        <v>45735</v>
      </c>
      <c r="B61" s="118">
        <f>17.2/1.15</f>
        <v>14.956521739130435</v>
      </c>
      <c r="C61" s="119" t="s">
        <v>205</v>
      </c>
      <c r="D61" s="119" t="s">
        <v>165</v>
      </c>
      <c r="E61" s="120" t="s">
        <v>161</v>
      </c>
      <c r="F61" s="1"/>
    </row>
    <row r="62" spans="1:6" s="2" customFormat="1">
      <c r="A62" s="132">
        <v>45735</v>
      </c>
      <c r="B62" s="118">
        <f>89.9/1.15</f>
        <v>78.173913043478265</v>
      </c>
      <c r="C62" s="119" t="s">
        <v>206</v>
      </c>
      <c r="D62" s="119" t="s">
        <v>165</v>
      </c>
      <c r="E62" s="120" t="s">
        <v>161</v>
      </c>
      <c r="F62" s="1"/>
    </row>
    <row r="63" spans="1:6" s="2" customFormat="1">
      <c r="A63" s="132">
        <v>45735</v>
      </c>
      <c r="B63" s="118">
        <f>32/1.15</f>
        <v>27.826086956521742</v>
      </c>
      <c r="C63" s="119" t="s">
        <v>207</v>
      </c>
      <c r="D63" s="119" t="s">
        <v>165</v>
      </c>
      <c r="E63" s="120" t="s">
        <v>161</v>
      </c>
      <c r="F63" s="1"/>
    </row>
    <row r="64" spans="1:6" s="2" customFormat="1">
      <c r="A64" s="132" t="s">
        <v>208</v>
      </c>
      <c r="B64" s="118">
        <v>546.97</v>
      </c>
      <c r="C64" s="119" t="s">
        <v>209</v>
      </c>
      <c r="D64" s="119" t="s">
        <v>143</v>
      </c>
      <c r="E64" s="120" t="s">
        <v>210</v>
      </c>
      <c r="F64" s="1"/>
    </row>
    <row r="65" spans="1:6" s="2" customFormat="1" ht="14.1" customHeight="1">
      <c r="A65" s="117" t="s">
        <v>208</v>
      </c>
      <c r="B65" s="118">
        <v>773</v>
      </c>
      <c r="C65" s="119" t="s">
        <v>209</v>
      </c>
      <c r="D65" s="119" t="s">
        <v>198</v>
      </c>
      <c r="E65" s="120" t="s">
        <v>210</v>
      </c>
      <c r="F65" s="1"/>
    </row>
    <row r="66" spans="1:6" s="2" customFormat="1" ht="14.1" customHeight="1">
      <c r="A66" s="117" t="s">
        <v>208</v>
      </c>
      <c r="B66" s="118">
        <v>320</v>
      </c>
      <c r="C66" s="119" t="s">
        <v>209</v>
      </c>
      <c r="D66" s="119" t="s">
        <v>211</v>
      </c>
      <c r="E66" s="120" t="s">
        <v>210</v>
      </c>
      <c r="F66" s="1"/>
    </row>
    <row r="67" spans="1:6" s="2" customFormat="1" ht="14.1" customHeight="1">
      <c r="A67" s="132">
        <v>45807</v>
      </c>
      <c r="B67" s="118">
        <f>53.14/1.15</f>
        <v>46.208695652173915</v>
      </c>
      <c r="C67" s="119" t="s">
        <v>194</v>
      </c>
      <c r="D67" s="119" t="s">
        <v>165</v>
      </c>
      <c r="E67" s="120" t="s">
        <v>126</v>
      </c>
      <c r="F67" s="1"/>
    </row>
    <row r="68" spans="1:6" s="2" customFormat="1">
      <c r="A68" s="132"/>
      <c r="B68" s="118"/>
      <c r="C68" s="119"/>
      <c r="D68" s="119"/>
      <c r="E68" s="120"/>
      <c r="F68" s="1"/>
    </row>
    <row r="69" spans="1:6" s="2" customFormat="1" hidden="1">
      <c r="A69" s="108"/>
      <c r="B69" s="109"/>
      <c r="C69" s="110"/>
      <c r="D69" s="110"/>
      <c r="E69" s="111"/>
      <c r="F69" s="1"/>
    </row>
    <row r="70" spans="1:6" ht="19.5" customHeight="1">
      <c r="A70" s="71" t="s">
        <v>212</v>
      </c>
      <c r="B70" s="72">
        <f>SUM(B27:B69)</f>
        <v>10610.398695652173</v>
      </c>
      <c r="C70" s="128" t="str">
        <f>IF(SUBTOTAL(3,B27:B69)=SUBTOTAL(103,B27:B69),'Summary and sign-off'!$A$48,'Summary and sign-off'!$A$49)</f>
        <v>Check - there are no hidden rows with data</v>
      </c>
      <c r="D70" s="142" t="str">
        <f>IF('Summary and sign-off'!F56='Summary and sign-off'!F54,'Summary and sign-off'!A51,'Summary and sign-off'!A50)</f>
        <v>Check - each entry provides sufficient information</v>
      </c>
      <c r="E70" s="142"/>
      <c r="F70" s="17"/>
    </row>
    <row r="71" spans="1:6" ht="10.5" customHeight="1">
      <c r="A71" s="17"/>
      <c r="B71" s="19"/>
      <c r="C71" s="17"/>
      <c r="D71" s="17"/>
      <c r="E71" s="17"/>
      <c r="F71" s="17"/>
    </row>
    <row r="72" spans="1:6" ht="24.75" customHeight="1">
      <c r="A72" s="149" t="s">
        <v>213</v>
      </c>
      <c r="B72" s="149"/>
      <c r="C72" s="149"/>
      <c r="D72" s="149"/>
      <c r="E72" s="149"/>
      <c r="F72" s="17"/>
    </row>
    <row r="73" spans="1:6" ht="27" customHeight="1">
      <c r="A73" s="24" t="s">
        <v>135</v>
      </c>
      <c r="B73" s="24" t="s">
        <v>65</v>
      </c>
      <c r="C73" s="24" t="s">
        <v>214</v>
      </c>
      <c r="D73" s="24" t="s">
        <v>215</v>
      </c>
      <c r="E73" s="24" t="s">
        <v>124</v>
      </c>
      <c r="F73" s="28"/>
    </row>
    <row r="74" spans="1:6" s="2" customFormat="1">
      <c r="A74" s="132">
        <v>45791</v>
      </c>
      <c r="B74" s="118">
        <f>33.8/1.15</f>
        <v>29.391304347826086</v>
      </c>
      <c r="C74" s="119" t="s">
        <v>216</v>
      </c>
      <c r="D74" s="119" t="s">
        <v>165</v>
      </c>
      <c r="E74" s="120" t="s">
        <v>217</v>
      </c>
      <c r="F74" s="1"/>
    </row>
    <row r="75" spans="1:6" s="2" customFormat="1">
      <c r="A75" s="132">
        <v>45791</v>
      </c>
      <c r="B75" s="118">
        <f>31.3/1.15</f>
        <v>27.217391304347828</v>
      </c>
      <c r="C75" s="119" t="s">
        <v>216</v>
      </c>
      <c r="D75" s="119" t="s">
        <v>165</v>
      </c>
      <c r="E75" s="120" t="s">
        <v>217</v>
      </c>
      <c r="F75" s="1"/>
    </row>
    <row r="76" spans="1:6" s="2" customFormat="1">
      <c r="A76" s="132"/>
      <c r="B76" s="118"/>
      <c r="C76" s="119"/>
      <c r="D76" s="119"/>
      <c r="E76" s="120"/>
      <c r="F76" s="1"/>
    </row>
    <row r="77" spans="1:6" s="2" customFormat="1">
      <c r="A77" s="132"/>
      <c r="B77" s="118"/>
      <c r="C77" s="119"/>
      <c r="D77" s="119"/>
      <c r="E77" s="120"/>
      <c r="F77" s="1"/>
    </row>
    <row r="78" spans="1:6" s="2" customFormat="1">
      <c r="A78" s="132"/>
      <c r="B78" s="118"/>
      <c r="C78" s="119"/>
      <c r="D78" s="119"/>
      <c r="E78" s="120"/>
      <c r="F78" s="1"/>
    </row>
    <row r="79" spans="1:6" s="2" customFormat="1">
      <c r="A79" s="132"/>
      <c r="B79" s="118"/>
      <c r="C79" s="119"/>
      <c r="D79" s="119"/>
      <c r="E79" s="120"/>
      <c r="F79" s="1"/>
    </row>
    <row r="80" spans="1:6" s="2" customFormat="1">
      <c r="A80" s="117"/>
      <c r="B80" s="118"/>
      <c r="C80" s="119"/>
      <c r="D80" s="119"/>
      <c r="E80" s="120"/>
      <c r="F80" s="1"/>
    </row>
    <row r="81" spans="1:6" s="2" customFormat="1">
      <c r="A81" s="117"/>
      <c r="B81" s="118"/>
      <c r="C81" s="119"/>
      <c r="D81" s="119"/>
      <c r="E81" s="120"/>
      <c r="F81" s="1"/>
    </row>
    <row r="82" spans="1:6" s="2" customFormat="1">
      <c r="A82" s="117"/>
      <c r="B82" s="118"/>
      <c r="C82" s="119"/>
      <c r="D82" s="119"/>
      <c r="E82" s="120"/>
      <c r="F82" s="1"/>
    </row>
    <row r="83" spans="1:6" s="2" customFormat="1" hidden="1">
      <c r="A83" s="94"/>
      <c r="B83" s="95"/>
      <c r="C83" s="96"/>
      <c r="D83" s="96"/>
      <c r="E83" s="97"/>
      <c r="F83" s="1"/>
    </row>
    <row r="84" spans="1:6" ht="19.5" customHeight="1">
      <c r="A84" s="71" t="s">
        <v>218</v>
      </c>
      <c r="B84" s="72">
        <f>SUM(B74:B83)</f>
        <v>56.608695652173914</v>
      </c>
      <c r="C84" s="128" t="str">
        <f>IF(SUBTOTAL(3,B74:B83)=SUBTOTAL(103,B74:B83),'Summary and sign-off'!$A$48,'Summary and sign-off'!$A$49)</f>
        <v>Check - there are no hidden rows with data</v>
      </c>
      <c r="D84" s="142" t="str">
        <f>IF('Summary and sign-off'!F57='Summary and sign-off'!F54,'Summary and sign-off'!A51,'Summary and sign-off'!A50)</f>
        <v>Check - each entry provides sufficient information</v>
      </c>
      <c r="E84" s="142"/>
      <c r="F84" s="17"/>
    </row>
    <row r="85" spans="1:6" ht="10.5" customHeight="1">
      <c r="A85" s="17"/>
      <c r="B85" s="57"/>
      <c r="C85" s="19"/>
      <c r="D85" s="17"/>
      <c r="E85" s="17"/>
      <c r="F85" s="17"/>
    </row>
    <row r="86" spans="1:6" ht="34.5" customHeight="1">
      <c r="A86" s="31" t="s">
        <v>219</v>
      </c>
      <c r="B86" s="58">
        <f>B23+B70+B84</f>
        <v>32779.647391304345</v>
      </c>
      <c r="C86" s="32"/>
      <c r="D86" s="32"/>
      <c r="E86" s="32"/>
      <c r="F86" s="17"/>
    </row>
    <row r="87" spans="1:6" ht="12.95">
      <c r="A87" s="17"/>
      <c r="B87" s="19"/>
      <c r="C87" s="17"/>
      <c r="D87" s="17"/>
      <c r="E87" s="17"/>
      <c r="F87" s="17"/>
    </row>
    <row r="88" spans="1:6" ht="12.95">
      <c r="A88" s="18" t="s">
        <v>76</v>
      </c>
      <c r="B88" s="19"/>
      <c r="C88" s="17"/>
      <c r="D88" s="17"/>
      <c r="E88" s="17"/>
      <c r="F88" s="17"/>
    </row>
    <row r="89" spans="1:6" ht="12.6" customHeight="1">
      <c r="A89" s="20" t="s">
        <v>220</v>
      </c>
      <c r="F89" s="17"/>
    </row>
    <row r="90" spans="1:6" ht="12.95" customHeight="1">
      <c r="A90" s="20" t="s">
        <v>221</v>
      </c>
      <c r="B90" s="17"/>
      <c r="D90" s="17"/>
      <c r="F90" s="17"/>
    </row>
    <row r="91" spans="1:6">
      <c r="A91" s="20" t="s">
        <v>222</v>
      </c>
      <c r="F91" s="17"/>
    </row>
    <row r="92" spans="1:6" ht="12.95">
      <c r="A92" s="20" t="s">
        <v>82</v>
      </c>
      <c r="B92" s="19"/>
      <c r="C92" s="17"/>
      <c r="D92" s="17"/>
      <c r="E92" s="17"/>
      <c r="F92" s="17"/>
    </row>
    <row r="93" spans="1:6" ht="12.95" customHeight="1">
      <c r="A93" s="20" t="s">
        <v>223</v>
      </c>
      <c r="B93" s="17"/>
      <c r="D93" s="17"/>
      <c r="F93" s="17"/>
    </row>
    <row r="94" spans="1:6">
      <c r="A94" s="20" t="s">
        <v>224</v>
      </c>
      <c r="F94" s="17"/>
    </row>
    <row r="95" spans="1:6">
      <c r="A95" s="20" t="s">
        <v>225</v>
      </c>
      <c r="B95" s="20"/>
      <c r="C95" s="20"/>
      <c r="D95" s="20"/>
      <c r="F95" s="17"/>
    </row>
    <row r="96" spans="1:6">
      <c r="A96" s="26"/>
      <c r="B96" s="17"/>
      <c r="C96" s="17"/>
      <c r="D96" s="17"/>
      <c r="E96" s="17"/>
      <c r="F96" s="17"/>
    </row>
    <row r="97" spans="1:6" hidden="1">
      <c r="A97" s="26"/>
      <c r="B97" s="17"/>
      <c r="C97" s="17"/>
      <c r="D97" s="17"/>
      <c r="E97" s="17"/>
      <c r="F97" s="17"/>
    </row>
    <row r="98" spans="1:6"/>
    <row r="99" spans="1:6"/>
    <row r="100" spans="1:6"/>
    <row r="101" spans="1:6"/>
    <row r="102" spans="1:6" ht="12.75" hidden="1" customHeight="1"/>
    <row r="103" spans="1:6"/>
    <row r="104" spans="1:6"/>
    <row r="105" spans="1:6" hidden="1">
      <c r="A105" s="26"/>
      <c r="B105" s="17"/>
      <c r="C105" s="17"/>
      <c r="D105" s="17"/>
      <c r="E105" s="17"/>
      <c r="F105" s="17"/>
    </row>
    <row r="106" spans="1:6" hidden="1">
      <c r="A106" s="26"/>
      <c r="B106" s="17"/>
      <c r="C106" s="17"/>
      <c r="D106" s="17"/>
      <c r="E106" s="17"/>
      <c r="F106" s="17"/>
    </row>
    <row r="107" spans="1:6" hidden="1">
      <c r="A107" s="26"/>
      <c r="B107" s="17"/>
      <c r="C107" s="17"/>
      <c r="D107" s="17"/>
      <c r="E107" s="17"/>
      <c r="F107" s="17"/>
    </row>
    <row r="108" spans="1:6" hidden="1">
      <c r="A108" s="26"/>
      <c r="B108" s="17"/>
      <c r="C108" s="17"/>
      <c r="D108" s="17"/>
      <c r="E108" s="17"/>
      <c r="F108" s="17"/>
    </row>
    <row r="109" spans="1:6" hidden="1">
      <c r="A109" s="26"/>
      <c r="B109" s="17"/>
      <c r="C109" s="17"/>
      <c r="D109" s="17"/>
      <c r="E109" s="17"/>
      <c r="F109" s="17"/>
    </row>
    <row r="110" spans="1:6"/>
    <row r="111" spans="1:6"/>
    <row r="112" spans="1:6"/>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sheetData>
  <sheetProtection sheet="1" formatCells="0" formatRows="0" insertColumns="0" insertRows="0" deleteRows="0"/>
  <mergeCells count="15">
    <mergeCell ref="B7:E7"/>
    <mergeCell ref="B5:E5"/>
    <mergeCell ref="D84:E84"/>
    <mergeCell ref="A1:E1"/>
    <mergeCell ref="A25:E25"/>
    <mergeCell ref="A72:E72"/>
    <mergeCell ref="B2:E2"/>
    <mergeCell ref="B3:E3"/>
    <mergeCell ref="B4:E4"/>
    <mergeCell ref="A8:E8"/>
    <mergeCell ref="A9:E9"/>
    <mergeCell ref="B6:E6"/>
    <mergeCell ref="D23:E23"/>
    <mergeCell ref="D70:E7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3 A22 A74:A76 A83 A6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3 A26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77:A82 A27:A68 A14:A21"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B74:B83 B27:B69 B12:B22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9"/>
  <sheetViews>
    <sheetView topLeftCell="A8" zoomScaleNormal="100" workbookViewId="0">
      <selection activeCell="B23" sqref="B23"/>
    </sheetView>
  </sheetViews>
  <sheetFormatPr defaultColWidth="0" defaultRowHeight="12.6"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44" t="s">
        <v>113</v>
      </c>
      <c r="B1" s="144"/>
      <c r="C1" s="144"/>
      <c r="D1" s="144"/>
      <c r="E1" s="144"/>
    </row>
    <row r="2" spans="1:6" ht="21" customHeight="1">
      <c r="A2" s="3" t="s">
        <v>114</v>
      </c>
      <c r="B2" s="143" t="str">
        <f>'Summary and sign-off'!B2:F2</f>
        <v>Climate Change Commission</v>
      </c>
      <c r="C2" s="143"/>
      <c r="D2" s="143"/>
      <c r="E2" s="143"/>
    </row>
    <row r="3" spans="1:6" ht="30.95">
      <c r="A3" s="3" t="s">
        <v>226</v>
      </c>
      <c r="B3" s="143" t="str">
        <f>'Summary and sign-off'!B3:F3</f>
        <v>Joanna Hendy</v>
      </c>
      <c r="C3" s="143"/>
      <c r="D3" s="143"/>
      <c r="E3" s="143"/>
    </row>
    <row r="4" spans="1:6" ht="21" customHeight="1">
      <c r="A4" s="3" t="s">
        <v>116</v>
      </c>
      <c r="B4" s="143">
        <f>'Summary and sign-off'!B4:F4</f>
        <v>45474</v>
      </c>
      <c r="C4" s="143"/>
      <c r="D4" s="143"/>
      <c r="E4" s="143"/>
    </row>
    <row r="5" spans="1:6" ht="21" customHeight="1">
      <c r="A5" s="3" t="s">
        <v>117</v>
      </c>
      <c r="B5" s="143">
        <f>'Summary and sign-off'!B5:F5</f>
        <v>45838</v>
      </c>
      <c r="C5" s="143"/>
      <c r="D5" s="143"/>
      <c r="E5" s="143"/>
    </row>
    <row r="6" spans="1:6" ht="21" customHeight="1">
      <c r="A6" s="3" t="s">
        <v>118</v>
      </c>
      <c r="B6" s="137" t="s">
        <v>84</v>
      </c>
      <c r="C6" s="137"/>
      <c r="D6" s="137"/>
      <c r="E6" s="137"/>
      <c r="F6" s="23"/>
    </row>
    <row r="7" spans="1:6" ht="21" customHeight="1">
      <c r="A7" s="3" t="s">
        <v>58</v>
      </c>
      <c r="B7" s="137" t="s">
        <v>86</v>
      </c>
      <c r="C7" s="137"/>
      <c r="D7" s="137"/>
      <c r="E7" s="137"/>
      <c r="F7" s="23"/>
    </row>
    <row r="8" spans="1:6" ht="35.25" customHeight="1">
      <c r="A8" s="151" t="s">
        <v>227</v>
      </c>
      <c r="B8" s="151"/>
      <c r="C8" s="148"/>
      <c r="D8" s="148"/>
      <c r="E8" s="148"/>
    </row>
    <row r="9" spans="1:6" ht="35.25" customHeight="1">
      <c r="A9" s="155" t="s">
        <v>228</v>
      </c>
      <c r="B9" s="156"/>
      <c r="C9" s="156"/>
      <c r="D9" s="156"/>
      <c r="E9" s="156"/>
    </row>
    <row r="10" spans="1:6" ht="27" customHeight="1">
      <c r="A10" s="24" t="s">
        <v>135</v>
      </c>
      <c r="B10" s="24" t="s">
        <v>65</v>
      </c>
      <c r="C10" s="24" t="s">
        <v>229</v>
      </c>
      <c r="D10" s="24" t="s">
        <v>230</v>
      </c>
      <c r="E10" s="24" t="s">
        <v>124</v>
      </c>
      <c r="F10" s="20"/>
    </row>
    <row r="11" spans="1:6" s="2" customFormat="1" hidden="1">
      <c r="A11" s="98"/>
      <c r="B11" s="95"/>
      <c r="C11" s="99"/>
      <c r="D11" s="99"/>
      <c r="E11" s="100"/>
    </row>
    <row r="12" spans="1:6" s="2" customFormat="1">
      <c r="A12" s="117" t="s">
        <v>231</v>
      </c>
      <c r="B12" s="126">
        <v>264</v>
      </c>
      <c r="C12" s="122" t="s">
        <v>232</v>
      </c>
      <c r="D12" s="122" t="s">
        <v>233</v>
      </c>
      <c r="E12" s="123"/>
    </row>
    <row r="13" spans="1:6" s="2" customFormat="1">
      <c r="A13" s="117" t="s">
        <v>234</v>
      </c>
      <c r="B13" s="118">
        <f>1650/1.15</f>
        <v>1434.7826086956522</v>
      </c>
      <c r="C13" s="122" t="s">
        <v>235</v>
      </c>
      <c r="D13" s="122" t="s">
        <v>236</v>
      </c>
      <c r="E13" s="123" t="s">
        <v>161</v>
      </c>
    </row>
    <row r="14" spans="1:6" s="2" customFormat="1">
      <c r="A14" s="132">
        <v>45601</v>
      </c>
      <c r="B14" s="118">
        <f>976.35/1.15</f>
        <v>849.00000000000011</v>
      </c>
      <c r="C14" s="122" t="s">
        <v>237</v>
      </c>
      <c r="D14" s="122" t="s">
        <v>236</v>
      </c>
      <c r="E14" s="123" t="s">
        <v>161</v>
      </c>
    </row>
    <row r="15" spans="1:6" s="2" customFormat="1">
      <c r="A15" s="132">
        <v>45687</v>
      </c>
      <c r="B15" s="118">
        <v>35.33</v>
      </c>
      <c r="C15" s="122" t="s">
        <v>238</v>
      </c>
      <c r="D15" s="122" t="s">
        <v>239</v>
      </c>
      <c r="E15" s="123"/>
    </row>
    <row r="16" spans="1:6" s="2" customFormat="1">
      <c r="A16" s="132">
        <v>45687</v>
      </c>
      <c r="B16" s="118">
        <v>263.23</v>
      </c>
      <c r="C16" s="122" t="s">
        <v>240</v>
      </c>
      <c r="D16" s="122" t="s">
        <v>239</v>
      </c>
      <c r="E16" s="123"/>
    </row>
    <row r="17" spans="1:6" s="2" customFormat="1">
      <c r="A17" s="132">
        <v>45710</v>
      </c>
      <c r="B17" s="118">
        <f>205/1.15</f>
        <v>178.2608695652174</v>
      </c>
      <c r="C17" s="122" t="s">
        <v>189</v>
      </c>
      <c r="D17" s="122" t="s">
        <v>241</v>
      </c>
      <c r="E17" s="123" t="s">
        <v>190</v>
      </c>
    </row>
    <row r="18" spans="1:6" s="2" customFormat="1">
      <c r="A18" s="132">
        <v>45720</v>
      </c>
      <c r="B18" s="118">
        <f>692.01/1.15</f>
        <v>601.74782608695659</v>
      </c>
      <c r="C18" s="122" t="s">
        <v>242</v>
      </c>
      <c r="D18" s="122" t="s">
        <v>236</v>
      </c>
      <c r="E18" s="123" t="s">
        <v>161</v>
      </c>
    </row>
    <row r="19" spans="1:6" s="2" customFormat="1">
      <c r="A19" s="135">
        <v>45826</v>
      </c>
      <c r="B19" s="118">
        <v>117.3</v>
      </c>
      <c r="C19" s="122" t="s">
        <v>243</v>
      </c>
      <c r="D19" s="122" t="s">
        <v>236</v>
      </c>
      <c r="E19" s="123" t="s">
        <v>126</v>
      </c>
    </row>
    <row r="20" spans="1:6" s="2" customFormat="1" ht="24.95">
      <c r="A20" s="135">
        <v>45828</v>
      </c>
      <c r="B20" s="118">
        <v>135</v>
      </c>
      <c r="C20" s="122" t="s">
        <v>232</v>
      </c>
      <c r="D20" s="122" t="s">
        <v>244</v>
      </c>
      <c r="E20" s="123" t="s">
        <v>245</v>
      </c>
    </row>
    <row r="21" spans="1:6" s="2" customFormat="1">
      <c r="A21" s="121"/>
      <c r="B21" s="118"/>
      <c r="C21" s="122"/>
      <c r="D21" s="122"/>
      <c r="E21" s="123"/>
    </row>
    <row r="22" spans="1:6" s="2" customFormat="1" hidden="1">
      <c r="A22" s="98"/>
      <c r="B22" s="95"/>
      <c r="C22" s="99"/>
      <c r="D22" s="99"/>
      <c r="E22" s="100"/>
    </row>
    <row r="23" spans="1:6" ht="34.5" customHeight="1">
      <c r="A23" s="53" t="s">
        <v>246</v>
      </c>
      <c r="B23" s="62">
        <f>SUM(B11:B22)</f>
        <v>3878.6513043478267</v>
      </c>
      <c r="C23" s="70" t="str">
        <f>IF(SUBTOTAL(3,B11:B22)=SUBTOTAL(103,B11:B22),'Summary and sign-off'!$A$48,'Summary and sign-off'!$A$49)</f>
        <v>Check - there are no hidden rows with data</v>
      </c>
      <c r="D23" s="142" t="str">
        <f>IF('Summary and sign-off'!F59='Summary and sign-off'!F54,'Summary and sign-off'!A51,'Summary and sign-off'!A50)</f>
        <v>Check - each entry provides sufficient information</v>
      </c>
      <c r="E23" s="142"/>
    </row>
    <row r="24" spans="1:6" ht="14.1" customHeight="1">
      <c r="B24" s="17"/>
      <c r="C24" s="17"/>
      <c r="D24" s="17"/>
      <c r="E24" s="17"/>
    </row>
    <row r="25" spans="1:6" ht="12.95">
      <c r="A25" s="18" t="s">
        <v>247</v>
      </c>
      <c r="B25" s="17"/>
      <c r="C25" s="17"/>
      <c r="D25" s="17"/>
      <c r="E25" s="17"/>
    </row>
    <row r="26" spans="1:6" ht="12.6" customHeight="1">
      <c r="A26" s="20" t="s">
        <v>220</v>
      </c>
      <c r="B26" s="17"/>
      <c r="C26" s="17"/>
      <c r="D26" s="17"/>
      <c r="E26" s="17"/>
    </row>
    <row r="27" spans="1:6" ht="12.95">
      <c r="A27" s="20" t="s">
        <v>82</v>
      </c>
      <c r="B27" s="19"/>
      <c r="C27" s="17"/>
      <c r="D27" s="17"/>
      <c r="E27" s="17"/>
      <c r="F27" s="17"/>
    </row>
    <row r="28" spans="1:6">
      <c r="A28" s="20" t="s">
        <v>130</v>
      </c>
      <c r="C28" s="17"/>
      <c r="D28" s="17"/>
      <c r="E28" s="17"/>
      <c r="F28" s="17"/>
    </row>
    <row r="29" spans="1:6" ht="12.75" customHeight="1">
      <c r="A29" s="20" t="s">
        <v>131</v>
      </c>
      <c r="B29" s="25"/>
      <c r="C29" s="22"/>
      <c r="D29" s="22"/>
      <c r="E29" s="22"/>
      <c r="F29" s="22"/>
    </row>
    <row r="30" spans="1:6">
      <c r="B30" s="26"/>
      <c r="C30" s="17"/>
      <c r="D30" s="17"/>
      <c r="E30" s="17"/>
    </row>
    <row r="31" spans="1:6" hidden="1">
      <c r="A31" s="17"/>
      <c r="B31" s="17"/>
      <c r="C31" s="17"/>
      <c r="D31" s="17"/>
    </row>
    <row r="32" spans="1:6" ht="12.75" hidden="1" customHeight="1"/>
    <row r="33" spans="1:5" hidden="1">
      <c r="A33" s="17"/>
      <c r="B33" s="17"/>
      <c r="C33" s="17"/>
      <c r="D33" s="17"/>
      <c r="E33" s="17"/>
    </row>
    <row r="34" spans="1:5" hidden="1">
      <c r="A34" s="17"/>
      <c r="B34" s="17"/>
      <c r="C34" s="17"/>
      <c r="D34" s="17"/>
      <c r="E34" s="17"/>
    </row>
    <row r="35" spans="1:5" hidden="1">
      <c r="A35" s="17"/>
      <c r="B35" s="17"/>
      <c r="C35" s="17"/>
      <c r="D35" s="17"/>
      <c r="E35" s="17"/>
    </row>
    <row r="36" spans="1:5" hidden="1">
      <c r="A36" s="17"/>
      <c r="B36" s="17"/>
      <c r="C36" s="17"/>
      <c r="D36" s="17"/>
      <c r="E36" s="17"/>
    </row>
    <row r="37" spans="1:5" hidden="1">
      <c r="A37" s="17"/>
      <c r="B37" s="17"/>
      <c r="C37" s="17"/>
      <c r="D37" s="17"/>
      <c r="E37" s="17"/>
    </row>
    <row r="38" spans="1:5"/>
    <row r="39" spans="1:5"/>
    <row r="40" spans="1:5"/>
    <row r="41" spans="1:5"/>
    <row r="42" spans="1:5"/>
    <row r="43" spans="1:5"/>
    <row r="44" spans="1:5"/>
    <row r="45" spans="1:5"/>
    <row r="46" spans="1:5"/>
    <row r="47" spans="1:5"/>
    <row r="48" spans="1:5"/>
    <row r="49"/>
  </sheetData>
  <sheetProtection sheet="1" formatCells="0" insertRows="0" deleteRows="0"/>
  <mergeCells count="10">
    <mergeCell ref="D23:E23"/>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2"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7 A18:A21"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B11:B17 B18:B22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3"/>
  <sheetViews>
    <sheetView topLeftCell="A11" zoomScaleNormal="100" workbookViewId="0">
      <selection activeCell="A23" sqref="A23"/>
    </sheetView>
  </sheetViews>
  <sheetFormatPr defaultColWidth="0" defaultRowHeight="12.6"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c r="A1" s="144" t="s">
        <v>248</v>
      </c>
      <c r="B1" s="144"/>
      <c r="C1" s="144"/>
      <c r="D1" s="144"/>
      <c r="E1" s="144"/>
      <c r="F1" s="144"/>
    </row>
    <row r="2" spans="1:6" ht="21" customHeight="1">
      <c r="A2" s="3" t="s">
        <v>114</v>
      </c>
      <c r="B2" s="143" t="str">
        <f>'Summary and sign-off'!B2:F2</f>
        <v>Climate Change Commission</v>
      </c>
      <c r="C2" s="143"/>
      <c r="D2" s="143"/>
      <c r="E2" s="143"/>
      <c r="F2" s="143"/>
    </row>
    <row r="3" spans="1:6" ht="30.95">
      <c r="A3" s="3" t="s">
        <v>115</v>
      </c>
      <c r="B3" s="143" t="str">
        <f>'Summary and sign-off'!B3:F3</f>
        <v>Joanna Hendy</v>
      </c>
      <c r="C3" s="143"/>
      <c r="D3" s="143"/>
      <c r="E3" s="143"/>
      <c r="F3" s="143"/>
    </row>
    <row r="4" spans="1:6" ht="21" customHeight="1">
      <c r="A4" s="3" t="s">
        <v>116</v>
      </c>
      <c r="B4" s="143">
        <f>'Summary and sign-off'!B4:F4</f>
        <v>45474</v>
      </c>
      <c r="C4" s="143"/>
      <c r="D4" s="143"/>
      <c r="E4" s="143"/>
      <c r="F4" s="143"/>
    </row>
    <row r="5" spans="1:6" ht="21" customHeight="1">
      <c r="A5" s="3" t="s">
        <v>117</v>
      </c>
      <c r="B5" s="143">
        <f>'Summary and sign-off'!B5:F5</f>
        <v>45838</v>
      </c>
      <c r="C5" s="143"/>
      <c r="D5" s="143"/>
      <c r="E5" s="143"/>
      <c r="F5" s="143"/>
    </row>
    <row r="6" spans="1:6" ht="21" customHeight="1">
      <c r="A6" s="3" t="s">
        <v>249</v>
      </c>
      <c r="B6" s="137" t="s">
        <v>84</v>
      </c>
      <c r="C6" s="137"/>
      <c r="D6" s="137"/>
      <c r="E6" s="137"/>
      <c r="F6" s="137"/>
    </row>
    <row r="7" spans="1:6" ht="21" customHeight="1">
      <c r="A7" s="3" t="s">
        <v>58</v>
      </c>
      <c r="B7" s="137" t="s">
        <v>86</v>
      </c>
      <c r="C7" s="137"/>
      <c r="D7" s="137"/>
      <c r="E7" s="137"/>
      <c r="F7" s="137"/>
    </row>
    <row r="8" spans="1:6" ht="36" customHeight="1">
      <c r="A8" s="151" t="s">
        <v>250</v>
      </c>
      <c r="B8" s="151"/>
      <c r="C8" s="151"/>
      <c r="D8" s="151"/>
      <c r="E8" s="151"/>
      <c r="F8" s="151"/>
    </row>
    <row r="9" spans="1:6" ht="36" customHeight="1">
      <c r="A9" s="155" t="s">
        <v>251</v>
      </c>
      <c r="B9" s="156"/>
      <c r="C9" s="156"/>
      <c r="D9" s="156"/>
      <c r="E9" s="156"/>
      <c r="F9" s="156"/>
    </row>
    <row r="10" spans="1:6" ht="39" customHeight="1">
      <c r="A10" s="24" t="s">
        <v>135</v>
      </c>
      <c r="B10" s="112" t="s">
        <v>252</v>
      </c>
      <c r="C10" s="112" t="s">
        <v>253</v>
      </c>
      <c r="D10" s="112" t="s">
        <v>254</v>
      </c>
      <c r="E10" s="112" t="s">
        <v>255</v>
      </c>
      <c r="F10" s="112" t="s">
        <v>256</v>
      </c>
    </row>
    <row r="11" spans="1:6" ht="39" customHeight="1">
      <c r="A11" s="24"/>
      <c r="B11" s="112"/>
      <c r="C11" s="112"/>
      <c r="D11" s="112"/>
      <c r="E11" s="112"/>
      <c r="F11" s="112"/>
    </row>
    <row r="12" spans="1:6" s="2" customFormat="1">
      <c r="A12" s="132">
        <v>45507</v>
      </c>
      <c r="B12" s="122" t="s">
        <v>257</v>
      </c>
      <c r="C12" s="125" t="s">
        <v>101</v>
      </c>
      <c r="D12" s="122" t="s">
        <v>258</v>
      </c>
      <c r="E12" s="126" t="s">
        <v>95</v>
      </c>
      <c r="F12" s="123"/>
    </row>
    <row r="13" spans="1:6" s="2" customFormat="1">
      <c r="A13" s="132">
        <v>45524</v>
      </c>
      <c r="B13" s="122" t="s">
        <v>259</v>
      </c>
      <c r="C13" s="125" t="s">
        <v>101</v>
      </c>
      <c r="D13" s="122" t="s">
        <v>260</v>
      </c>
      <c r="E13" s="126" t="s">
        <v>95</v>
      </c>
      <c r="F13" s="123"/>
    </row>
    <row r="14" spans="1:6" s="2" customFormat="1" ht="24.95">
      <c r="A14" s="132">
        <v>45616</v>
      </c>
      <c r="B14" s="122" t="s">
        <v>261</v>
      </c>
      <c r="C14" s="125" t="s">
        <v>101</v>
      </c>
      <c r="D14" s="122" t="s">
        <v>262</v>
      </c>
      <c r="E14" s="126" t="s">
        <v>95</v>
      </c>
      <c r="F14" s="123"/>
    </row>
    <row r="15" spans="1:6" s="2" customFormat="1">
      <c r="A15" s="132">
        <v>45638</v>
      </c>
      <c r="B15" s="122" t="s">
        <v>263</v>
      </c>
      <c r="C15" s="125" t="s">
        <v>101</v>
      </c>
      <c r="D15" s="122" t="s">
        <v>264</v>
      </c>
      <c r="E15" s="126" t="s">
        <v>95</v>
      </c>
      <c r="F15" s="123"/>
    </row>
    <row r="16" spans="1:6" s="2" customFormat="1" ht="24.95">
      <c r="A16" s="132">
        <v>45715</v>
      </c>
      <c r="B16" s="122" t="s">
        <v>265</v>
      </c>
      <c r="C16" s="125" t="s">
        <v>100</v>
      </c>
      <c r="D16" s="122" t="s">
        <v>266</v>
      </c>
      <c r="E16" s="126" t="s">
        <v>95</v>
      </c>
      <c r="F16" s="123"/>
    </row>
    <row r="17" spans="1:6" s="2" customFormat="1" ht="24.95">
      <c r="A17" s="132">
        <v>45720</v>
      </c>
      <c r="B17" s="122" t="s">
        <v>267</v>
      </c>
      <c r="C17" s="125" t="s">
        <v>101</v>
      </c>
      <c r="D17" s="122" t="s">
        <v>268</v>
      </c>
      <c r="E17" s="126" t="s">
        <v>95</v>
      </c>
      <c r="F17" s="123"/>
    </row>
    <row r="18" spans="1:6" s="2" customFormat="1">
      <c r="A18" s="132">
        <v>45755</v>
      </c>
      <c r="B18" s="122" t="s">
        <v>269</v>
      </c>
      <c r="C18" s="125" t="s">
        <v>100</v>
      </c>
      <c r="D18" s="122" t="s">
        <v>270</v>
      </c>
      <c r="E18" s="126" t="s">
        <v>95</v>
      </c>
      <c r="F18" s="123"/>
    </row>
    <row r="19" spans="1:6" s="2" customFormat="1" ht="24.95">
      <c r="A19" s="132">
        <v>45791</v>
      </c>
      <c r="B19" s="122" t="s">
        <v>271</v>
      </c>
      <c r="C19" s="125" t="s">
        <v>100</v>
      </c>
      <c r="D19" s="122" t="s">
        <v>272</v>
      </c>
      <c r="E19" s="126" t="s">
        <v>95</v>
      </c>
      <c r="F19" s="123"/>
    </row>
    <row r="20" spans="1:6" s="2" customFormat="1">
      <c r="A20" s="132"/>
      <c r="B20" s="122"/>
      <c r="C20" s="125"/>
      <c r="D20" s="134"/>
      <c r="E20" s="126"/>
      <c r="F20" s="123"/>
    </row>
    <row r="21" spans="1:6" s="2" customFormat="1">
      <c r="A21" s="132"/>
      <c r="B21" s="124"/>
      <c r="C21" s="125"/>
      <c r="D21" s="124"/>
      <c r="E21" s="126"/>
      <c r="F21" s="127"/>
    </row>
    <row r="22" spans="1:6" s="2" customFormat="1">
      <c r="A22" s="132"/>
      <c r="B22" s="124"/>
      <c r="C22" s="125"/>
      <c r="D22" s="124"/>
      <c r="E22" s="126"/>
      <c r="F22" s="127"/>
    </row>
    <row r="23" spans="1:6" s="2" customFormat="1">
      <c r="A23" s="132"/>
      <c r="B23" s="124"/>
      <c r="C23" s="125"/>
      <c r="D23" s="124"/>
      <c r="E23" s="126"/>
      <c r="F23" s="127"/>
    </row>
    <row r="24" spans="1:6" s="2" customFormat="1">
      <c r="A24" s="117"/>
      <c r="B24" s="124"/>
      <c r="C24" s="125"/>
      <c r="D24" s="124"/>
      <c r="E24" s="126"/>
      <c r="F24" s="127"/>
    </row>
    <row r="25" spans="1:6" s="2" customFormat="1">
      <c r="A25" s="117"/>
      <c r="B25" s="124"/>
      <c r="C25" s="125"/>
      <c r="D25" s="124"/>
      <c r="E25" s="126"/>
      <c r="F25" s="127"/>
    </row>
    <row r="26" spans="1:6" s="2" customFormat="1">
      <c r="A26" s="117"/>
      <c r="B26" s="124"/>
      <c r="C26" s="125"/>
      <c r="D26" s="124"/>
      <c r="E26" s="126"/>
      <c r="F26" s="127"/>
    </row>
    <row r="27" spans="1:6" s="2" customFormat="1">
      <c r="A27" s="117"/>
      <c r="B27" s="124"/>
      <c r="C27" s="125"/>
      <c r="D27" s="124"/>
      <c r="E27" s="126"/>
      <c r="F27" s="127"/>
    </row>
    <row r="28" spans="1:6" s="2" customFormat="1">
      <c r="A28" s="117"/>
      <c r="B28" s="124"/>
      <c r="C28" s="125"/>
      <c r="D28" s="124"/>
      <c r="E28" s="126"/>
      <c r="F28" s="127"/>
    </row>
    <row r="29" spans="1:6" s="2" customFormat="1">
      <c r="A29" s="117"/>
      <c r="B29" s="124"/>
      <c r="C29" s="125"/>
      <c r="D29" s="124"/>
      <c r="E29" s="126"/>
      <c r="F29" s="127"/>
    </row>
    <row r="30" spans="1:6" s="2" customFormat="1">
      <c r="A30" s="117"/>
      <c r="B30" s="124"/>
      <c r="C30" s="125"/>
      <c r="D30" s="124"/>
      <c r="E30" s="126"/>
      <c r="F30" s="127"/>
    </row>
    <row r="31" spans="1:6" s="2" customFormat="1">
      <c r="A31" s="117"/>
      <c r="B31" s="124"/>
      <c r="C31" s="125"/>
      <c r="D31" s="124"/>
      <c r="E31" s="126"/>
      <c r="F31" s="127"/>
    </row>
    <row r="32" spans="1:6" s="2" customFormat="1">
      <c r="A32" s="117"/>
      <c r="B32" s="124"/>
      <c r="C32" s="125"/>
      <c r="D32" s="124"/>
      <c r="E32" s="126"/>
      <c r="F32" s="127"/>
    </row>
    <row r="33" spans="1:7" s="2" customFormat="1" hidden="1">
      <c r="A33" s="94"/>
      <c r="B33" s="99"/>
      <c r="C33" s="101"/>
      <c r="D33" s="99"/>
      <c r="E33" s="102"/>
      <c r="F33" s="100"/>
    </row>
    <row r="34" spans="1:7" ht="34.5" customHeight="1">
      <c r="A34" s="113" t="s">
        <v>273</v>
      </c>
      <c r="B34" s="114" t="s">
        <v>274</v>
      </c>
      <c r="C34" s="115">
        <f>C35+C36</f>
        <v>8</v>
      </c>
      <c r="D34" s="116" t="str">
        <f>IF(SUBTOTAL(3,C12:C33)=SUBTOTAL(103,C12:C33),'Summary and sign-off'!$A$48,'Summary and sign-off'!$A$49)</f>
        <v>Check - there are no hidden rows with data</v>
      </c>
      <c r="E34" s="142" t="str">
        <f>IF('Summary and sign-off'!F60='Summary and sign-off'!F54,'Summary and sign-off'!A52,'Summary and sign-off'!A50)</f>
        <v>Check - each entry provides sufficient information</v>
      </c>
      <c r="F34" s="142"/>
      <c r="G34" s="2"/>
    </row>
    <row r="35" spans="1:7" ht="25.5" customHeight="1">
      <c r="A35" s="54"/>
      <c r="B35" s="55" t="s">
        <v>100</v>
      </c>
      <c r="C35" s="56">
        <f>COUNTIF(C12:C33,'Summary and sign-off'!A45)</f>
        <v>3</v>
      </c>
      <c r="D35" s="14"/>
      <c r="E35" s="15"/>
      <c r="F35" s="16"/>
    </row>
    <row r="36" spans="1:7" ht="25.5" customHeight="1">
      <c r="A36" s="54"/>
      <c r="B36" s="55" t="s">
        <v>101</v>
      </c>
      <c r="C36" s="56">
        <f>COUNTIF(C12:C33,'Summary and sign-off'!A46)</f>
        <v>5</v>
      </c>
      <c r="D36" s="14"/>
      <c r="E36" s="15"/>
      <c r="F36" s="16"/>
    </row>
    <row r="37" spans="1:7" ht="12.95">
      <c r="A37" s="17"/>
      <c r="B37" s="18"/>
      <c r="C37" s="17"/>
      <c r="D37" s="19"/>
      <c r="E37" s="19"/>
      <c r="F37" s="17"/>
    </row>
    <row r="38" spans="1:7" ht="12.95">
      <c r="A38" s="18" t="s">
        <v>247</v>
      </c>
      <c r="B38" s="18"/>
      <c r="C38" s="18"/>
      <c r="D38" s="18"/>
      <c r="E38" s="18"/>
      <c r="F38" s="18"/>
    </row>
    <row r="39" spans="1:7" ht="12.6" customHeight="1">
      <c r="A39" s="20" t="s">
        <v>220</v>
      </c>
      <c r="B39" s="17"/>
      <c r="C39" s="17"/>
      <c r="D39" s="17"/>
      <c r="E39" s="17"/>
    </row>
    <row r="40" spans="1:7" ht="12.95">
      <c r="A40" s="20" t="s">
        <v>82</v>
      </c>
      <c r="B40" s="19"/>
      <c r="C40" s="17"/>
      <c r="D40" s="17"/>
      <c r="E40" s="17"/>
      <c r="F40" s="17"/>
    </row>
    <row r="41" spans="1:7" ht="12.95">
      <c r="A41" s="20" t="s">
        <v>275</v>
      </c>
      <c r="B41" s="21"/>
      <c r="C41" s="21"/>
      <c r="D41" s="21"/>
      <c r="E41" s="21"/>
      <c r="F41" s="21"/>
    </row>
    <row r="42" spans="1:7" ht="12.75" customHeight="1">
      <c r="A42" s="20" t="s">
        <v>276</v>
      </c>
      <c r="B42" s="17"/>
      <c r="C42" s="17"/>
      <c r="D42" s="17"/>
      <c r="E42" s="17"/>
      <c r="F42" s="17"/>
    </row>
    <row r="43" spans="1:7" ht="12.95" customHeight="1">
      <c r="A43" s="20" t="s">
        <v>277</v>
      </c>
      <c r="B43" s="17"/>
      <c r="C43" s="17"/>
      <c r="D43" s="17"/>
      <c r="E43" s="17"/>
      <c r="F43" s="17"/>
    </row>
    <row r="44" spans="1:7">
      <c r="A44" s="20" t="s">
        <v>278</v>
      </c>
      <c r="C44" s="17"/>
      <c r="D44" s="17"/>
      <c r="E44" s="17"/>
      <c r="F44" s="17"/>
    </row>
    <row r="45" spans="1:7" ht="12.75" customHeight="1">
      <c r="A45" s="20" t="s">
        <v>131</v>
      </c>
      <c r="B45" s="20"/>
      <c r="C45" s="22"/>
      <c r="D45" s="22"/>
      <c r="E45" s="22"/>
      <c r="F45" s="22"/>
    </row>
    <row r="46" spans="1:7" ht="12.75" customHeight="1">
      <c r="A46" s="20"/>
      <c r="B46" s="20"/>
      <c r="C46" s="22"/>
      <c r="D46" s="22"/>
      <c r="E46" s="22"/>
      <c r="F46" s="22"/>
    </row>
    <row r="47" spans="1:7" ht="12.75" hidden="1" customHeight="1">
      <c r="A47" s="20"/>
      <c r="B47" s="20"/>
      <c r="C47" s="22"/>
      <c r="D47" s="22"/>
      <c r="E47" s="22"/>
      <c r="F47" s="22"/>
    </row>
    <row r="48" spans="1:7"/>
    <row r="49" spans="1:6"/>
    <row r="50" spans="1:6" ht="12.95" hidden="1">
      <c r="A50" s="18"/>
      <c r="B50" s="18"/>
      <c r="C50" s="18"/>
      <c r="D50" s="18"/>
      <c r="E50" s="18"/>
      <c r="F50" s="18"/>
    </row>
    <row r="51" spans="1:6" ht="12.95" hidden="1">
      <c r="A51" s="18"/>
      <c r="B51" s="18"/>
      <c r="C51" s="18"/>
      <c r="D51" s="18"/>
      <c r="E51" s="18"/>
      <c r="F51" s="18"/>
    </row>
    <row r="52" spans="1:6" ht="12.95" hidden="1">
      <c r="A52" s="18"/>
      <c r="B52" s="18"/>
      <c r="C52" s="18"/>
      <c r="D52" s="18"/>
      <c r="E52" s="18"/>
      <c r="F52" s="18"/>
    </row>
    <row r="53" spans="1:6" ht="12.95" hidden="1">
      <c r="A53" s="18"/>
      <c r="B53" s="18"/>
      <c r="C53" s="18"/>
      <c r="D53" s="18"/>
      <c r="E53" s="18"/>
      <c r="F53" s="18"/>
    </row>
    <row r="54" spans="1:6" ht="12.95" hidden="1">
      <c r="A54" s="18"/>
      <c r="B54" s="18"/>
      <c r="C54" s="18"/>
      <c r="D54" s="18"/>
      <c r="E54" s="18"/>
      <c r="F54" s="18"/>
    </row>
    <row r="55" spans="1:6"/>
    <row r="56" spans="1:6"/>
    <row r="57" spans="1:6"/>
    <row r="58" spans="1:6"/>
    <row r="59" spans="1:6"/>
    <row r="60" spans="1:6"/>
    <row r="61" spans="1:6"/>
    <row r="62" spans="1:6"/>
    <row r="63" spans="1:6"/>
  </sheetData>
  <sheetProtection sheet="1" formatCells="0" insertRows="0" deleteRows="0"/>
  <dataConsolidate/>
  <mergeCells count="10">
    <mergeCell ref="E34:F3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3 A12:A20"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A11"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1 A22 A23 A24 A25 A26 A27 A28 A29 A30 A31 A32"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C12:C33</xm:sqref>
        </x14:dataValidation>
        <x14:dataValidation type="list" errorStyle="information" operator="greaterThan" allowBlank="1" showInputMessage="1" prompt="Provide specific $ value if possible" xr:uid="{00000000-0002-0000-0500-000003000000}">
          <x14:formula1>
            <xm:f>'Summary and sign-off'!$A$39:$A$44</xm:f>
          </x14:formula1>
          <xm:sqref>E12:E33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Word" ma:contentTypeID="0x01010030ACD51CCDE8E24CB1E8E8993A5369C700B8E86C5E0033394882AE212DC5FE340E" ma:contentTypeVersion="50" ma:contentTypeDescription="Create a new document." ma:contentTypeScope="" ma:versionID="13c8349653d247000e2d0ae5ab69e93e">
  <xsd:schema xmlns:xsd="http://www.w3.org/2001/XMLSchema" xmlns:xs="http://www.w3.org/2001/XMLSchema" xmlns:p="http://schemas.microsoft.com/office/2006/metadata/properties" xmlns:ns2="02bffcbe-7cf8-467d-a91b-a3e0dbcae01e" xmlns:ns3="a9df0e0e-9b5b-47bc-81c1-d190dfb54f87" xmlns:ns4="b30672e7-690a-4c93-a50a-a028bc8f475d" xmlns:ns5="70761194-623b-4751-a0da-29ad6551f95e" xmlns:ns6="04e1bcbe-cb8b-4847-8cd0-d70d65ebef14" xmlns:ns7="f12a4863-2e7e-439e-ac91-f44950423e7e" targetNamespace="http://schemas.microsoft.com/office/2006/metadata/properties" ma:root="true" ma:fieldsID="fed79eef06900a78390b1e312e546af0" ns2:_="" ns3:_="" ns4:_="" ns5:_="" ns6:_="" ns7:_="">
    <xsd:import namespace="02bffcbe-7cf8-467d-a91b-a3e0dbcae01e"/>
    <xsd:import namespace="a9df0e0e-9b5b-47bc-81c1-d190dfb54f87"/>
    <xsd:import namespace="b30672e7-690a-4c93-a50a-a028bc8f475d"/>
    <xsd:import namespace="70761194-623b-4751-a0da-29ad6551f95e"/>
    <xsd:import namespace="04e1bcbe-cb8b-4847-8cd0-d70d65ebef14"/>
    <xsd:import namespace="f12a4863-2e7e-439e-ac91-f44950423e7e"/>
    <xsd:element name="properties">
      <xsd:complexType>
        <xsd:sequence>
          <xsd:element name="documentManagement">
            <xsd:complexType>
              <xsd:all>
                <xsd:element ref="ns2:DocumentType" minOccurs="0"/>
                <xsd:element ref="ns3:Narrative" minOccurs="0"/>
                <xsd:element ref="ns4:OTDocID" minOccurs="0"/>
                <xsd:element ref="ns4:OTModifiedBy" minOccurs="0"/>
                <xsd:element ref="ns4:LegacyMetadata" minOccurs="0"/>
                <xsd:element ref="ns4:OTCreatedBy" minOccurs="0"/>
                <xsd:element ref="ns3:PraText3" minOccurs="0"/>
                <xsd:element ref="ns3:PraText4" minOccurs="0"/>
                <xsd:element ref="ns3:PraText5" minOccurs="0"/>
                <xsd:element ref="ns3:PraDate1" minOccurs="0"/>
                <xsd:element ref="ns3:PraDate2" minOccurs="0"/>
                <xsd:element ref="ns3:PraDate3" minOccurs="0"/>
                <xsd:element ref="ns3:PraDateTrigger" minOccurs="0"/>
                <xsd:element ref="ns3:PraDateDisposal" minOccurs="0"/>
                <xsd:element ref="ns5:Activity" minOccurs="0"/>
                <xsd:element ref="ns5:Function" minOccurs="0"/>
                <xsd:element ref="ns5:Subactivity" minOccurs="0"/>
                <xsd:element ref="ns5:Year" minOccurs="0"/>
                <xsd:element ref="ns5:Project" minOccurs="0"/>
                <xsd:element ref="ns5:AggregationNarrative" minOccurs="0"/>
                <xsd:element ref="ns5:Case" minOccurs="0"/>
                <xsd:element ref="ns5:CategoryName" minOccurs="0"/>
                <xsd:element ref="ns5:CategoryValue" minOccurs="0"/>
                <xsd:element ref="ns5:Category" minOccurs="0"/>
                <xsd:element ref="ns3:PraText1" minOccurs="0"/>
                <xsd:element ref="ns3:PraText2" minOccurs="0"/>
                <xsd:element ref="ns5:PRAType" minOccurs="0"/>
                <xsd:element ref="ns3:AggregationStatus" minOccurs="0"/>
                <xsd:element ref="ns6:MediaServiceMetadata" minOccurs="0"/>
                <xsd:element ref="ns6:MediaServiceFastMetadata" minOccurs="0"/>
                <xsd:element ref="ns6:MediaServiceAutoKeyPoints" minOccurs="0"/>
                <xsd:element ref="ns6:MediaServiceKeyPoints" minOccurs="0"/>
                <xsd:element ref="ns7:_dlc_DocId" minOccurs="0"/>
                <xsd:element ref="ns7:_dlc_DocIdUrl" minOccurs="0"/>
                <xsd:element ref="ns7:_dlc_DocIdPersistId" minOccurs="0"/>
                <xsd:element ref="ns6:MediaServiceAutoTags" minOccurs="0"/>
                <xsd:element ref="ns6:MediaServiceOCR" minOccurs="0"/>
                <xsd:element ref="ns6:MediaServiceGenerationTime" minOccurs="0"/>
                <xsd:element ref="ns6:MediaServiceEventHashCode" minOccurs="0"/>
                <xsd:element ref="ns6:MediaServiceDateTaken" minOccurs="0"/>
                <xsd:element ref="ns6:MediaServiceLocation" minOccurs="0"/>
                <xsd:element ref="ns6:lcf76f155ced4ddcb4097134ff3c332f" minOccurs="0"/>
                <xsd:element ref="ns7:TaxCatchAll" minOccurs="0"/>
                <xsd:element ref="ns7:SharedWithUsers" minOccurs="0"/>
                <xsd:element ref="ns7:SharedWithDetails" minOccurs="0"/>
                <xsd:element ref="ns6:MediaServiceObjectDetectorVersions" minOccurs="0"/>
                <xsd:element ref="ns6:MediaServiceSearchProperties" minOccurs="0"/>
                <xsd:element ref="ns6: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bffcbe-7cf8-467d-a91b-a3e0dbcae01e" elementFormDefault="qualified">
    <xsd:import namespace="http://schemas.microsoft.com/office/2006/documentManagement/types"/>
    <xsd:import namespace="http://schemas.microsoft.com/office/infopath/2007/PartnerControls"/>
    <xsd:element name="DocumentType" ma:index="8" nillable="true" ma:displayName="Document Type" ma:description="Specify the document type to help refine search and to classify the document" ma:format="Dropdown" ma:internalName="DocumentType" ma:readOnly="false">
      <xsd:simpleType>
        <xsd:restriction base="dms:Choice">
          <xsd:enumeration value="APPLICATION, certificate, consent related"/>
          <xsd:enumeration value="CONTRACT, Variation, Agreement"/>
          <xsd:enumeration value="CORRESPONDENCE, Memo, Filenote, Email"/>
          <xsd:enumeration value="DRAWING, Plan, Map"/>
          <xsd:enumeration value="EMPLOYMENT related"/>
          <xsd:enumeration value="FINANCIAL related"/>
          <xsd:enumeration value="KNOWLEDGE article"/>
          <xsd:enumeration value="MEETING related"/>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schema>
  <xsd:schema xmlns:xsd="http://www.w3.org/2001/XMLSchema" xmlns:xs="http://www.w3.org/2001/XMLSchema" xmlns:dms="http://schemas.microsoft.com/office/2006/documentManagement/types" xmlns:pc="http://schemas.microsoft.com/office/infopath/2007/PartnerControls" targetNamespace="a9df0e0e-9b5b-47bc-81c1-d190dfb54f87" elementFormDefault="qualified">
    <xsd:import namespace="http://schemas.microsoft.com/office/2006/documentManagement/types"/>
    <xsd:import namespace="http://schemas.microsoft.com/office/infopath/2007/PartnerControls"/>
    <xsd:element name="Narrative" ma:index="9" nillable="true" ma:displayName="Narrative" ma:internalName="Narrative0" ma:readOnly="false">
      <xsd:simpleType>
        <xsd:restriction base="dms:Note">
          <xsd:maxLength value="255"/>
        </xsd:restriction>
      </xsd:simpleType>
    </xsd:element>
    <xsd:element name="PraText3" ma:index="14" nillable="true" ma:displayName="PRA Text 3" ma:hidden="true" ma:internalName="PraText30" ma:readOnly="false">
      <xsd:simpleType>
        <xsd:restriction base="dms:Text">
          <xsd:maxLength value="255"/>
        </xsd:restriction>
      </xsd:simpleType>
    </xsd:element>
    <xsd:element name="PraText4" ma:index="15" nillable="true" ma:displayName="PRA Text 4" ma:hidden="true" ma:internalName="PraText40" ma:readOnly="false">
      <xsd:simpleType>
        <xsd:restriction base="dms:Text">
          <xsd:maxLength value="255"/>
        </xsd:restriction>
      </xsd:simpleType>
    </xsd:element>
    <xsd:element name="PraText5" ma:index="16" nillable="true" ma:displayName="PRA Text 5" ma:hidden="true" ma:internalName="PraText50" ma:readOnly="false">
      <xsd:simpleType>
        <xsd:restriction base="dms:Text">
          <xsd:maxLength value="255"/>
        </xsd:restriction>
      </xsd:simpleType>
    </xsd:element>
    <xsd:element name="PraDate1" ma:index="17" nillable="true" ma:displayName="PRA Date 1" ma:format="DateTime" ma:hidden="true" ma:internalName="PraDate1" ma:readOnly="false">
      <xsd:simpleType>
        <xsd:restriction base="dms:DateTime"/>
      </xsd:simpleType>
    </xsd:element>
    <xsd:element name="PraDate2" ma:index="18" nillable="true" ma:displayName="PRA Date 2" ma:format="DateTime" ma:hidden="true" ma:internalName="PraDate2" ma:readOnly="false">
      <xsd:simpleType>
        <xsd:restriction base="dms:DateTime"/>
      </xsd:simpleType>
    </xsd:element>
    <xsd:element name="PraDate3" ma:index="19" nillable="true" ma:displayName="PRA Date 3" ma:format="DateTime" ma:hidden="true" ma:internalName="PraDate3" ma:readOnly="false">
      <xsd:simpleType>
        <xsd:restriction base="dms:DateTime"/>
      </xsd:simpleType>
    </xsd:element>
    <xsd:element name="PraDateTrigger" ma:index="20" nillable="true" ma:displayName="PRA Date Trigger" ma:format="DateTime" ma:hidden="true" ma:internalName="PraDateTrigger" ma:readOnly="false">
      <xsd:simpleType>
        <xsd:restriction base="dms:DateTime"/>
      </xsd:simpleType>
    </xsd:element>
    <xsd:element name="PraDateDisposal" ma:index="21" nillable="true" ma:displayName="PRA Date Disposal" ma:format="DateTime" ma:hidden="true" ma:internalName="PraDateDisposal0" ma:readOnly="false">
      <xsd:simpleType>
        <xsd:restriction base="dms:DateTime"/>
      </xsd:simpleType>
    </xsd:element>
    <xsd:element name="PraText1" ma:index="32" nillable="true" ma:displayName="PRA Text 1" ma:hidden="true" ma:internalName="PraText10" ma:readOnly="false">
      <xsd:simpleType>
        <xsd:restriction base="dms:Text">
          <xsd:maxLength value="255"/>
        </xsd:restriction>
      </xsd:simpleType>
    </xsd:element>
    <xsd:element name="PraText2" ma:index="33" nillable="true" ma:displayName="PRA Text 2" ma:hidden="true" ma:internalName="PraText20" ma:readOnly="false">
      <xsd:simpleType>
        <xsd:restriction base="dms:Text">
          <xsd:maxLength value="255"/>
        </xsd:restriction>
      </xsd:simpleType>
    </xsd:element>
    <xsd:element name="AggregationStatus" ma:index="35" nillable="true" ma:displayName="Aggregation Status" ma:default="Normal" ma:format="Dropdown" ma:hidden="true" ma:internalName="AggregationStatus0"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schema>
  <xsd:schema xmlns:xsd="http://www.w3.org/2001/XMLSchema" xmlns:xs="http://www.w3.org/2001/XMLSchema" xmlns:dms="http://schemas.microsoft.com/office/2006/documentManagement/types" xmlns:pc="http://schemas.microsoft.com/office/infopath/2007/PartnerControls" targetNamespace="b30672e7-690a-4c93-a50a-a028bc8f475d" elementFormDefault="qualified">
    <xsd:import namespace="http://schemas.microsoft.com/office/2006/documentManagement/types"/>
    <xsd:import namespace="http://schemas.microsoft.com/office/infopath/2007/PartnerControls"/>
    <xsd:element name="OTDocID" ma:index="10" nillable="true" ma:displayName="OTDocID" ma:internalName="OTDocID" ma:readOnly="false">
      <xsd:simpleType>
        <xsd:restriction base="dms:Text">
          <xsd:maxLength value="255"/>
        </xsd:restriction>
      </xsd:simpleType>
    </xsd:element>
    <xsd:element name="OTModifiedBy" ma:index="11" nillable="true" ma:displayName="OTModifiedBy" ma:internalName="OTModifiedBy" ma:readOnly="false">
      <xsd:simpleType>
        <xsd:restriction base="dms:Text">
          <xsd:maxLength value="255"/>
        </xsd:restriction>
      </xsd:simpleType>
    </xsd:element>
    <xsd:element name="LegacyMetadata" ma:index="12" nillable="true" ma:displayName="LegacyMetadata" ma:internalName="LegacyMetadata">
      <xsd:simpleType>
        <xsd:restriction base="dms:Note"/>
      </xsd:simpleType>
    </xsd:element>
    <xsd:element name="OTCreatedBy" ma:index="13" nillable="true" ma:displayName="OTCreatedBy" ma:internalName="OTCreatedB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0761194-623b-4751-a0da-29ad6551f95e" elementFormDefault="qualified">
    <xsd:import namespace="http://schemas.microsoft.com/office/2006/documentManagement/types"/>
    <xsd:import namespace="http://schemas.microsoft.com/office/infopath/2007/PartnerControls"/>
    <xsd:element name="Activity" ma:index="22" nillable="true" ma:displayName="Activity" ma:default="Planning and Reporting" ma:format="Dropdown" ma:internalName="Activity">
      <xsd:simpleType>
        <xsd:union memberTypes="dms:Text">
          <xsd:simpleType>
            <xsd:restriction base="dms:Choice">
              <xsd:enumeration value="Planning and Reporting"/>
            </xsd:restriction>
          </xsd:simpleType>
        </xsd:union>
      </xsd:simpleType>
    </xsd:element>
    <xsd:element name="Function" ma:index="23" nillable="true" ma:displayName="Function" ma:default="Governance and Strategic Management" ma:format="Dropdown" ma:hidden="true" ma:internalName="Function" ma:readOnly="false">
      <xsd:simpleType>
        <xsd:union memberTypes="dms:Text">
          <xsd:simpleType>
            <xsd:restriction base="dms:Choice">
              <xsd:enumeration value="Governance and Strategic Management"/>
            </xsd:restriction>
          </xsd:simpleType>
        </xsd:union>
      </xsd:simpleType>
    </xsd:element>
    <xsd:element name="Subactivity" ma:index="24" nillable="true" ma:displayName="Subactivity" ma:format="Dropdown" ma:internalName="Subactivity">
      <xsd:simpleType>
        <xsd:union memberTypes="dms:Text">
          <xsd:simpleType>
            <xsd:restriction base="dms:Choice">
              <xsd:enumeration value="Annual Report"/>
              <xsd:enumeration value="Budget Bid"/>
              <xsd:enumeration value="KPIs"/>
              <xsd:enumeration value="SOI"/>
              <xsd:enumeration value="SPE"/>
            </xsd:restriction>
          </xsd:simpleType>
        </xsd:union>
      </xsd:simpleType>
    </xsd:element>
    <xsd:element name="Year" ma:index="25" nillable="true" ma:displayName="Year" ma:format="Dropdown" ma:hidden="true" ma:internalName="Year" ma:readOnly="false">
      <xsd:simpleType>
        <xsd:restriction base="dms:Choice">
          <xsd:enumeration value="2019"/>
          <xsd:enumeration value="2020"/>
          <xsd:enumeration value="2021"/>
          <xsd:enumeration value="2022"/>
          <xsd:enumeration value="2023"/>
        </xsd:restriction>
      </xsd:simpleType>
    </xsd:element>
    <xsd:element name="Project" ma:index="26" nillable="true" ma:displayName="Project" ma:hidden="true" ma:internalName="Project" ma:readOnly="false">
      <xsd:simpleType>
        <xsd:restriction base="dms:Text">
          <xsd:maxLength value="255"/>
        </xsd:restriction>
      </xsd:simpleType>
    </xsd:element>
    <xsd:element name="AggregationNarrative" ma:index="27" nillable="true" ma:displayName="Aggregation Narrative" ma:hidden="true" ma:internalName="AggregationNarrative" ma:readOnly="false">
      <xsd:simpleType>
        <xsd:restriction base="dms:Text">
          <xsd:maxLength value="255"/>
        </xsd:restriction>
      </xsd:simpleType>
    </xsd:element>
    <xsd:element name="Case" ma:index="28" nillable="true" ma:displayName="Case" ma:default="NA" ma:format="Dropdown" ma:hidden="true" ma:internalName="Case" ma:readOnly="false">
      <xsd:simpleType>
        <xsd:restriction base="dms:Choice">
          <xsd:enumeration value="NA"/>
        </xsd:restriction>
      </xsd:simpleType>
    </xsd:element>
    <xsd:element name="CategoryName" ma:index="29" nillable="true" ma:displayName="Category Name" ma:hidden="true" ma:internalName="CategoryName" ma:readOnly="false">
      <xsd:simpleType>
        <xsd:restriction base="dms:Text">
          <xsd:maxLength value="255"/>
        </xsd:restriction>
      </xsd:simpleType>
    </xsd:element>
    <xsd:element name="CategoryValue" ma:index="30" nillable="true" ma:displayName="Category Value" ma:format="Dropdown" ma:internalName="CategoryValue">
      <xsd:simpleType>
        <xsd:union memberTypes="dms:Text">
          <xsd:simpleType>
            <xsd:restriction base="dms:Choice">
              <xsd:enumeration value="FY 19-20"/>
              <xsd:enumeration value="FY 20-21"/>
            </xsd:restriction>
          </xsd:simpleType>
        </xsd:union>
      </xsd:simpleType>
    </xsd:element>
    <xsd:element name="Category" ma:index="31" nillable="true" ma:displayName="Category" ma:hidden="true" ma:internalName="Category" ma:readOnly="false">
      <xsd:simpleType>
        <xsd:restriction base="dms:Text">
          <xsd:maxLength value="255"/>
        </xsd:restriction>
      </xsd:simpleType>
    </xsd:element>
    <xsd:element name="PRAType" ma:index="34" nillable="true" ma:displayName="PRA Type" ma:hidden="true" ma:internalName="PRATyp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e1bcbe-cb8b-4847-8cd0-d70d65ebef14" elementFormDefault="qualified">
    <xsd:import namespace="http://schemas.microsoft.com/office/2006/documentManagement/types"/>
    <xsd:import namespace="http://schemas.microsoft.com/office/infopath/2007/PartnerControls"/>
    <xsd:element name="MediaServiceMetadata" ma:index="36" nillable="true" ma:displayName="MediaServiceMetadata" ma:hidden="true" ma:internalName="MediaServiceMetadata" ma:readOnly="true">
      <xsd:simpleType>
        <xsd:restriction base="dms:Note"/>
      </xsd:simpleType>
    </xsd:element>
    <xsd:element name="MediaServiceFastMetadata" ma:index="37" nillable="true" ma:displayName="MediaServiceFastMetadata" ma:hidden="true" ma:internalName="MediaServiceFastMetadata" ma:readOnly="true">
      <xsd:simpleType>
        <xsd:restriction base="dms:Note"/>
      </xsd:simpleType>
    </xsd:element>
    <xsd:element name="MediaServiceAutoKeyPoints" ma:index="38" nillable="true" ma:displayName="MediaServiceAutoKeyPoints" ma:hidden="true" ma:internalName="MediaServiceAutoKeyPoints" ma:readOnly="true">
      <xsd:simpleType>
        <xsd:restriction base="dms:Note"/>
      </xsd:simpleType>
    </xsd:element>
    <xsd:element name="MediaServiceKeyPoints" ma:index="39" nillable="true" ma:displayName="KeyPoints" ma:internalName="MediaServiceKeyPoints" ma:readOnly="true">
      <xsd:simpleType>
        <xsd:restriction base="dms:Note">
          <xsd:maxLength value="255"/>
        </xsd:restriction>
      </xsd:simpleType>
    </xsd:element>
    <xsd:element name="MediaServiceAutoTags" ma:index="43" nillable="true" ma:displayName="Tags" ma:internalName="MediaServiceAutoTags" ma:readOnly="true">
      <xsd:simpleType>
        <xsd:restriction base="dms:Text"/>
      </xsd:simpleType>
    </xsd:element>
    <xsd:element name="MediaServiceOCR" ma:index="44" nillable="true" ma:displayName="Extracted Text" ma:internalName="MediaServiceOCR" ma:readOnly="true">
      <xsd:simpleType>
        <xsd:restriction base="dms:Note">
          <xsd:maxLength value="255"/>
        </xsd:restriction>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EventHashCode" ma:index="46" nillable="true" ma:displayName="MediaServiceEventHashCode" ma:hidden="true" ma:internalName="MediaServiceEventHashCode" ma:readOnly="true">
      <xsd:simpleType>
        <xsd:restriction base="dms:Text"/>
      </xsd:simpleType>
    </xsd:element>
    <xsd:element name="MediaServiceDateTaken" ma:index="47" nillable="true" ma:displayName="MediaServiceDateTaken" ma:hidden="true" ma:internalName="MediaServiceDateTaken" ma:readOnly="true">
      <xsd:simpleType>
        <xsd:restriction base="dms:Text"/>
      </xsd:simpleType>
    </xsd:element>
    <xsd:element name="MediaServiceLocation" ma:index="48" nillable="true" ma:displayName="Location" ma:internalName="MediaServiceLocation" ma:readOnly="true">
      <xsd:simpleType>
        <xsd:restriction base="dms:Text"/>
      </xsd:simpleType>
    </xsd:element>
    <xsd:element name="lcf76f155ced4ddcb4097134ff3c332f" ma:index="50" nillable="true" ma:taxonomy="true" ma:internalName="lcf76f155ced4ddcb4097134ff3c332f" ma:taxonomyFieldName="MediaServiceImageTags" ma:displayName="Image Tags" ma:readOnly="false" ma:fieldId="{5cf76f15-5ced-4ddc-b409-7134ff3c332f}" ma:taxonomyMulti="true" ma:sspId="c284cdd8-0240-42f9-af2b-4d59cbd29a8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4" nillable="true" ma:displayName="MediaServiceObjectDetectorVersions" ma:hidden="true" ma:indexed="true" ma:internalName="MediaServiceObjectDetectorVersions" ma:readOnly="true">
      <xsd:simpleType>
        <xsd:restriction base="dms:Text"/>
      </xsd:simpleType>
    </xsd:element>
    <xsd:element name="MediaServiceSearchProperties" ma:index="55" nillable="true" ma:displayName="MediaServiceSearchProperties" ma:hidden="true" ma:internalName="MediaServiceSearchProperties" ma:readOnly="true">
      <xsd:simpleType>
        <xsd:restriction base="dms:Note"/>
      </xsd:simpleType>
    </xsd:element>
    <xsd:element name="Notes" ma:index="56"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2a4863-2e7e-439e-ac91-f44950423e7e" elementFormDefault="qualified">
    <xsd:import namespace="http://schemas.microsoft.com/office/2006/documentManagement/types"/>
    <xsd:import namespace="http://schemas.microsoft.com/office/infopath/2007/PartnerControls"/>
    <xsd:element name="_dlc_DocId" ma:index="40" nillable="true" ma:displayName="Document ID Value" ma:description="The value of the document ID assigned to this item." ma:internalName="_dlc_DocId" ma:readOnly="true">
      <xsd:simpleType>
        <xsd:restriction base="dms:Text"/>
      </xsd:simpleType>
    </xsd:element>
    <xsd:element name="_dlc_DocIdUrl" ma:index="4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2" nillable="true" ma:displayName="Persist ID" ma:description="Keep ID on add." ma:hidden="true" ma:internalName="_dlc_DocIdPersistId" ma:readOnly="true">
      <xsd:simpleType>
        <xsd:restriction base="dms:Boolean"/>
      </xsd:simpleType>
    </xsd:element>
    <xsd:element name="TaxCatchAll" ma:index="51" nillable="true" ma:displayName="Taxonomy Catch All Column" ma:hidden="true" ma:list="{43f35760-3112-496a-a500-77c902a4f613}" ma:internalName="TaxCatchAll" ma:showField="CatchAllData" ma:web="f12a4863-2e7e-439e-ac91-f44950423e7e">
      <xsd:complexType>
        <xsd:complexContent>
          <xsd:extension base="dms:MultiChoiceLookup">
            <xsd:sequence>
              <xsd:element name="Value" type="dms:Lookup" maxOccurs="unbounded" minOccurs="0" nillable="true"/>
            </xsd:sequence>
          </xsd:extension>
        </xsd:complexContent>
      </xsd:complexType>
    </xsd:element>
    <xsd:element name="SharedWithUsers" ma:index="5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f12a4863-2e7e-439e-ac91-f44950423e7e">CX73TTN7C2TW-66804438-2601</_dlc_DocId>
    <_dlc_DocIdUrl xmlns="f12a4863-2e7e-439e-ac91-f44950423e7e">
      <Url>https://climatechangegovt.sharepoint.com/sites/Governance/_layouts/15/DocIdRedir.aspx?ID=CX73TTN7C2TW-66804438-2601</Url>
      <Description>CX73TTN7C2TW-66804438-2601</Description>
    </_dlc_DocIdUrl>
    <LegacyMetadata xmlns="b30672e7-690a-4c93-a50a-a028bc8f475d" xsi:nil="true"/>
    <OTModifiedBy xmlns="b30672e7-690a-4c93-a50a-a028bc8f475d" xsi:nil="true"/>
    <Activity xmlns="70761194-623b-4751-a0da-29ad6551f95e">Planning and Reporting</Activity>
    <Function xmlns="70761194-623b-4751-a0da-29ad6551f95e">Governance and Strategic Management</Function>
    <PraText1 xmlns="a9df0e0e-9b5b-47bc-81c1-d190dfb54f87" xsi:nil="true"/>
    <Year xmlns="70761194-623b-4751-a0da-29ad6551f95e" xsi:nil="true"/>
    <CategoryName xmlns="70761194-623b-4751-a0da-29ad6551f95e" xsi:nil="true"/>
    <CategoryValue xmlns="70761194-623b-4751-a0da-29ad6551f95e" xsi:nil="true"/>
    <AggregationStatus xmlns="a9df0e0e-9b5b-47bc-81c1-d190dfb54f87">Normal</AggregationStatus>
    <Narrative xmlns="a9df0e0e-9b5b-47bc-81c1-d190dfb54f87" xsi:nil="true"/>
    <PraText5 xmlns="a9df0e0e-9b5b-47bc-81c1-d190dfb54f87" xsi:nil="true"/>
    <PRAType xmlns="70761194-623b-4751-a0da-29ad6551f95e" xsi:nil="true"/>
    <PraDate3 xmlns="a9df0e0e-9b5b-47bc-81c1-d190dfb54f87" xsi:nil="true"/>
    <PraDateTrigger xmlns="a9df0e0e-9b5b-47bc-81c1-d190dfb54f87" xsi:nil="true"/>
    <Project xmlns="70761194-623b-4751-a0da-29ad6551f95e" xsi:nil="true"/>
    <lcf76f155ced4ddcb4097134ff3c332f xmlns="04e1bcbe-cb8b-4847-8cd0-d70d65ebef14">
      <Terms xmlns="http://schemas.microsoft.com/office/infopath/2007/PartnerControls"/>
    </lcf76f155ced4ddcb4097134ff3c332f>
    <PraText4 xmlns="a9df0e0e-9b5b-47bc-81c1-d190dfb54f87" xsi:nil="true"/>
    <Subactivity xmlns="70761194-623b-4751-a0da-29ad6551f95e" xsi:nil="true"/>
    <PraDateDisposal xmlns="a9df0e0e-9b5b-47bc-81c1-d190dfb54f87" xsi:nil="true"/>
    <PraDate2 xmlns="a9df0e0e-9b5b-47bc-81c1-d190dfb54f87" xsi:nil="true"/>
    <Category xmlns="70761194-623b-4751-a0da-29ad6551f95e" xsi:nil="true"/>
    <PraText3 xmlns="a9df0e0e-9b5b-47bc-81c1-d190dfb54f87" xsi:nil="true"/>
    <DocumentType xmlns="02bffcbe-7cf8-467d-a91b-a3e0dbcae01e" xsi:nil="true"/>
    <AggregationNarrative xmlns="70761194-623b-4751-a0da-29ad6551f95e" xsi:nil="true"/>
    <Case xmlns="70761194-623b-4751-a0da-29ad6551f95e">NA</Case>
    <TaxCatchAll xmlns="f12a4863-2e7e-439e-ac91-f44950423e7e" xsi:nil="true"/>
    <OTDocID xmlns="b30672e7-690a-4c93-a50a-a028bc8f475d" xsi:nil="true"/>
    <OTCreatedBy xmlns="b30672e7-690a-4c93-a50a-a028bc8f475d" xsi:nil="true"/>
    <PraDate1 xmlns="a9df0e0e-9b5b-47bc-81c1-d190dfb54f87" xsi:nil="true"/>
    <PraText2 xmlns="a9df0e0e-9b5b-47bc-81c1-d190dfb54f87" xsi:nil="true"/>
    <SharedWithUsers xmlns="f12a4863-2e7e-439e-ac91-f44950423e7e">
      <UserInfo>
        <DisplayName>Ken Smart</DisplayName>
        <AccountId>87</AccountId>
        <AccountType/>
      </UserInfo>
      <UserInfo>
        <DisplayName>Nehalkumar patel</DisplayName>
        <AccountId>157</AccountId>
        <AccountType/>
      </UserInfo>
    </SharedWithUsers>
    <Notes xmlns="04e1bcbe-cb8b-4847-8cd0-d70d65ebef14"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file>

<file path=customXml/itemProps2.xml><?xml version="1.0" encoding="utf-8"?>
<ds:datastoreItem xmlns:ds="http://schemas.openxmlformats.org/officeDocument/2006/customXml" ds:itemID="{7D0CC1DF-2F48-46B2-8833-286C85050EC8}"/>
</file>

<file path=customXml/itemProps3.xml><?xml version="1.0" encoding="utf-8"?>
<ds:datastoreItem xmlns:ds="http://schemas.openxmlformats.org/officeDocument/2006/customXml" ds:itemID="{F579D7F4-D0D7-4BCB-BBEA-E7C37A64913E}"/>
</file>

<file path=customXml/itemProps4.xml><?xml version="1.0" encoding="utf-8"?>
<ds:datastoreItem xmlns:ds="http://schemas.openxmlformats.org/officeDocument/2006/customXml" ds:itemID="{239DBCAB-6875-4133-81DD-45924FC1DF38}"/>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
  <cp:revision/>
  <dcterms:created xsi:type="dcterms:W3CDTF">2010-10-17T20:59:02Z</dcterms:created>
  <dcterms:modified xsi:type="dcterms:W3CDTF">2025-07-30T04:27:16Z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0x01010030ACD51CCDE8E24CB1E8E8993A5369C700B8E86C5E0033394882AE212DC5FE340E</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8c73414e-ed66-4c7a-bd4d-b344d8bae043</vt:lpwstr>
  </property>
  <property fmtid="{D5CDD505-2E9C-101B-9397-08002B2CF9AE}" pid="10" name="SharedWithUsers">
    <vt:lpwstr>87;#Ken Smart;#157;#Nehalkumar patel</vt:lpwstr>
  </property>
  <property fmtid="{D5CDD505-2E9C-101B-9397-08002B2CF9AE}" pid="11" name="MediaServiceImageTags">
    <vt:lpwstr/>
  </property>
</Properties>
</file>