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theme/themeOverride1.xml" ContentType="application/vnd.openxmlformats-officedocument.themeOverride+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theme/themeOverride14.xml" ContentType="application/vnd.openxmlformats-officedocument.themeOverrid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6.xml" ContentType="application/vnd.openxmlformats-officedocument.themeOverride+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7.xml" ContentType="application/vnd.openxmlformats-officedocument.themeOverrid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8.xml" ContentType="application/vnd.openxmlformats-officedocument.themeOverrid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9.xml" ContentType="application/vnd.openxmlformats-officedocument.themeOverrid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0.xml" ContentType="application/vnd.openxmlformats-officedocument.themeOverride+xml"/>
  <Override PartName="/xl/drawings/drawing4.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ml.chartshapes+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1.xml" ContentType="application/vnd.openxmlformats-officedocument.themeOverride+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2.xml" ContentType="application/vnd.openxmlformats-officedocument.themeOverride+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15"/>
  <workbookPr codeName="ThisWorkbook" hidePivotFieldList="1"/>
  <mc:AlternateContent xmlns:mc="http://schemas.openxmlformats.org/markup-compatibility/2006">
    <mc:Choice Requires="x15">
      <x15ac:absPath xmlns:x15ac="http://schemas.microsoft.com/office/spreadsheetml/2010/11/ac" url="https://climatechangegovt.sharepoint.com/sites/CCRA-ETS2026/RPD/Technical annexes/"/>
    </mc:Choice>
  </mc:AlternateContent>
  <xr:revisionPtr revIDLastSave="0" documentId="8_{1C6BC5EE-F0E0-456A-9BB3-14DA913D235E}" xr6:coauthVersionLast="47" xr6:coauthVersionMax="47" xr10:uidLastSave="{00000000-0000-0000-0000-000000000000}"/>
  <bookViews>
    <workbookView xWindow="28680" yWindow="-6390" windowWidth="29040" windowHeight="15720" tabRatio="658" firstSheet="4" activeTab="4" xr2:uid="{00000000-000D-0000-FFFF-FFFF00000000}"/>
  </bookViews>
  <sheets>
    <sheet name="Version history" sheetId="28" r:id="rId1"/>
    <sheet name="Contents" sheetId="27" r:id="rId2"/>
    <sheet name="Current NZ ETS settings" sheetId="96" r:id="rId3"/>
    <sheet name="High level budgets &amp; targets" sheetId="123" r:id="rId4"/>
    <sheet name="NZ ETS cap" sheetId="124" r:id="rId5"/>
    <sheet name="1. Technical adjustments" sheetId="15" r:id="rId6"/>
    <sheet name="2. Industrial allocation" sheetId="125" r:id="rId7"/>
    <sheet name="3a. Surplus range estimate" sheetId="115" r:id="rId8"/>
    <sheet name="3b. Implied surplus work back" sheetId="106" r:id="rId9"/>
    <sheet name="3c. Surplus reduction volumes" sheetId="129" r:id="rId10"/>
    <sheet name="5a. Range of auction volumes" sheetId="111" r:id="rId11"/>
    <sheet name="5. Auction summary options" sheetId="119" r:id="rId12"/>
    <sheet name="More calculations &amp; data--&gt;" sheetId="141" r:id="rId13"/>
    <sheet name="Report tables &amp; graphs" sheetId="136" r:id="rId14"/>
    <sheet name="Technical annex tables &amp; graphs" sheetId="139" r:id="rId15"/>
    <sheet name="P90 units held long term" sheetId="114" r:id="rId16"/>
    <sheet name="Hedging by emitters" sheetId="117" r:id="rId17"/>
    <sheet name="P89 forestry unit estimates" sheetId="113" r:id="rId18"/>
    <sheet name="Units and stockpile changes" sheetId="121" r:id="rId19"/>
    <sheet name="Forestry TA ETS vs non-ETS" sheetId="134" r:id="rId20"/>
    <sheet name="Hedging emissions breakdown" sheetId="135" r:id="rId21"/>
    <sheet name="2026 central projections update" sheetId="138" r:id="rId22"/>
    <sheet name="2026 projections summary" sheetId="132" r:id="rId23"/>
    <sheet name="Government ETS projections" sheetId="137" r:id="rId24"/>
    <sheet name="Price controls" sheetId="140" r:id="rId25"/>
  </sheets>
  <definedNames>
    <definedName name="\A">#REF!</definedName>
    <definedName name="\B">#REF!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#REF!,#REF!,#REF!,#REF!,#REF!,#REF!,#REF!,#REF!,#REF!,#REF!</definedName>
    <definedName name="___05MAY11">#REF!</definedName>
    <definedName name="___20MAY11">#REF!</definedName>
    <definedName name="___21MAY11">#REF!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05MAY11">#REF!</definedName>
    <definedName name="__123Graph_A" hidden="1">#REF!</definedName>
    <definedName name="__123Graph_AALLTAX" hidden="1">#REF!</definedName>
    <definedName name="__123Graph_ABERLGRAP" hidden="1">#REF!</definedName>
    <definedName name="__123Graph_ABSYSASST" hidden="1">#REF!</definedName>
    <definedName name="__123Graph_ACATCH1" hidden="1">#REF!</definedName>
    <definedName name="__123Graph_ACBASSETS" hidden="1">#REF!</definedName>
    <definedName name="__123Graph_ACFSINDIV" hidden="1">#REF!</definedName>
    <definedName name="__123Graph_ACHGSPD1" hidden="1">#REF!</definedName>
    <definedName name="__123Graph_ACHGSPD2" hidden="1">#REF!</definedName>
    <definedName name="__123Graph_ACONVERG1" hidden="1">#REF!</definedName>
    <definedName name="__123Graph_ACurrent" hidden="1">#REF!</definedName>
    <definedName name="__123Graph_AECTOT" hidden="1">#REF!</definedName>
    <definedName name="__123Graph_AEFF" hidden="1">#REF!</definedName>
    <definedName name="__123Graph_AERDOLLAR" hidden="1">#REF!</definedName>
    <definedName name="__123Graph_AERRUBLE" hidden="1">#REF!</definedName>
    <definedName name="__123Graph_AEXP" hidden="1">#REF!</definedName>
    <definedName name="__123Graph_AGFS.3" hidden="1">#REF!</definedName>
    <definedName name="__123Graph_AGR14PBF1"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HOMEVAT" hidden="1">#REF!</definedName>
    <definedName name="__123Graph_AIBRD_LEND"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MIMPMAC" hidden="1">#REF!</definedName>
    <definedName name="__123Graph_AMONIMP" hidden="1">#REF!</definedName>
    <definedName name="__123Graph_AMULTVELO" hidden="1">#REF!</definedName>
    <definedName name="__123Graph_ANACFIN" hidden="1">#REF!</definedName>
    <definedName name="__123Graph_ANACHIC" hidden="1">#REF!</definedName>
    <definedName name="__123Graph_APDNUMBERS" hidden="1">#REF!</definedName>
    <definedName name="__123Graph_APDTRENDS" hidden="1">#REF!</definedName>
    <definedName name="__123Graph_APERIB" hidden="1">#REF!</definedName>
    <definedName name="__123Graph_APIC" hidden="1">#REF!</definedName>
    <definedName name="__123Graph_APIPELINE"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SCOV" hidden="1">#REF!</definedName>
    <definedName name="__123Graph_ARUBRATE" hidden="1">#REF!</definedName>
    <definedName name="__123Graph_ATAX1" hidden="1">#REF!</definedName>
    <definedName name="__123Graph_ATEST1" hidden="1">#REF!</definedName>
    <definedName name="__123Graph_ATOBREV" hidden="1">#REF!</definedName>
    <definedName name="__123Graph_ATOTAL" hidden="1">#REF!</definedName>
    <definedName name="__123Graph_AUSRATE" hidden="1">#REF!</definedName>
    <definedName name="__123Graph_AUTRECHT" hidden="1">#REF!</definedName>
    <definedName name="__123Graph_AXRATE" hidden="1">#REF!</definedName>
    <definedName name="__123Graph_B" hidden="1">#REF!</definedName>
    <definedName name="__123Graph_BBERLGRAP" hidden="1">#REF!</definedName>
    <definedName name="__123Graph_BBSYSASST" hidden="1">#REF!</definedName>
    <definedName name="__123Graph_BCATCH1" hidden="1">#REF!</definedName>
    <definedName name="__123Graph_BCBASSETS" hidden="1">#REF!</definedName>
    <definedName name="__123Graph_BCFSINDIV" hidden="1">#REF!</definedName>
    <definedName name="__123Graph_BCFSUK" hidden="1">#REF!</definedName>
    <definedName name="__123Graph_BCHGSPD1" hidden="1">#REF!</definedName>
    <definedName name="__123Graph_BCHGSPD2" hidden="1">#REF!</definedName>
    <definedName name="__123Graph_BCONVERG1" hidden="1">#REF!</definedName>
    <definedName name="__123Graph_BCurrent" hidden="1">#REF!</definedName>
    <definedName name="__123Graph_BECTOT" hidden="1">#REF!</definedName>
    <definedName name="__123Graph_BEFF"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2" hidden="1">#REF!</definedName>
    <definedName name="__123Graph_BGRAPH41" hidden="1">#REF!</definedName>
    <definedName name="__123Graph_BHOMEVAT" hidden="1">#REF!</definedName>
    <definedName name="__123Graph_BIBRD_LEND" hidden="1">#REF!</definedName>
    <definedName name="__123Graph_BIMPORT" hidden="1">#REF!</definedName>
    <definedName name="__123Graph_BLBF" hidden="1">#REF!</definedName>
    <definedName name="__123Graph_BLBFFIN" hidden="1">#REF!</definedName>
    <definedName name="__123Graph_BLCB" hidden="1">#REF!</definedName>
    <definedName name="__123Graph_BMONIMP" hidden="1">#REF!</definedName>
    <definedName name="__123Graph_BMULTVELO" hidden="1">#REF!</definedName>
    <definedName name="__123Graph_BPDTRENDS" hidden="1">#REF!</definedName>
    <definedName name="__123Graph_BPERIB" hidden="1">#REF!</definedName>
    <definedName name="__123Graph_BPIC" hidden="1">#REF!</definedName>
    <definedName name="__123Graph_BPIPELINE" hidden="1">#REF!</definedName>
    <definedName name="__123Graph_BPRODABSC" hidden="1">#REF!</definedName>
    <definedName name="__123Graph_BPRODABSD" hidden="1">#REF!</definedName>
    <definedName name="__123Graph_BREALRATE" hidden="1">#REF!</definedName>
    <definedName name="__123Graph_BREER3" hidden="1">#REF!</definedName>
    <definedName name="__123Graph_BRESCOV" hidden="1">#REF!</definedName>
    <definedName name="__123Graph_BRUBRATE" hidden="1">#REF!</definedName>
    <definedName name="__123Graph_BTAX1" hidden="1">#REF!</definedName>
    <definedName name="__123Graph_BTEST1" hidden="1">#REF!</definedName>
    <definedName name="__123Graph_BTOTAL" hidden="1">#REF!</definedName>
    <definedName name="__123Graph_BUSRATE" hidden="1">#REF!</definedName>
    <definedName name="__123Graph_C" hidden="1">#REF!</definedName>
    <definedName name="__123Graph_CACT13BUD" hidden="1">#REF!</definedName>
    <definedName name="__123Graph_CBERLGRAP" hidden="1">#REF!</definedName>
    <definedName name="__123Graph_CBSYSASST" hidden="1">#REF!</definedName>
    <definedName name="__123Graph_CCATCH1" hidden="1">#REF!</definedName>
    <definedName name="__123Graph_CCFSINDIV" hidden="1">#REF!</definedName>
    <definedName name="__123Graph_CCFSUK" hidden="1">#REF!</definedName>
    <definedName name="__123Graph_CCONVERG1" hidden="1">#REF!</definedName>
    <definedName name="__123Graph_CECTOT" hidden="1">#REF!</definedName>
    <definedName name="__123Graph_CEFF" hidden="1">#REF!</definedName>
    <definedName name="__123Graph_CGFS.3" hidden="1">#REF!</definedName>
    <definedName name="__123Graph_CGR14PBF1" hidden="1">#REF!</definedName>
    <definedName name="__123Graph_CGRAPH1" hidden="1">#REF!</definedName>
    <definedName name="__123Graph_CGRAPH41" hidden="1">#REF!</definedName>
    <definedName name="__123Graph_CGRAPH44" hidden="1">#REF!</definedName>
    <definedName name="__123Graph_CLBF" hidden="1">#REF!</definedName>
    <definedName name="__123Graph_CPERIA" hidden="1">#REF!</definedName>
    <definedName name="__123Graph_CPERIB" hidden="1">#REF!</definedName>
    <definedName name="__123Graph_CPIC" hidden="1">#REF!</definedName>
    <definedName name="__123Graph_CPRODABSC" hidden="1">#REF!</definedName>
    <definedName name="__123Graph_CPRODTRE2" hidden="1">#REF!</definedName>
    <definedName name="__123Graph_CPRODTREND" hidden="1">#REF!</definedName>
    <definedName name="__123Graph_CREER3" hidden="1">#REF!</definedName>
    <definedName name="__123Graph_CRESCOV" hidden="1">#REF!</definedName>
    <definedName name="__123Graph_CTAX1" hidden="1">#REF!</definedName>
    <definedName name="__123Graph_CTEST1" hidden="1">#REF!</definedName>
    <definedName name="__123Graph_CUTRECHT" hidden="1">#REF!</definedName>
    <definedName name="__123Graph_CXRATE" hidden="1">#REF!</definedName>
    <definedName name="__123Graph_D" hidden="1">#REF!</definedName>
    <definedName name="__123Graph_DACT13BUD" hidden="1">#REF!</definedName>
    <definedName name="__123Graph_DBERLGRAP" hidden="1">#REF!</definedName>
    <definedName name="__123Graph_DCATCH1" hidden="1">#REF!</definedName>
    <definedName name="__123Graph_DCFSINDIV" hidden="1">#REF!</definedName>
    <definedName name="__123Graph_DCFSUK" hidden="1">#REF!</definedName>
    <definedName name="__123Graph_DCONVERG1" hidden="1">#REF!</definedName>
    <definedName name="__123Graph_DECTOT" hidden="1">#REF!</definedName>
    <definedName name="__123Graph_DEFF" hidden="1">#REF!</definedName>
    <definedName name="__123Graph_DEFF2" hidden="1">#REF!</definedName>
    <definedName name="__123Graph_DGR14PBF1" hidden="1">#REF!</definedName>
    <definedName name="__123Graph_DGRAPH1" hidden="1">#REF!</definedName>
    <definedName name="__123Graph_DGRAPH41" hidden="1">#REF!</definedName>
    <definedName name="__123Graph_DLBF" hidden="1">#REF!</definedName>
    <definedName name="__123Graph_DPERIA" hidden="1">#REF!</definedName>
    <definedName name="__123Graph_DPERIB" hidden="1">#REF!</definedName>
    <definedName name="__123Graph_DPIC" hidden="1">#REF!</definedName>
    <definedName name="__123Graph_DPRODABSC" hidden="1">#REF!</definedName>
    <definedName name="__123Graph_DREER3" hidden="1">#REF!</definedName>
    <definedName name="__123Graph_DTAX1" hidden="1">#REF!</definedName>
    <definedName name="__123Graph_DTEST1" hidden="1">#REF!</definedName>
    <definedName name="__123Graph_DUTRECHT" hidden="1">#REF!</definedName>
    <definedName name="__123Graph_E" hidden="1">#REF!</definedName>
    <definedName name="__123Graph_EACT13BUD" hidden="1">#REF!</definedName>
    <definedName name="__123Graph_EBERLGRAP" hidden="1">#REF!</definedName>
    <definedName name="__123Graph_ECATCH1" hidden="1">#REF!</definedName>
    <definedName name="__123Graph_ECFSINDIV" hidden="1">#REF!</definedName>
    <definedName name="__123Graph_ECFSUK" hidden="1">#REF!</definedName>
    <definedName name="__123Graph_ECONVERG1" hidden="1">#REF!</definedName>
    <definedName name="__123Graph_EECTOT" hidden="1">#REF!</definedName>
    <definedName name="__123Graph_EEFF" hidden="1">#REF!</definedName>
    <definedName name="__123Graph_EEFFHIC" hidden="1">#REF!</definedName>
    <definedName name="__123Graph_EGR14PBF1" hidden="1">#REF!</definedName>
    <definedName name="__123Graph_EGRAPH1" hidden="1">#REF!</definedName>
    <definedName name="__123Graph_EGRAPH41" hidden="1">#REF!</definedName>
    <definedName name="__123Graph_ELBF" hidden="1">#REF!</definedName>
    <definedName name="__123Graph_EPERIA" hidden="1">#REF!</definedName>
    <definedName name="__123Graph_EPIC" hidden="1">#REF!</definedName>
    <definedName name="__123Graph_EPRODABSC" hidden="1">#REF!</definedName>
    <definedName name="__123Graph_EREER3" hidden="1">#REF!</definedName>
    <definedName name="__123Graph_ETAX1" hidden="1">#REF!</definedName>
    <definedName name="__123Graph_ETEST1" hidden="1">#REF!</definedName>
    <definedName name="__123Graph_FACT13BUD" hidden="1">#REF!</definedName>
    <definedName name="__123Graph_FBERLGRAP" hidden="1">#REF!</definedName>
    <definedName name="__123Graph_FCFSUK" hidden="1">#REF!</definedName>
    <definedName name="__123Graph_FEFF" hidden="1">#REF!</definedName>
    <definedName name="__123Graph_FEFFHIC" hidden="1">#REF!</definedName>
    <definedName name="__123Graph_FGR14PBF1" hidden="1">#REF!</definedName>
    <definedName name="__123Graph_FGRAPH1" hidden="1">#REF!</definedName>
    <definedName name="__123Graph_FGRAPH41" hidden="1">#REF!</definedName>
    <definedName name="__123Graph_FLBF" hidden="1">#REF!</definedName>
    <definedName name="__123Graph_FPIC" hidden="1">#REF!</definedName>
    <definedName name="__123Graph_FPRODABSC" hidden="1">#REF!</definedName>
    <definedName name="__123Graph_FREER3" hidden="1">#REF!</definedName>
    <definedName name="__123Graph_FTEST1"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GSPD1" hidden="1">#REF!</definedName>
    <definedName name="__123Graph_XCHGSPD2" hidden="1">#REF!</definedName>
    <definedName name="__123Graph_XCurrent" hidden="1">#REF!</definedName>
    <definedName name="__123Graph_XECTOT" hidden="1">#REF!</definedName>
    <definedName name="__123Graph_XEFF" hidden="1">#REF!</definedName>
    <definedName name="__123Graph_XERDOLLAR" hidden="1">#REF!</definedName>
    <definedName name="__123Graph_XERRUBLE" hidden="1">#REF!</definedName>
    <definedName name="__123Graph_XEXP" hidden="1">#REF!</definedName>
    <definedName name="__123Graph_XGFS.1" hidden="1">#REF!</definedName>
    <definedName name="__123Graph_XGFS.3" hidden="1">#REF!</definedName>
    <definedName name="__123Graph_XGR14PBF1" hidden="1">#REF!</definedName>
    <definedName name="__123Graph_XGRAPH1" hidden="1">#REF!</definedName>
    <definedName name="__123Graph_XHOMEVAT" hidden="1">#REF!</definedName>
    <definedName name="__123Graph_XIBRD_LEND"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DNUMBERS" hidden="1">#REF!</definedName>
    <definedName name="__123Graph_XPDTRENDS" hidden="1">#REF!</definedName>
    <definedName name="__123Graph_XPIC" hidden="1">#REF!</definedName>
    <definedName name="__123Graph_XRUBRATE" hidden="1">#REF!</definedName>
    <definedName name="__123Graph_XSTAG2ALL" hidden="1">#REF!</definedName>
    <definedName name="__123Graph_XSTAG2EC" hidden="1">#REF!</definedName>
    <definedName name="__123Graph_XTAX1" hidden="1">#REF!</definedName>
    <definedName name="__123Graph_XTEST1" hidden="1">#REF!</definedName>
    <definedName name="__123Graph_XTOBREV" hidden="1">#REF!</definedName>
    <definedName name="__123Graph_XTOTAL" hidden="1">#REF!</definedName>
    <definedName name="__123Graph_XUSRATE" hidden="1">#REF!</definedName>
    <definedName name="__123Graph_XXRATE" hidden="1">#REF!</definedName>
    <definedName name="__135Graph" hidden="1">#REF!</definedName>
    <definedName name="__20MAY11">#REF!</definedName>
    <definedName name="__21MAY11">#REF!</definedName>
    <definedName name="__ISC01">#REF!</definedName>
    <definedName name="__ISC2">#REF!</definedName>
    <definedName name="__ISC3">#REF!+#REF!</definedName>
    <definedName name="__ISC567">#REF!</definedName>
    <definedName name="__Isp2">#REF!</definedName>
    <definedName name="__tab10">#REF!</definedName>
    <definedName name="__tab11">#REF!</definedName>
    <definedName name="__tab34">#REF!</definedName>
    <definedName name="__tab9">#REF!</definedName>
    <definedName name="_05MAY11">#REF!</definedName>
    <definedName name="_1___123Graph_AChart_1A" hidden="1">#REF!</definedName>
    <definedName name="_1__123Graph_ACHART_15" hidden="1">#REF!</definedName>
    <definedName name="_1__123Graph_AChart_1A" hidden="1">#REF!</definedName>
    <definedName name="_10___123Graph_XChart_3A" hidden="1">#REF!</definedName>
    <definedName name="_10__123Graph_BCHART_2" hidden="1">#REF!</definedName>
    <definedName name="_10__123Graph_CCHART_2" hidden="1">#REF!</definedName>
    <definedName name="_10__123Graph_CSWE_EMPL" hidden="1">#REF!</definedName>
    <definedName name="_10__123Graph_XCHART_15" hidden="1">#REF!</definedName>
    <definedName name="_104__123Graph_BWB_ADJ_PRJ" hidden="1">#REF!</definedName>
    <definedName name="_11___123Graph_XChart_4A" hidden="1">#REF!</definedName>
    <definedName name="_11__123Graph_AWB_ADJ_PRJ" hidden="1">#REF!</definedName>
    <definedName name="_11__123Graph_CSWE_EMPL" hidden="1">#REF!</definedName>
    <definedName name="_11__123Graph_XCHART_1"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1__123Graph_XCHART_2" hidden="1">#REF!</definedName>
    <definedName name="_1234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5__123Graph_CCHART_1" hidden="1">#REF!</definedName>
    <definedName name="_15__123Graph_XCHART_2" hidden="1">#REF!</definedName>
    <definedName name="_15__123Graph_XChart_4A" hidden="1">#REF!</definedName>
    <definedName name="_16__123Graph_CCHART_2" hidden="1">#REF!</definedName>
    <definedName name="_17__123Graph_XCHART_1" hidden="1">#REF!</definedName>
    <definedName name="_18__123Graph_XCHART_2" hidden="1">#REF!</definedName>
    <definedName name="_2___123Graph_AChart_2A" hidden="1">#REF!</definedName>
    <definedName name="_2__123Graph_AChart_1" hidden="1">#REF!</definedName>
    <definedName name="_2__123Graph_AChart_2A" hidden="1">#REF!</definedName>
    <definedName name="_2__123Graph_BCHART_10" hidden="1">#REF!</definedName>
    <definedName name="_2__123Graph_BCHART_1A" hidden="1">#REF!</definedName>
    <definedName name="_20__123Graph_BWB_ADJ_PRJ" hidden="1">#REF!</definedName>
    <definedName name="_20MAY11">#REF!</definedName>
    <definedName name="_21__123Graph_BWB_ADJ_PRJ" hidden="1">#REF!</definedName>
    <definedName name="_21__123Graph_CCHART_1" hidden="1">#REF!</definedName>
    <definedName name="_21MAY11">#REF!</definedName>
    <definedName name="_22__123Graph_CCHART_1" hidden="1">#REF!</definedName>
    <definedName name="_22__123Graph_CCHART_2" hidden="1">#REF!</definedName>
    <definedName name="_23__123Graph_CCHART_2" hidden="1">#REF!</definedName>
    <definedName name="_23__123Graph_XCHART_1" hidden="1">#REF!</definedName>
    <definedName name="_24__123Graph_ACHART_1" hidden="1">#REF!</definedName>
    <definedName name="_24__123Graph_XCHART_1" hidden="1">#REF!</definedName>
    <definedName name="_24__123Graph_XCHART_2" hidden="1">#REF!</definedName>
    <definedName name="_25__123Graph_ACHART_2" hidden="1">#REF!</definedName>
    <definedName name="_25__123Graph_XCHART_2" hidden="1">#REF!</definedName>
    <definedName name="_3___123Graph_AChart_3A" hidden="1">#REF!</definedName>
    <definedName name="_3__123Graph_ACHART_1" hidden="1">#REF!</definedName>
    <definedName name="_3__123Graph_AChart_3A" hidden="1">#REF!</definedName>
    <definedName name="_3__123Graph_BCHART_13" hidden="1">#REF!</definedName>
    <definedName name="_3__123Graph_XCHART_1A" hidden="1">#REF!</definedName>
    <definedName name="_4___123Graph_AChart_4A" hidden="1">#REF!</definedName>
    <definedName name="_4__123Graph_ACHART_1" hidden="1">#REF!</definedName>
    <definedName name="_4__123Graph_ACHART_2" hidden="1">#REF!</definedName>
    <definedName name="_4__123Graph_AChart_4A" hidden="1">#REF!</definedName>
    <definedName name="_4__123Graph_ADEV_EMPL" hidden="1">#REF!</definedName>
    <definedName name="_4__123Graph_BCHART_15" hidden="1">#REF!</definedName>
    <definedName name="_49__123Graph_AIBA_IBRD" hidden="1">#REF!</definedName>
    <definedName name="_5___123Graph_BChart_1A" hidden="1">#REF!</definedName>
    <definedName name="_5__123Graph_ACHART_2" hidden="1">#REF!</definedName>
    <definedName name="_5__123Graph_ADEV_EMPL" hidden="1">#REF!</definedName>
    <definedName name="_5__123Graph_BChart_1A" hidden="1">#REF!</definedName>
    <definedName name="_5__123Graph_CCHART_10" hidden="1">#REF!</definedName>
    <definedName name="_6__123Graph_AIBA_IBRD" hidden="1">#REF!</definedName>
    <definedName name="_6__123Graph_BCHART_1" hidden="1">#REF!</definedName>
    <definedName name="_6__123Graph_BDEV_EMPL" hidden="1">#REF!</definedName>
    <definedName name="_6__123Graph_CCHART_13" hidden="1">#REF!</definedName>
    <definedName name="_65__123Graph_AWB_ADJ_PRJ" hidden="1">#REF!</definedName>
    <definedName name="_66__123Graph_BCHART_1" hidden="1">#REF!</definedName>
    <definedName name="_67__123Graph_BCHART_2" hidden="1">#REF!</definedName>
    <definedName name="_7__123Graph_BCHART_2" hidden="1">#REF!</definedName>
    <definedName name="_7__123Graph_BDEV_EMPL" hidden="1">#REF!</definedName>
    <definedName name="_7__123Graph_CCHART_15" hidden="1">#REF!</definedName>
    <definedName name="_8___123Graph_XChart_1A" hidden="1">#REF!</definedName>
    <definedName name="_8__123Graph_AIBA_IBRD" hidden="1">#REF!</definedName>
    <definedName name="_8__123Graph_AWB_ADJ_PRJ" hidden="1">#REF!</definedName>
    <definedName name="_8__123Graph_BCHART_1" hidden="1">#REF!</definedName>
    <definedName name="_8__123Graph_CDEV_EMPL" hidden="1">#REF!</definedName>
    <definedName name="_8__123Graph_XCHART_10" hidden="1">#REF!</definedName>
    <definedName name="_9___123Graph_XChart_2A" hidden="1">#REF!</definedName>
    <definedName name="_9__123Graph_BCHART_1" hidden="1">#REF!</definedName>
    <definedName name="_9__123Graph_BCHART_2" hidden="1">#REF!</definedName>
    <definedName name="_9__123Graph_CCHART_1" hidden="1">#REF!</definedName>
    <definedName name="_9__123Graph_CDEV_EMPL" hidden="1">#REF!</definedName>
    <definedName name="_9__123Graph_XCHART_13"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"'34c88094-f24c-4a1f-96c4-f9d09877a636'"</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516</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LX1.INC">#REF!</definedName>
    <definedName name="_DLX2.INC">#REF!</definedName>
    <definedName name="_DLX3.INC">#REF!</definedName>
    <definedName name="_EX6">#REF!</definedName>
    <definedName name="_EX9596">#REF!</definedName>
    <definedName name="_Fill" hidden="1">#REF!</definedName>
    <definedName name="_Filler" hidden="1">#REF!</definedName>
    <definedName name="_filterd" hidden="1">#REF!</definedName>
    <definedName name="_xlnm._FilterDatabase" localSheetId="21" hidden="1">'2026 central projections update'!$B$1:$I$7327</definedName>
    <definedName name="_xlnm._FilterDatabase" localSheetId="23" hidden="1">'Government ETS projections'!$A$1:$H$57</definedName>
    <definedName name="_xlnm._FilterDatabase" hidden="1">#REF!</definedName>
    <definedName name="_ftn1" localSheetId="13">'Report tables &amp; graphs'!#REF!</definedName>
    <definedName name="_ftn2" localSheetId="13">'Report tables &amp; graphs'!#REF!</definedName>
    <definedName name="_ftnref1" localSheetId="13">'Report tables &amp; graphs'!#REF!</definedName>
    <definedName name="_ftnref2" localSheetId="13">'Report tables &amp; graphs'!#REF!</definedName>
    <definedName name="_ISC01">#REF!</definedName>
    <definedName name="_ISC2">#REF!</definedName>
    <definedName name="_ISC3">#REF!+#REF!</definedName>
    <definedName name="_ISC567">#REF!</definedName>
    <definedName name="_Isp2">#REF!</definedName>
    <definedName name="_Key1" hidden="1">#REF!</definedName>
    <definedName name="_Labourgraph" hidden="1">#REF!</definedName>
    <definedName name="_mfp">#REF!</definedName>
    <definedName name="_Order1" hidden="1">0</definedName>
    <definedName name="_Order2" hidden="1">0</definedName>
    <definedName name="_Ref223765035">#REF!</definedName>
    <definedName name="_Ref223780492">#REF!</definedName>
    <definedName name="_Regression_Int" hidden="1">1</definedName>
    <definedName name="_Regression_Out" hidden="1">#REF!</definedName>
    <definedName name="_Regression_X" hidden="1">#REF!</definedName>
    <definedName name="_Regression_Y" hidden="1">#REF!</definedName>
    <definedName name="_TAB1">#REF!</definedName>
    <definedName name="_X1">#REF!</definedName>
    <definedName name="_X4">#REF!</definedName>
    <definedName name="a" localSheetId="5" hidden="1">{"DSBT",#N/A,FALSE,"DSBT";"CASHPAY",#N/A,FALSE,"CASHPAY"}</definedName>
    <definedName name="a" localSheetId="6" hidden="1">{"DSBT",#N/A,FALSE,"DSBT";"CASHPAY",#N/A,FALSE,"CASHPAY"}</definedName>
    <definedName name="a" localSheetId="21" hidden="1">{"DSBT",#N/A,FALSE,"DSBT";"CASHPAY",#N/A,FALSE,"CASHPAY"}</definedName>
    <definedName name="a" localSheetId="22" hidden="1">{"DSBT",#N/A,FALSE,"DSBT";"CASHPAY",#N/A,FALSE,"CASHPAY"}</definedName>
    <definedName name="a" localSheetId="7" hidden="1">{"DSBT",#N/A,FALSE,"DSBT";"CASHPAY",#N/A,FALSE,"CASHPAY"}</definedName>
    <definedName name="a" localSheetId="8" hidden="1">{"DSBT",#N/A,FALSE,"DSBT";"CASHPAY",#N/A,FALSE,"CASHPAY"}</definedName>
    <definedName name="a" localSheetId="9" hidden="1">{"DSBT",#N/A,FALSE,"DSBT";"CASHPAY",#N/A,FALSE,"CASHPAY"}</definedName>
    <definedName name="a" localSheetId="10" hidden="1">{"DSBT",#N/A,FALSE,"DSBT";"CASHPAY",#N/A,FALSE,"CASHPAY"}</definedName>
    <definedName name="a" localSheetId="2" hidden="1">{"DSBT",#N/A,FALSE,"DSBT";"CASHPAY",#N/A,FALSE,"CASHPAY"}</definedName>
    <definedName name="a" localSheetId="19" hidden="1">{"DSBT",#N/A,FALSE,"DSBT";"CASHPAY",#N/A,FALSE,"CASHPAY"}</definedName>
    <definedName name="a" localSheetId="16" hidden="1">{"DSBT",#N/A,FALSE,"DSBT";"CASHPAY",#N/A,FALSE,"CASHPAY"}</definedName>
    <definedName name="a" localSheetId="20" hidden="1">{"DSBT",#N/A,FALSE,"DSBT";"CASHPAY",#N/A,FALSE,"CASHPAY"}</definedName>
    <definedName name="a" localSheetId="3" hidden="1">{"DSBT",#N/A,FALSE,"DSBT";"CASHPAY",#N/A,FALSE,"CASHPAY"}</definedName>
    <definedName name="a" localSheetId="4" hidden="1">{"DSBT",#N/A,FALSE,"DSBT";"CASHPAY",#N/A,FALSE,"CASHPAY"}</definedName>
    <definedName name="a" localSheetId="17" hidden="1">{"DSBT",#N/A,FALSE,"DSBT";"CASHPAY",#N/A,FALSE,"CASHPAY"}</definedName>
    <definedName name="a" localSheetId="15" hidden="1">{"DSBT",#N/A,FALSE,"DSBT";"CASHPAY",#N/A,FALSE,"CASHPAY"}</definedName>
    <definedName name="a" localSheetId="24" hidden="1">{"DSBT",#N/A,FALSE,"DSBT";"CASHPAY",#N/A,FALSE,"CASHPAY"}</definedName>
    <definedName name="a" hidden="1">{"DSBT",#N/A,FALSE,"DSBT";"CASHPAY",#N/A,FALSE,"CASHPAY"}</definedName>
    <definedName name="A11B_Notes2005">#REF!</definedName>
    <definedName name="A14_Age">#REF!</definedName>
    <definedName name="A14_Category">#REF!</definedName>
    <definedName name="A14_ISCED">#REF!</definedName>
    <definedName name="aa" localSheetId="5" hidden="1">{"DSBT",#N/A,FALSE,"DSBT";"CASHPAY",#N/A,FALSE,"CASHPAY"}</definedName>
    <definedName name="aa" localSheetId="6" hidden="1">{"DSBT",#N/A,FALSE,"DSBT";"CASHPAY",#N/A,FALSE,"CASHPAY"}</definedName>
    <definedName name="aa" localSheetId="21" hidden="1">{"DSBT",#N/A,FALSE,"DSBT";"CASHPAY",#N/A,FALSE,"CASHPAY"}</definedName>
    <definedName name="aa" localSheetId="22" hidden="1">{"DSBT",#N/A,FALSE,"DSBT";"CASHPAY",#N/A,FALSE,"CASHPAY"}</definedName>
    <definedName name="aa" localSheetId="7" hidden="1">{"DSBT",#N/A,FALSE,"DSBT";"CASHPAY",#N/A,FALSE,"CASHPAY"}</definedName>
    <definedName name="aa" localSheetId="8" hidden="1">{"DSBT",#N/A,FALSE,"DSBT";"CASHPAY",#N/A,FALSE,"CASHPAY"}</definedName>
    <definedName name="aa" localSheetId="9" hidden="1">{"DSBT",#N/A,FALSE,"DSBT";"CASHPAY",#N/A,FALSE,"CASHPAY"}</definedName>
    <definedName name="aa" localSheetId="10" hidden="1">{"DSBT",#N/A,FALSE,"DSBT";"CASHPAY",#N/A,FALSE,"CASHPAY"}</definedName>
    <definedName name="aa" localSheetId="2" hidden="1">{"DSBT",#N/A,FALSE,"DSBT";"CASHPAY",#N/A,FALSE,"CASHPAY"}</definedName>
    <definedName name="aa" localSheetId="19" hidden="1">{"DSBT",#N/A,FALSE,"DSBT";"CASHPAY",#N/A,FALSE,"CASHPAY"}</definedName>
    <definedName name="aa" localSheetId="16" hidden="1">{"DSBT",#N/A,FALSE,"DSBT";"CASHPAY",#N/A,FALSE,"CASHPAY"}</definedName>
    <definedName name="aa" localSheetId="20" hidden="1">{"DSBT",#N/A,FALSE,"DSBT";"CASHPAY",#N/A,FALSE,"CASHPAY"}</definedName>
    <definedName name="aa" localSheetId="3" hidden="1">{"DSBT",#N/A,FALSE,"DSBT";"CASHPAY",#N/A,FALSE,"CASHPAY"}</definedName>
    <definedName name="aa" localSheetId="4" hidden="1">{"DSBT",#N/A,FALSE,"DSBT";"CASHPAY",#N/A,FALSE,"CASHPAY"}</definedName>
    <definedName name="aa" localSheetId="17" hidden="1">{"DSBT",#N/A,FALSE,"DSBT";"CASHPAY",#N/A,FALSE,"CASHPAY"}</definedName>
    <definedName name="aa" localSheetId="15" hidden="1">{"DSBT",#N/A,FALSE,"DSBT";"CASHPAY",#N/A,FALSE,"CASHPAY"}</definedName>
    <definedName name="aa" localSheetId="24" hidden="1">{"DSBT",#N/A,FALSE,"DSBT";"CASHPAY",#N/A,FALSE,"CASHPAY"}</definedName>
    <definedName name="aa" hidden="1">{"DSBT",#N/A,FALSE,"DSBT";"CASHPAY",#N/A,FALSE,"CASHPAY"}</definedName>
    <definedName name="aaaa" hidden="1">{"DSBT",#N/A,FALSE,"DSBT";"CASHPAY",#N/A,FALSE,"CASHPAY"}</definedName>
    <definedName name="ab" hidden="1">{"DSBT",#N/A,FALSE,"DSBT";"CASHPAY",#N/A,FALSE,"CASHPAY"}</definedName>
    <definedName name="AccessDatabase" hidden="1">"C:\ncux\bud\rms_inv.mdb"</definedName>
    <definedName name="ACwvu.PLA2." hidden="1">#REF!</definedName>
    <definedName name="adfsdf" hidden="1">#REF!</definedName>
    <definedName name="adsf" localSheetId="5" hidden="1">{"ESTIMATES",#N/A,FALSE,"CASH"}</definedName>
    <definedName name="adsf" localSheetId="6" hidden="1">{"ESTIMATES",#N/A,FALSE,"CASH"}</definedName>
    <definedName name="adsf" localSheetId="21" hidden="1">{"ESTIMATES",#N/A,FALSE,"CASH"}</definedName>
    <definedName name="adsf" localSheetId="22" hidden="1">{"ESTIMATES",#N/A,FALSE,"CASH"}</definedName>
    <definedName name="adsf" localSheetId="7" hidden="1">{"ESTIMATES",#N/A,FALSE,"CASH"}</definedName>
    <definedName name="adsf" localSheetId="8" hidden="1">{"ESTIMATES",#N/A,FALSE,"CASH"}</definedName>
    <definedName name="adsf" localSheetId="9" hidden="1">{"ESTIMATES",#N/A,FALSE,"CASH"}</definedName>
    <definedName name="adsf" localSheetId="10" hidden="1">{"ESTIMATES",#N/A,FALSE,"CASH"}</definedName>
    <definedName name="adsf" localSheetId="2" hidden="1">{"ESTIMATES",#N/A,FALSE,"CASH"}</definedName>
    <definedName name="adsf" localSheetId="19" hidden="1">{"ESTIMATES",#N/A,FALSE,"CASH"}</definedName>
    <definedName name="adsf" localSheetId="16" hidden="1">{"ESTIMATES",#N/A,FALSE,"CASH"}</definedName>
    <definedName name="adsf" localSheetId="20" hidden="1">{"ESTIMATES",#N/A,FALSE,"CASH"}</definedName>
    <definedName name="adsf" localSheetId="3" hidden="1">{"ESTIMATES",#N/A,FALSE,"CASH"}</definedName>
    <definedName name="adsf" localSheetId="4" hidden="1">{"ESTIMATES",#N/A,FALSE,"CASH"}</definedName>
    <definedName name="adsf" localSheetId="17" hidden="1">{"ESTIMATES",#N/A,FALSE,"CASH"}</definedName>
    <definedName name="adsf" localSheetId="15" hidden="1">{"ESTIMATES",#N/A,FALSE,"CASH"}</definedName>
    <definedName name="adsf" localSheetId="24" hidden="1">{"ESTIMATES",#N/A,FALSE,"CASH"}</definedName>
    <definedName name="adsf" hidden="1">{"ESTIMATES",#N/A,FALSE,"CASH"}</definedName>
    <definedName name="af" localSheetId="5" hidden="1">{"CASH BALANCING",#N/A,FALSE,"CASH";"CASH REPORT",#N/A,FALSE,"CASH"}</definedName>
    <definedName name="af" localSheetId="6" hidden="1">{"CASH BALANCING",#N/A,FALSE,"CASH";"CASH REPORT",#N/A,FALSE,"CASH"}</definedName>
    <definedName name="af" localSheetId="21" hidden="1">{"CASH BALANCING",#N/A,FALSE,"CASH";"CASH REPORT",#N/A,FALSE,"CASH"}</definedName>
    <definedName name="af" localSheetId="22" hidden="1">{"CASH BALANCING",#N/A,FALSE,"CASH";"CASH REPORT",#N/A,FALSE,"CASH"}</definedName>
    <definedName name="af" localSheetId="7" hidden="1">{"CASH BALANCING",#N/A,FALSE,"CASH";"CASH REPORT",#N/A,FALSE,"CASH"}</definedName>
    <definedName name="af" localSheetId="8" hidden="1">{"CASH BALANCING",#N/A,FALSE,"CASH";"CASH REPORT",#N/A,FALSE,"CASH"}</definedName>
    <definedName name="af" localSheetId="9" hidden="1">{"CASH BALANCING",#N/A,FALSE,"CASH";"CASH REPORT",#N/A,FALSE,"CASH"}</definedName>
    <definedName name="af" localSheetId="10" hidden="1">{"CASH BALANCING",#N/A,FALSE,"CASH";"CASH REPORT",#N/A,FALSE,"CASH"}</definedName>
    <definedName name="af" localSheetId="2" hidden="1">{"CASH BALANCING",#N/A,FALSE,"CASH";"CASH REPORT",#N/A,FALSE,"CASH"}</definedName>
    <definedName name="af" localSheetId="19" hidden="1">{"CASH BALANCING",#N/A,FALSE,"CASH";"CASH REPORT",#N/A,FALSE,"CASH"}</definedName>
    <definedName name="af" localSheetId="16" hidden="1">{"CASH BALANCING",#N/A,FALSE,"CASH";"CASH REPORT",#N/A,FALSE,"CASH"}</definedName>
    <definedName name="af" localSheetId="20" hidden="1">{"CASH BALANCING",#N/A,FALSE,"CASH";"CASH REPORT",#N/A,FALSE,"CASH"}</definedName>
    <definedName name="af" localSheetId="3" hidden="1">{"CASH BALANCING",#N/A,FALSE,"CASH";"CASH REPORT",#N/A,FALSE,"CASH"}</definedName>
    <definedName name="af" localSheetId="4" hidden="1">{"CASH BALANCING",#N/A,FALSE,"CASH";"CASH REPORT",#N/A,FALSE,"CASH"}</definedName>
    <definedName name="af" localSheetId="17" hidden="1">{"CASH BALANCING",#N/A,FALSE,"CASH";"CASH REPORT",#N/A,FALSE,"CASH"}</definedName>
    <definedName name="af" localSheetId="15" hidden="1">{"CASH BALANCING",#N/A,FALSE,"CASH";"CASH REPORT",#N/A,FALSE,"CASH"}</definedName>
    <definedName name="af" localSheetId="24" hidden="1">{"CASH BALANCING",#N/A,FALSE,"CASH";"CASH REPORT",#N/A,FALSE,"CASH"}</definedName>
    <definedName name="af" hidden="1">{"CASH BALANCING",#N/A,FALSE,"CASH";"CASH REPORT",#N/A,FALSE,"CASH"}</definedName>
    <definedName name="AGE_MIGR">#REF!</definedName>
    <definedName name="Age00_04">OFFSET(#REF!,0,0,1,COUNT(#REF!))</definedName>
    <definedName name="Age05_09">OFFSET(#REF!,0,0,1,COUNT(#REF!+1))</definedName>
    <definedName name="Age10_14">OFFSET(#REF!,0,0,1,#REF!)</definedName>
    <definedName name="Age15_19">OFFSET(#REF!,0,0,1,#REF!)</definedName>
    <definedName name="Age20_24">OFFSET(#REF!,0,0,1,#REF!)</definedName>
    <definedName name="Age25_29">OFFSET(#REF!,0,0,1,#REF!)</definedName>
    <definedName name="Age30_34">OFFSET(#REF!,0,0,1,#REF!)</definedName>
    <definedName name="Age35_39">OFFSET(#REF!,0,0,1,#REF!)</definedName>
    <definedName name="Age40_44">OFFSET(#REF!,0,0,1,#REF!)</definedName>
    <definedName name="Age45_49">OFFSET(#REF!,0,0,1,#REF!)</definedName>
    <definedName name="Age50_54">OFFSET(#REF!,0,0,1,#REF!)</definedName>
    <definedName name="Age55_59">OFFSET(#REF!,0,0,1,#REF!)</definedName>
    <definedName name="Age60_64">OFFSET(#REF!,0,0,1,#REF!)</definedName>
    <definedName name="Age65plus">OFFSET(#REF!,0,0,1,#REF!)</definedName>
    <definedName name="aj" hidden="1">#REF!</definedName>
    <definedName name="akldfjaljfld" hidden="1">#REF!</definedName>
    <definedName name="ALLBIRR">#REF!</definedName>
    <definedName name="allCountries" localSheetId="24">#REF!</definedName>
    <definedName name="allCountries">#REF!</definedName>
    <definedName name="alldata">OFFSET(#REF!,0,0,COUNTA(#REF!),157)</definedName>
    <definedName name="ALLSDR">#REF!</definedName>
    <definedName name="alw">#REF!</definedName>
    <definedName name="anberd">#REF!</definedName>
    <definedName name="Annex_A" localSheetId="6">#REF!</definedName>
    <definedName name="Annex_A" localSheetId="21">#REF!</definedName>
    <definedName name="Annex_A" localSheetId="22">#REF!</definedName>
    <definedName name="Annex_A" localSheetId="7">#REF!</definedName>
    <definedName name="Annex_A" localSheetId="9">#REF!</definedName>
    <definedName name="Annex_A" localSheetId="19">#REF!</definedName>
    <definedName name="Annex_A" localSheetId="16">#REF!</definedName>
    <definedName name="Annex_A" localSheetId="20">#REF!</definedName>
    <definedName name="Annex_A" localSheetId="3">#REF!</definedName>
    <definedName name="Annex_A" localSheetId="4">#REF!</definedName>
    <definedName name="Annex_A" localSheetId="17">#REF!</definedName>
    <definedName name="Annex_A" localSheetId="15">#REF!</definedName>
    <definedName name="Annex_A" localSheetId="24">#REF!</definedName>
    <definedName name="Annex_A">#REF!</definedName>
    <definedName name="Annex_B" localSheetId="6">#REF!</definedName>
    <definedName name="Annex_B" localSheetId="21">#REF!</definedName>
    <definedName name="Annex_B" localSheetId="22">#REF!</definedName>
    <definedName name="Annex_B" localSheetId="7">#REF!</definedName>
    <definedName name="Annex_B" localSheetId="9">#REF!</definedName>
    <definedName name="Annex_B" localSheetId="19">#REF!</definedName>
    <definedName name="Annex_B" localSheetId="16">#REF!</definedName>
    <definedName name="Annex_B" localSheetId="20">#REF!</definedName>
    <definedName name="Annex_B" localSheetId="3">#REF!</definedName>
    <definedName name="Annex_B" localSheetId="4">#REF!</definedName>
    <definedName name="Annex_B" localSheetId="17">#REF!</definedName>
    <definedName name="Annex_B" localSheetId="15">#REF!</definedName>
    <definedName name="Annex_B" localSheetId="24">#REF!</definedName>
    <definedName name="Annex_B">#REF!</definedName>
    <definedName name="Annex_E" localSheetId="6">#REF!</definedName>
    <definedName name="Annex_E" localSheetId="21">#REF!</definedName>
    <definedName name="Annex_E" localSheetId="22">#REF!</definedName>
    <definedName name="Annex_E" localSheetId="7">#REF!</definedName>
    <definedName name="Annex_E" localSheetId="9">#REF!</definedName>
    <definedName name="Annex_E" localSheetId="19">#REF!</definedName>
    <definedName name="Annex_E" localSheetId="16">#REF!</definedName>
    <definedName name="Annex_E" localSheetId="20">#REF!</definedName>
    <definedName name="Annex_E" localSheetId="3">#REF!</definedName>
    <definedName name="Annex_E" localSheetId="4">#REF!</definedName>
    <definedName name="Annex_E" localSheetId="17">#REF!</definedName>
    <definedName name="Annex_E" localSheetId="15">#REF!</definedName>
    <definedName name="Annex_E">#REF!</definedName>
    <definedName name="Annex_F" localSheetId="7">#REF!</definedName>
    <definedName name="Annex_F" localSheetId="9">#REF!</definedName>
    <definedName name="Annex_F" localSheetId="16">#REF!</definedName>
    <definedName name="Annex_F" localSheetId="4">#REF!</definedName>
    <definedName name="Annex_F" localSheetId="17">#REF!</definedName>
    <definedName name="Annex_F" localSheetId="15">#REF!</definedName>
    <definedName name="Annex_F">#REF!</definedName>
    <definedName name="anscount" hidden="1">1</definedName>
    <definedName name="Area_data">OFFSET(#REF!,0,0,15,COUNT(#REF!)+1)</definedName>
    <definedName name="arearegisteredpercent_exotic">#REF!</definedName>
    <definedName name="arearegisteredpercent_exoticpermanent">#REF!</definedName>
    <definedName name="arearegisteredpercent_native">#REF!</definedName>
    <definedName name="arearegisteredpercent_NF">#REF!</definedName>
    <definedName name="asd">#REF!</definedName>
    <definedName name="asdas" hidden="1">{#N/A,#N/A,FALSE,"TMCOMP96";#N/A,#N/A,FALSE,"MAT96";#N/A,#N/A,FALSE,"FANDA96";#N/A,#N/A,FALSE,"INTRAN96";#N/A,#N/A,FALSE,"NAA9697";#N/A,#N/A,FALSE,"ECWEBB";#N/A,#N/A,FALSE,"MFT96";#N/A,#N/A,FALSE,"CTrecon"}</definedName>
    <definedName name="asdasdas">#REF!</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rae" hidden="1">#REF!</definedName>
    <definedName name="asdrra">#REF!</definedName>
    <definedName name="asds">#REF!</definedName>
    <definedName name="ase">#REF!</definedName>
    <definedName name="aser">#REF!</definedName>
    <definedName name="ASFD" hidden="1">{#N/A,#N/A,FALSE,"TMCOMP96";#N/A,#N/A,FALSE,"MAT96";#N/A,#N/A,FALSE,"FANDA96";#N/A,#N/A,FALSE,"INTRAN96";#N/A,#N/A,FALSE,"NAA9697";#N/A,#N/A,FALSE,"ECWEBB";#N/A,#N/A,FALSE,"MFT96";#N/A,#N/A,FALSE,"CTrecon"}</definedName>
    <definedName name="ASSUM">#REF!</definedName>
    <definedName name="Assumptions_Paper" localSheetId="24">#REF!</definedName>
    <definedName name="Assumptions_Paper">#REF!</definedName>
    <definedName name="Australia">#REF!</definedName>
    <definedName name="Australia_5B">#REF!</definedName>
    <definedName name="Austria_5B">#REF!</definedName>
    <definedName name="Average_Co2_DF" localSheetId="19">#REF!</definedName>
    <definedName name="Average_Co2_DF">#REF!</definedName>
    <definedName name="Average_CO2_exhard" localSheetId="19">#REF!</definedName>
    <definedName name="Average_CO2_exhard">#REF!</definedName>
    <definedName name="Average_CO2_exsoft" localSheetId="19">#REF!</definedName>
    <definedName name="Average_CO2_exsoft">#REF!</definedName>
    <definedName name="Average_CO2_native">#REF!</definedName>
    <definedName name="Average_Co2_pine" localSheetId="19">#REF!</definedName>
    <definedName name="Average_Co2_pine">#REF!</definedName>
    <definedName name="Average_Daily_Depreciation">#REF!</definedName>
    <definedName name="average_deforest_age_df" localSheetId="19">#REF!</definedName>
    <definedName name="average_deforest_age_df">#REF!</definedName>
    <definedName name="average_deforest_age_exhard" localSheetId="19">#REF!</definedName>
    <definedName name="average_deforest_age_exhard">#REF!</definedName>
    <definedName name="average_deforest_age_exsoft" localSheetId="19">#REF!</definedName>
    <definedName name="average_deforest_age_exsoft">#REF!</definedName>
    <definedName name="Average_deforest_age_pine" localSheetId="19">#REF!</definedName>
    <definedName name="Average_deforest_age_pine">#REF!</definedName>
    <definedName name="Average_Weekly_Depreciation">#REF!</definedName>
    <definedName name="Average_Weekly_Inter_Bank_Exchange_Rate">#REF!</definedName>
    <definedName name="averageage_DF" localSheetId="6">#REF!</definedName>
    <definedName name="averageage_DF" localSheetId="21">#REF!</definedName>
    <definedName name="averageage_DF" localSheetId="22">#REF!</definedName>
    <definedName name="averageage_DF" localSheetId="7">#REF!</definedName>
    <definedName name="averageage_DF" localSheetId="9">#REF!</definedName>
    <definedName name="averageage_DF" localSheetId="19">#REF!</definedName>
    <definedName name="averageage_DF" localSheetId="16">#REF!</definedName>
    <definedName name="averageage_DF" localSheetId="20">#REF!</definedName>
    <definedName name="averageage_DF" localSheetId="3">#REF!</definedName>
    <definedName name="averageage_DF" localSheetId="4">#REF!</definedName>
    <definedName name="averageage_DF" localSheetId="17">#REF!</definedName>
    <definedName name="averageage_DF" localSheetId="15">#REF!</definedName>
    <definedName name="averageage_DF">#REF!</definedName>
    <definedName name="averageage_pine" localSheetId="7">#REF!</definedName>
    <definedName name="averageage_pine" localSheetId="9">#REF!</definedName>
    <definedName name="averageage_pine" localSheetId="16">#REF!</definedName>
    <definedName name="averageage_pine" localSheetId="4">#REF!</definedName>
    <definedName name="averageage_pine" localSheetId="17">#REF!</definedName>
    <definedName name="averageage_pine" localSheetId="15">#REF!</definedName>
    <definedName name="averageage_pine">#REF!</definedName>
    <definedName name="averageCO2_DF">#REF!</definedName>
    <definedName name="averageCO2_exhard">#REF!</definedName>
    <definedName name="averageCO2_exsoft">#REF!</definedName>
    <definedName name="averageCO2_native">#REF!</definedName>
    <definedName name="averageCO2_pine" localSheetId="6">#REF!</definedName>
    <definedName name="averageCO2_pine" localSheetId="21">#REF!</definedName>
    <definedName name="averageCO2_pine" localSheetId="22">#REF!</definedName>
    <definedName name="averageCO2_pine" localSheetId="19">#REF!</definedName>
    <definedName name="averageCO2_pine" localSheetId="20">#REF!</definedName>
    <definedName name="averageCO2_pine" localSheetId="3">#REF!</definedName>
    <definedName name="averageCO2_pine" localSheetId="4">#REF!</definedName>
    <definedName name="averageCO2_pine">#REF!</definedName>
    <definedName name="b" hidden="1">#REF!</definedName>
    <definedName name="B7_STRatio">#REF!</definedName>
    <definedName name="banks_ED" localSheetId="7">#REF!</definedName>
    <definedName name="banks_ED" localSheetId="9">#REF!</definedName>
    <definedName name="banks_ED" localSheetId="16">#REF!</definedName>
    <definedName name="banks_ED" localSheetId="3">#REF!</definedName>
    <definedName name="banks_ED" localSheetId="4">#REF!</definedName>
    <definedName name="banks_ED" localSheetId="17">#REF!</definedName>
    <definedName name="banks_ED" localSheetId="15">#REF!</definedName>
    <definedName name="banks_ED">#REF!</definedName>
    <definedName name="bb" hidden="1">{"Riqfin97",#N/A,FALSE,"Tran";"Riqfinpro",#N/A,FALSE,"Tran"}</definedName>
    <definedName name="Belgium_5B">#REF!</definedName>
    <definedName name="Bids">OFFSET(#REF!,0,0,#REF!,1)</definedName>
    <definedName name="BioCH4_2017" localSheetId="7">#REF!</definedName>
    <definedName name="BioCH4_2017" localSheetId="9">#REF!</definedName>
    <definedName name="BioCH4_2017" localSheetId="16">#REF!</definedName>
    <definedName name="BioCH4_2017" localSheetId="4">#REF!</definedName>
    <definedName name="BioCH4_2017" localSheetId="17">#REF!</definedName>
    <definedName name="BioCH4_2017" localSheetId="15">#REF!</definedName>
    <definedName name="BioCH4_2017">#REF!</definedName>
    <definedName name="BioCH4_2030_target">#REF!</definedName>
    <definedName name="BioCH4_2050_target">#REF!</definedName>
    <definedName name="BioCH4Target">#REF!</definedName>
    <definedName name="Biomass_removed" localSheetId="19">#REF!</definedName>
    <definedName name="Biomass_removed">#REF!</definedName>
    <definedName name="BkName" localSheetId="6">#REF!</definedName>
    <definedName name="BkName" localSheetId="21">#REF!</definedName>
    <definedName name="BkName" localSheetId="22">#REF!</definedName>
    <definedName name="BkName" localSheetId="7">#REF!</definedName>
    <definedName name="BkName" localSheetId="9">#REF!</definedName>
    <definedName name="BkName" localSheetId="19">#REF!</definedName>
    <definedName name="BkName" localSheetId="16">#REF!</definedName>
    <definedName name="BkName" localSheetId="20">#REF!</definedName>
    <definedName name="BkName" localSheetId="3">#REF!</definedName>
    <definedName name="BkName" localSheetId="4">#REF!</definedName>
    <definedName name="BkName" localSheetId="17">#REF!</definedName>
    <definedName name="BkName" localSheetId="15">#REF!</definedName>
    <definedName name="BkName">#REF!</definedName>
    <definedName name="bl">#REF!</definedName>
    <definedName name="blah">#REF!</definedName>
    <definedName name="BLPH1" hidden="1">#REF!</definedName>
    <definedName name="BLPH166" hidden="1">#REF!</definedName>
    <definedName name="BLPH167" hidden="1">#REF!</definedName>
    <definedName name="BLPH168" hidden="1">#REF!</definedName>
    <definedName name="BLPH171" hidden="1">#REF!</definedName>
    <definedName name="BLPH172" hidden="1">#REF!</definedName>
    <definedName name="BLPH174" hidden="1">#REF!</definedName>
    <definedName name="BLPH176" hidden="1">#REF!</definedName>
    <definedName name="BLPH177" hidden="1">#REF!</definedName>
    <definedName name="BLPH2" hidden="1">#REF!</definedName>
    <definedName name="BLPH3" hidden="1">#REF!</definedName>
    <definedName name="BLPH4" hidden="1">#REF!</definedName>
    <definedName name="BLPH40000004" hidden="1">#REF!</definedName>
    <definedName name="BLPH40000007" hidden="1">#REF!</definedName>
    <definedName name="BLPH40000008" hidden="1">#REF!</definedName>
    <definedName name="BLPH40000009" hidden="1">#REF!</definedName>
    <definedName name="BLPH40000026" hidden="1">#REF!</definedName>
    <definedName name="BLPH40000027" hidden="1">#REF!</definedName>
    <definedName name="BLPH40000028" hidden="1">#REF!</definedName>
    <definedName name="BLPH40000036" hidden="1">#REF!</definedName>
    <definedName name="BLPH40000050" hidden="1">#REF!</definedName>
    <definedName name="BLPH40000058" hidden="1">#REF!</definedName>
    <definedName name="BLPH40000059"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5" hidden="1">#REF!</definedName>
    <definedName name="BLPH6" hidden="1">#REF!</definedName>
    <definedName name="BLPH7" hidden="1">#REF!</definedName>
    <definedName name="BLPH8" hidden="1">#REF!</definedName>
    <definedName name="BLPH88" hidden="1">#REF!</definedName>
    <definedName name="BLPH90" hidden="1">#REF!</definedName>
    <definedName name="BLPH91" hidden="1">#REF!</definedName>
    <definedName name="BLPH94" hidden="1">#REF!</definedName>
    <definedName name="BLPH95" hidden="1">#REF!</definedName>
    <definedName name="BLPH96" hidden="1">#REF!</definedName>
    <definedName name="body">#REF!</definedName>
    <definedName name="body1">#REF!</definedName>
    <definedName name="borrowings" localSheetId="6">#REF!</definedName>
    <definedName name="borrowings" localSheetId="7">#REF!</definedName>
    <definedName name="borrowings" localSheetId="9">#REF!</definedName>
    <definedName name="borrowings" localSheetId="16">#REF!</definedName>
    <definedName name="borrowings" localSheetId="4">#REF!</definedName>
    <definedName name="borrowings" localSheetId="17">#REF!</definedName>
    <definedName name="borrowings" localSheetId="15">#REF!</definedName>
    <definedName name="borrowings">#REF!</definedName>
    <definedName name="Budget_2011_Categories" localSheetId="24">#REF!</definedName>
    <definedName name="Budget_2011_Categories">#REF!</definedName>
    <definedName name="Budget_2011_Funding_Source" localSheetId="24">#REF!</definedName>
    <definedName name="Budget_2011_Funding_Source">#REF!</definedName>
    <definedName name="C_Port_traffic">#REF!</definedName>
    <definedName name="C_Port_traffic_x">#REF!</definedName>
    <definedName name="C_Port_traffic_y">#REF!</definedName>
    <definedName name="C_to_CO2_fac" localSheetId="19">#REF!</definedName>
    <definedName name="C_to_CO2_fac">#REF!</definedName>
    <definedName name="C1.1a">#REF!</definedName>
    <definedName name="calcul">#REF!,#REF!,#REF!,#REF!,#REF!,#REF!,#REF!,#REF!,#REF!,#REF!,#REF!,#REF!</definedName>
    <definedName name="calcul1">#REF!</definedName>
    <definedName name="Caltable">#REF!</definedName>
    <definedName name="CalTables">#REF!</definedName>
    <definedName name="Canada">#REF!</definedName>
    <definedName name="cc" hidden="1">{"Riqfin97",#N/A,FALSE,"Tran";"Riqfinpro",#N/A,FALSE,"Tran"}</definedName>
    <definedName name="ccc" hidden="1">{"Riqfin97",#N/A,FALSE,"Tran";"Riqfinpro",#N/A,FALSE,"Tran"}</definedName>
    <definedName name="Ccodes" localSheetId="24">#REF!</definedName>
    <definedName name="Ccodes">#REF!</definedName>
    <definedName name="Cell_wksl_err">#REF!</definedName>
    <definedName name="Cell_wksl_rowcount">#REF!</definedName>
    <definedName name="CH4_GWP" localSheetId="6">#REF!</definedName>
    <definedName name="CH4_GWP" localSheetId="21">#REF!</definedName>
    <definedName name="CH4_GWP" localSheetId="22">#REF!</definedName>
    <definedName name="CH4_GWP" localSheetId="7">#REF!</definedName>
    <definedName name="CH4_GWP" localSheetId="9">#REF!</definedName>
    <definedName name="CH4_GWP" localSheetId="19">#REF!</definedName>
    <definedName name="CH4_GWP" localSheetId="16">#REF!</definedName>
    <definedName name="CH4_GWP" localSheetId="20">#REF!</definedName>
    <definedName name="CH4_GWP" localSheetId="3">#REF!</definedName>
    <definedName name="CH4_GWP" localSheetId="4">#REF!</definedName>
    <definedName name="CH4_GWP" localSheetId="17">#REF!</definedName>
    <definedName name="CH4_GWP" localSheetId="15">#REF!</definedName>
    <definedName name="CH4_GWP">#REF!</definedName>
    <definedName name="Champ">#REF!</definedName>
    <definedName name="char20" hidden="1">#REF!</definedName>
    <definedName name="chart_id">#REF!</definedName>
    <definedName name="chart12">#REF!</definedName>
    <definedName name="chart19" hidden="1">#REF!</definedName>
    <definedName name="chart27" hidden="1">0</definedName>
    <definedName name="chart28" hidden="1">0</definedName>
    <definedName name="chart35" hidden="1">#REF!</definedName>
    <definedName name="chart9" hidden="1">#REF!</definedName>
    <definedName name="Chartsik" hidden="1">#REF!</definedName>
    <definedName name="check" hidden="1">{"DSBT",#N/A,FALSE,"DSBT";"CASHPAY",#N/A,FALSE,"CASHPAY"}</definedName>
    <definedName name="CHF" localSheetId="6">#REF!</definedName>
    <definedName name="CHF" localSheetId="21">#REF!</definedName>
    <definedName name="CHF" localSheetId="22">#REF!</definedName>
    <definedName name="CHF" localSheetId="7">#REF!</definedName>
    <definedName name="CHF" localSheetId="9">#REF!</definedName>
    <definedName name="CHF" localSheetId="19">#REF!</definedName>
    <definedName name="CHF" localSheetId="16">#REF!</definedName>
    <definedName name="CHF" localSheetId="20">#REF!</definedName>
    <definedName name="CHF" localSheetId="3">#REF!</definedName>
    <definedName name="CHF" localSheetId="4">#REF!</definedName>
    <definedName name="CHF" localSheetId="17">#REF!</definedName>
    <definedName name="CHF" localSheetId="15">#REF!</definedName>
    <definedName name="CHF" localSheetId="24">#REF!</definedName>
    <definedName name="CHF">#REF!</definedName>
    <definedName name="cl_modeltitle">#REF!</definedName>
    <definedName name="cl_wks1_name">#REF!</definedName>
    <definedName name="clean">#REF!</definedName>
    <definedName name="code">#REF!</definedName>
    <definedName name="code11_3">#REF!</definedName>
    <definedName name="CodePays">#REF!</definedName>
    <definedName name="Col">#REF!</definedName>
    <definedName name="Copyrange1" localSheetId="6">#REF!</definedName>
    <definedName name="Copyrange1" localSheetId="21">#REF!</definedName>
    <definedName name="Copyrange1" localSheetId="22">#REF!</definedName>
    <definedName name="Copyrange1" localSheetId="7">#REF!</definedName>
    <definedName name="Copyrange1" localSheetId="9">#REF!</definedName>
    <definedName name="Copyrange1" localSheetId="19">#REF!</definedName>
    <definedName name="Copyrange1" localSheetId="16">#REF!</definedName>
    <definedName name="Copyrange1" localSheetId="20">#REF!</definedName>
    <definedName name="Copyrange1" localSheetId="3">#REF!</definedName>
    <definedName name="Copyrange1" localSheetId="4">#REF!</definedName>
    <definedName name="Copyrange1" localSheetId="17">#REF!</definedName>
    <definedName name="Copyrange1" localSheetId="15">#REF!</definedName>
    <definedName name="Copyrange1">#REF!</definedName>
    <definedName name="Copyrange10" localSheetId="7">#REF!</definedName>
    <definedName name="Copyrange10" localSheetId="9">#REF!</definedName>
    <definedName name="Copyrange10" localSheetId="16">#REF!</definedName>
    <definedName name="Copyrange10" localSheetId="4">#REF!</definedName>
    <definedName name="Copyrange10" localSheetId="17">#REF!</definedName>
    <definedName name="Copyrange10" localSheetId="15">#REF!</definedName>
    <definedName name="Copyrange10">#REF!</definedName>
    <definedName name="Copyrange11" localSheetId="7">#REF!</definedName>
    <definedName name="Copyrange11" localSheetId="9">#REF!</definedName>
    <definedName name="Copyrange11" localSheetId="16">#REF!</definedName>
    <definedName name="Copyrange11" localSheetId="4">#REF!</definedName>
    <definedName name="Copyrange11" localSheetId="17">#REF!</definedName>
    <definedName name="Copyrange11" localSheetId="15">#REF!</definedName>
    <definedName name="Copyrange11">#REF!</definedName>
    <definedName name="Copyrange12">#REF!</definedName>
    <definedName name="Copyrange13">#REF!</definedName>
    <definedName name="Copyrange14">#REF!</definedName>
    <definedName name="Copyrange15">#REF!</definedName>
    <definedName name="Copyrange16">#REF!</definedName>
    <definedName name="Copyrange17">#REF!</definedName>
    <definedName name="Copyrange18">#REF!</definedName>
    <definedName name="Copyrange19">#REF!</definedName>
    <definedName name="Copyrange2">#REF!</definedName>
    <definedName name="Copyrange20">#REF!</definedName>
    <definedName name="Copyrange21">#REF!</definedName>
    <definedName name="Copyrange22">#REF!</definedName>
    <definedName name="Copyrange23">#REF!</definedName>
    <definedName name="Copyrange24">#REF!</definedName>
    <definedName name="Copyrange25">#REF!</definedName>
    <definedName name="Copyrange26">#REF!</definedName>
    <definedName name="Copyrange27">#REF!</definedName>
    <definedName name="Copyrange28">#REF!</definedName>
    <definedName name="Copyrange29">#REF!</definedName>
    <definedName name="Copyrange3">#REF!</definedName>
    <definedName name="Copyrange30">#REF!</definedName>
    <definedName name="Copyrange31">#REF!</definedName>
    <definedName name="Copyrange32">#REF!</definedName>
    <definedName name="Copyrange33">#REF!</definedName>
    <definedName name="Copyrange34">#REF!</definedName>
    <definedName name="Copyrange35">#REF!</definedName>
    <definedName name="Copyrange36">#REF!</definedName>
    <definedName name="Copyrange37">#REF!</definedName>
    <definedName name="Copyrange38">#REF!</definedName>
    <definedName name="Copyrange39">#REF!</definedName>
    <definedName name="Copyrange4">#REF!</definedName>
    <definedName name="Copyrange40">#REF!</definedName>
    <definedName name="Copyrange41">#REF!</definedName>
    <definedName name="Copyrange42">#REF!</definedName>
    <definedName name="Copyrange43">#REF!</definedName>
    <definedName name="Copyrange44">#REF!</definedName>
    <definedName name="Copyrange45">#REF!</definedName>
    <definedName name="Copyrange46">#REF!</definedName>
    <definedName name="Copyrange47">#REF!</definedName>
    <definedName name="Copyrange48">#REF!</definedName>
    <definedName name="Copyrange49">#REF!</definedName>
    <definedName name="Copyrange5">#REF!</definedName>
    <definedName name="Copyrange50">#REF!</definedName>
    <definedName name="Copyrange51">#REF!</definedName>
    <definedName name="Copyrange52">#REF!</definedName>
    <definedName name="Copyrange53">#REF!</definedName>
    <definedName name="Copyrange54">#REF!</definedName>
    <definedName name="Copyrange55">#REF!</definedName>
    <definedName name="Copyrange56">#REF!</definedName>
    <definedName name="Copyrange57">#REF!</definedName>
    <definedName name="Copyrange58">#REF!</definedName>
    <definedName name="Copyrange59">#REF!</definedName>
    <definedName name="Copyrange6">#REF!</definedName>
    <definedName name="Copyrange60">#REF!</definedName>
    <definedName name="Copyrange61">#REF!</definedName>
    <definedName name="Copyrange62">#REF!</definedName>
    <definedName name="Copyrange63">#REF!</definedName>
    <definedName name="Copyrange64">#REF!</definedName>
    <definedName name="Copyrange65">#REF!</definedName>
    <definedName name="Copyrange66">#REF!</definedName>
    <definedName name="Copyrange67">#REF!</definedName>
    <definedName name="Copyrange68">#REF!</definedName>
    <definedName name="Copyrange7">#REF!</definedName>
    <definedName name="Copyrange8">#REF!</definedName>
    <definedName name="Copyrange9">#REF!</definedName>
    <definedName name="Corresp">#REF!</definedName>
    <definedName name="corrmatrix" localSheetId="24">#REF!</definedName>
    <definedName name="corrmatrix">#REF!</definedName>
    <definedName name="cos_last1" localSheetId="24">OFFSET(#REF!,#REF!,0,#REF!,1)</definedName>
    <definedName name="cos_last1">OFFSET(#REF!,#REF!,0,#REF!,1)</definedName>
    <definedName name="cos_last2" localSheetId="24">OFFSET(#REF!,#REF!,0,#REF!,1)</definedName>
    <definedName name="cos_last2">OFFSET(#REF!,#REF!,0,#REF!,1)</definedName>
    <definedName name="cos_now" localSheetId="24">OFFSET(#REF!,#REF!,0,#REF!,1)</definedName>
    <definedName name="cos_now">OFFSET(#REF!,#REF!,0,#REF!,1)</definedName>
    <definedName name="council_name">#REF!</definedName>
    <definedName name="countries">#REF!</definedName>
    <definedName name="countries1">#REF!</definedName>
    <definedName name="country">#REF!</definedName>
    <definedName name="curr_ver" localSheetId="6">#REF!</definedName>
    <definedName name="curr_ver" localSheetId="21">#REF!</definedName>
    <definedName name="curr_ver" localSheetId="22">#REF!</definedName>
    <definedName name="curr_ver" localSheetId="7">#REF!</definedName>
    <definedName name="curr_ver" localSheetId="9">#REF!</definedName>
    <definedName name="curr_ver" localSheetId="19">#REF!</definedName>
    <definedName name="curr_ver" localSheetId="16">#REF!</definedName>
    <definedName name="curr_ver" localSheetId="20">#REF!</definedName>
    <definedName name="curr_ver" localSheetId="3">#REF!</definedName>
    <definedName name="curr_ver" localSheetId="4">#REF!</definedName>
    <definedName name="curr_ver" localSheetId="17">#REF!</definedName>
    <definedName name="curr_ver" localSheetId="15">#REF!</definedName>
    <definedName name="curr_ver">#REF!</definedName>
    <definedName name="Cwvu.Print." hidden="1">#REF!,#REF!,#REF!,#REF!</definedName>
    <definedName name="Cwvu.sa97." hidden="1">#REF!,#REF!</definedName>
    <definedName name="Czech_Republic_5B">#REF!</definedName>
    <definedName name="d" localSheetId="5" hidden="1">{"CASH BALANCING",#N/A,FALSE,"CASH";"CASH REPORT",#N/A,FALSE,"CASH"}</definedName>
    <definedName name="d" localSheetId="6" hidden="1">{"CASH BALANCING",#N/A,FALSE,"CASH";"CASH REPORT",#N/A,FALSE,"CASH"}</definedName>
    <definedName name="D" localSheetId="21">{"CASH BALANCING",#N/A,FALSE,"CASH";"CASH REPORT",#N/A,FALSE,"CASH"}</definedName>
    <definedName name="D" localSheetId="22">{"CASH BALANCING",#N/A,FALSE,"CASH";"CASH REPORT",#N/A,FALSE,"CASH"}</definedName>
    <definedName name="d" localSheetId="7" hidden="1">{"CASH BALANCING",#N/A,FALSE,"CASH";"CASH REPORT",#N/A,FALSE,"CASH"}</definedName>
    <definedName name="d" localSheetId="8" hidden="1">{"CASH BALANCING",#N/A,FALSE,"CASH";"CASH REPORT",#N/A,FALSE,"CASH"}</definedName>
    <definedName name="d" localSheetId="9" hidden="1">{"CASH BALANCING",#N/A,FALSE,"CASH";"CASH REPORT",#N/A,FALSE,"CASH"}</definedName>
    <definedName name="d" localSheetId="10" hidden="1">{"CASH BALANCING",#N/A,FALSE,"CASH";"CASH REPORT",#N/A,FALSE,"CASH"}</definedName>
    <definedName name="d" localSheetId="2" hidden="1">{"CASH BALANCING",#N/A,FALSE,"CASH";"CASH REPORT",#N/A,FALSE,"CASH"}</definedName>
    <definedName name="D" localSheetId="19">{"CASH BALANCING",#N/A,FALSE,"CASH";"CASH REPORT",#N/A,FALSE,"CASH"}</definedName>
    <definedName name="d" localSheetId="16" hidden="1">{"CASH BALANCING",#N/A,FALSE,"CASH";"CASH REPORT",#N/A,FALSE,"CASH"}</definedName>
    <definedName name="D" localSheetId="20">{"CASH BALANCING",#N/A,FALSE,"CASH";"CASH REPORT",#N/A,FALSE,"CASH"}</definedName>
    <definedName name="D" localSheetId="3">{"CASH BALANCING",#N/A,FALSE,"CASH";"CASH REPORT",#N/A,FALSE,"CASH"}</definedName>
    <definedName name="D" localSheetId="4">{"CASH BALANCING",#N/A,FALSE,"CASH";"CASH REPORT",#N/A,FALSE,"CASH"}</definedName>
    <definedName name="D" localSheetId="17">{"CASH BALANCING",#N/A,FALSE,"CASH";"CASH REPORT",#N/A,FALSE,"CASH"}</definedName>
    <definedName name="D" localSheetId="15">{"CASH BALANCING",#N/A,FALSE,"CASH";"CASH REPORT",#N/A,FALSE,"CASH"}</definedName>
    <definedName name="d" localSheetId="24" hidden="1">{"CASH BALANCING",#N/A,FALSE,"CASH";"CASH REPORT",#N/A,FALSE,"CASH"}</definedName>
    <definedName name="D">{"CASH BALANCING",#N/A,FALSE,"CASH";"CASH REPORT",#N/A,FALSE,"CASH"}</definedName>
    <definedName name="data" localSheetId="6">#REF!</definedName>
    <definedName name="data" localSheetId="24">#REF!</definedName>
    <definedName name="data">#REF!</definedName>
    <definedName name="data_CAB" localSheetId="6">#REF!</definedName>
    <definedName name="data_CAB" localSheetId="21">#REF!</definedName>
    <definedName name="data_CAB" localSheetId="22">#REF!</definedName>
    <definedName name="data_CAB" localSheetId="7">#REF!</definedName>
    <definedName name="data_CAB" localSheetId="9">#REF!</definedName>
    <definedName name="data_CAB" localSheetId="19">#REF!</definedName>
    <definedName name="data_CAB" localSheetId="16">#REF!</definedName>
    <definedName name="data_CAB" localSheetId="20">#REF!</definedName>
    <definedName name="data_CAB" localSheetId="3">#REF!</definedName>
    <definedName name="data_CAB" localSheetId="4">#REF!</definedName>
    <definedName name="data_CAB" localSheetId="17">#REF!</definedName>
    <definedName name="data_CAB" localSheetId="15">#REF!</definedName>
    <definedName name="data_CAB">#REF!</definedName>
    <definedName name="data_compare" localSheetId="7">#REF!</definedName>
    <definedName name="data_compare" localSheetId="9">#REF!</definedName>
    <definedName name="data_compare" localSheetId="16">#REF!</definedName>
    <definedName name="data_compare" localSheetId="4">#REF!</definedName>
    <definedName name="data_compare" localSheetId="17">#REF!</definedName>
    <definedName name="data_compare" localSheetId="15">#REF!</definedName>
    <definedName name="data_compare">#REF!</definedName>
    <definedName name="data_ED" localSheetId="7">#REF!</definedName>
    <definedName name="data_ED" localSheetId="9">#REF!</definedName>
    <definedName name="data_ED" localSheetId="16">#REF!</definedName>
    <definedName name="data_ED" localSheetId="4">#REF!</definedName>
    <definedName name="data_ED" localSheetId="17">#REF!</definedName>
    <definedName name="data_ED" localSheetId="15">#REF!</definedName>
    <definedName name="data_ED">#REF!</definedName>
    <definedName name="data_FDCAB_hist">#REF!</definedName>
    <definedName name="data_FDCAB_hist_all">#REF!</definedName>
    <definedName name="data_FDCAB_new">#REF!</definedName>
    <definedName name="data_FDFI_hist">#REF!</definedName>
    <definedName name="data_FDFI_hist_all">#REF!</definedName>
    <definedName name="data_FDFI_new">#REF!</definedName>
    <definedName name="data_FI">#REF!</definedName>
    <definedName name="Data_Fig1.4">OFFSET(#REF!,0,0,COUNTA(#REF!),COUNTA(#REF!))</definedName>
    <definedName name="data_INPUT">#REF!</definedName>
    <definedName name="data_new_fiscaldata_cab" localSheetId="24">#REF!</definedName>
    <definedName name="data_new_fiscaldata_cab">#REF!</definedName>
    <definedName name="data_new_fiscaldata_FI" localSheetId="24">#REF!</definedName>
    <definedName name="data_new_fiscaldata_FI">#REF!</definedName>
    <definedName name="data_SCEN" localSheetId="6">#REF!</definedName>
    <definedName name="data_SCEN" localSheetId="21">#REF!</definedName>
    <definedName name="data_SCEN" localSheetId="22">#REF!</definedName>
    <definedName name="data_SCEN" localSheetId="7">#REF!</definedName>
    <definedName name="data_SCEN" localSheetId="9">#REF!</definedName>
    <definedName name="data_SCEN" localSheetId="19">#REF!</definedName>
    <definedName name="data_SCEN" localSheetId="16">#REF!</definedName>
    <definedName name="data_SCEN" localSheetId="20">#REF!</definedName>
    <definedName name="data_SCEN" localSheetId="3">#REF!</definedName>
    <definedName name="data_SCEN" localSheetId="4">#REF!</definedName>
    <definedName name="data_SCEN" localSheetId="17">#REF!</definedName>
    <definedName name="data_SCEN" localSheetId="15">#REF!</definedName>
    <definedName name="data_SCEN">#REF!</definedName>
    <definedName name="data_shocks_scen" localSheetId="7">#REF!</definedName>
    <definedName name="data_shocks_scen" localSheetId="9">#REF!</definedName>
    <definedName name="data_shocks_scen" localSheetId="16">#REF!</definedName>
    <definedName name="data_shocks_scen" localSheetId="4">#REF!</definedName>
    <definedName name="data_shocks_scen" localSheetId="17">#REF!</definedName>
    <definedName name="data_shocks_scen" localSheetId="15">#REF!</definedName>
    <definedName name="data_shocks_scen">#REF!</definedName>
    <definedName name="data_TD" localSheetId="7">#REF!</definedName>
    <definedName name="data_TD" localSheetId="9">#REF!</definedName>
    <definedName name="data_TD" localSheetId="16">#REF!</definedName>
    <definedName name="data_TD" localSheetId="4">#REF!</definedName>
    <definedName name="data_TD" localSheetId="17">#REF!</definedName>
    <definedName name="data_TD" localSheetId="15">#REF!</definedName>
    <definedName name="data_TD">#REF!</definedName>
    <definedName name="data_TD_unused">#REF!</definedName>
    <definedName name="data02_3">#REF!</definedName>
    <definedName name="DataEntryBlock10">#REF!</definedName>
    <definedName name="DataEntryBlock11">#REF!</definedName>
    <definedName name="DataEntryBlock12">#REF!</definedName>
    <definedName name="DataEntryBlock13">#REF!</definedName>
    <definedName name="DataEntryBlock14">#REF!</definedName>
    <definedName name="DataEntryBlock15">#REF!</definedName>
    <definedName name="DataEntryBlock4">#REF!</definedName>
    <definedName name="dates_CAB">#REF!</definedName>
    <definedName name="dates_compare_max" localSheetId="5">IF(#REF!="On",#REF!,#REF!)</definedName>
    <definedName name="dates_compare_max" localSheetId="6">IF(#REF!="On",#REF!,#REF!)</definedName>
    <definedName name="dates_compare_max" localSheetId="21">IF(#REF!="On",#REF!,#REF!)</definedName>
    <definedName name="dates_compare_max" localSheetId="22">IF(#REF!="On",#REF!,#REF!)</definedName>
    <definedName name="dates_compare_max" localSheetId="7">IF(#REF!="On",#REF!,#REF!)</definedName>
    <definedName name="dates_compare_max" localSheetId="8">IF(#REF!="On",#REF!,#REF!)</definedName>
    <definedName name="dates_compare_max" localSheetId="9">IF(#REF!="On",#REF!,#REF!)</definedName>
    <definedName name="dates_compare_max" localSheetId="10">IF(#REF!="On",#REF!,#REF!)</definedName>
    <definedName name="dates_compare_max" localSheetId="2">IF(#REF!="On",#REF!,#REF!)</definedName>
    <definedName name="dates_compare_max" localSheetId="19">IF(#REF!="On",#REF!,#REF!)</definedName>
    <definedName name="dates_compare_max" localSheetId="16">IF(#REF!="On",#REF!,#REF!)</definedName>
    <definedName name="dates_compare_max" localSheetId="20">IF(#REF!="On",#REF!,#REF!)</definedName>
    <definedName name="dates_compare_max" localSheetId="3">IF(#REF!="On",#REF!,#REF!)</definedName>
    <definedName name="dates_compare_max" localSheetId="4">IF(#REF!="On",#REF!,#REF!)</definedName>
    <definedName name="dates_compare_max">IF(#REF!="On",#REF!,#REF!)</definedName>
    <definedName name="dates_compare_min" localSheetId="5">IF(#REF!="On",#REF!,#REF!)</definedName>
    <definedName name="dates_compare_min" localSheetId="6">IF(#REF!="On",#REF!,#REF!)</definedName>
    <definedName name="dates_compare_min" localSheetId="7">IF(#REF!="On",#REF!,#REF!)</definedName>
    <definedName name="dates_compare_min" localSheetId="8">IF(#REF!="On",#REF!,#REF!)</definedName>
    <definedName name="dates_compare_min" localSheetId="9">IF(#REF!="On",#REF!,#REF!)</definedName>
    <definedName name="dates_compare_min" localSheetId="10">IF(#REF!="On",#REF!,#REF!)</definedName>
    <definedName name="dates_compare_min" localSheetId="2">IF(#REF!="On",#REF!,#REF!)</definedName>
    <definedName name="dates_compare_min" localSheetId="16">IF(#REF!="On",#REF!,#REF!)</definedName>
    <definedName name="dates_compare_min">IF(#REF!="On",#REF!,#REF!)</definedName>
    <definedName name="dates_ED">#REF!</definedName>
    <definedName name="dates_ED_max" localSheetId="5">IF(#REF!="On",#REF!,#REF!)</definedName>
    <definedName name="dates_ED_max" localSheetId="7">IF(#REF!="On",#REF!,#REF!)</definedName>
    <definedName name="dates_ED_max" localSheetId="8">IF(#REF!="On",#REF!,#REF!)</definedName>
    <definedName name="dates_ED_max" localSheetId="9">IF(#REF!="On",#REF!,#REF!)</definedName>
    <definedName name="dates_ED_max" localSheetId="10">IF(#REF!="On",#REF!,#REF!)</definedName>
    <definedName name="dates_ED_max" localSheetId="2">IF(#REF!="On",#REF!,#REF!)</definedName>
    <definedName name="dates_ED_max" localSheetId="16">IF(#REF!="On",#REF!,#REF!)</definedName>
    <definedName name="dates_ED_max">IF(#REF!="On",#REF!,#REF!)</definedName>
    <definedName name="dates_ED_min" localSheetId="5">IF(#REF!="On",#REF!,#REF!)</definedName>
    <definedName name="dates_ED_min" localSheetId="7">IF(#REF!="On",#REF!,#REF!)</definedName>
    <definedName name="dates_ED_min" localSheetId="8">IF(#REF!="On",#REF!,#REF!)</definedName>
    <definedName name="dates_ED_min" localSheetId="9">IF(#REF!="On",#REF!,#REF!)</definedName>
    <definedName name="dates_ED_min" localSheetId="10">IF(#REF!="On",#REF!,#REF!)</definedName>
    <definedName name="dates_ED_min" localSheetId="2">IF(#REF!="On",#REF!,#REF!)</definedName>
    <definedName name="dates_ED_min" localSheetId="16">IF(#REF!="On",#REF!,#REF!)</definedName>
    <definedName name="dates_ED_min">IF(#REF!="On",#REF!,#REF!)</definedName>
    <definedName name="dates_FDCAB">#REF!</definedName>
    <definedName name="dates_FDCAB_max" localSheetId="5">IF(#REF!="On",#REF!,#REF!)</definedName>
    <definedName name="dates_FDCAB_max" localSheetId="7">IF(#REF!="On",#REF!,#REF!)</definedName>
    <definedName name="dates_FDCAB_max" localSheetId="8">IF(#REF!="On",#REF!,#REF!)</definedName>
    <definedName name="dates_FDCAB_max" localSheetId="9">IF(#REF!="On",#REF!,#REF!)</definedName>
    <definedName name="dates_FDCAB_max" localSheetId="10">IF(#REF!="On",#REF!,#REF!)</definedName>
    <definedName name="dates_FDCAB_max" localSheetId="2">IF(#REF!="On",#REF!,#REF!)</definedName>
    <definedName name="dates_FDCAB_max" localSheetId="16">IF(#REF!="On",#REF!,#REF!)</definedName>
    <definedName name="dates_FDCAB_max">IF(#REF!="On",#REF!,#REF!)</definedName>
    <definedName name="dates_FDCAB_min" localSheetId="5">IF(#REF!="On",#REF!,#REF!)</definedName>
    <definedName name="dates_FDCAB_min" localSheetId="7">IF(#REF!="On",#REF!,#REF!)</definedName>
    <definedName name="dates_FDCAB_min" localSheetId="8">IF(#REF!="On",#REF!,#REF!)</definedName>
    <definedName name="dates_FDCAB_min" localSheetId="9">IF(#REF!="On",#REF!,#REF!)</definedName>
    <definedName name="dates_FDCAB_min" localSheetId="10">IF(#REF!="On",#REF!,#REF!)</definedName>
    <definedName name="dates_FDCAB_min" localSheetId="2">IF(#REF!="On",#REF!,#REF!)</definedName>
    <definedName name="dates_FDCAB_min" localSheetId="16">IF(#REF!="On",#REF!,#REF!)</definedName>
    <definedName name="dates_FDCAB_min">IF(#REF!="On",#REF!,#REF!)</definedName>
    <definedName name="dates_FDFI">#REF!</definedName>
    <definedName name="dates_FDFI_max" localSheetId="5">IF(#REF!="On",#REF!,#REF!)</definedName>
    <definedName name="dates_FDFI_max" localSheetId="7">IF(#REF!="On",#REF!,#REF!)</definedName>
    <definedName name="dates_FDFI_max" localSheetId="8">IF(#REF!="On",#REF!,#REF!)</definedName>
    <definedName name="dates_FDFI_max" localSheetId="9">IF(#REF!="On",#REF!,#REF!)</definedName>
    <definedName name="dates_FDFI_max" localSheetId="10">IF(#REF!="On",#REF!,#REF!)</definedName>
    <definedName name="dates_FDFI_max" localSheetId="2">IF(#REF!="On",#REF!,#REF!)</definedName>
    <definedName name="dates_FDFI_max" localSheetId="16">IF(#REF!="On",#REF!,#REF!)</definedName>
    <definedName name="dates_FDFI_max">IF(#REF!="On",#REF!,#REF!)</definedName>
    <definedName name="dates_FDFI_min" localSheetId="5">IF(#REF!="On",#REF!,#REF!)</definedName>
    <definedName name="dates_FDFI_min" localSheetId="7">IF(#REF!="On",#REF!,#REF!)</definedName>
    <definedName name="dates_FDFI_min" localSheetId="8">IF(#REF!="On",#REF!,#REF!)</definedName>
    <definedName name="dates_FDFI_min" localSheetId="9">IF(#REF!="On",#REF!,#REF!)</definedName>
    <definedName name="dates_FDFI_min" localSheetId="10">IF(#REF!="On",#REF!,#REF!)</definedName>
    <definedName name="dates_FDFI_min" localSheetId="2">IF(#REF!="On",#REF!,#REF!)</definedName>
    <definedName name="dates_FDFI_min" localSheetId="16">IF(#REF!="On",#REF!,#REF!)</definedName>
    <definedName name="dates_FDFI_min">IF(#REF!="On",#REF!,#REF!)</definedName>
    <definedName name="dates_FI">#REF!</definedName>
    <definedName name="dates_forecast_max">#REF!</definedName>
    <definedName name="dates_forecast_min">#REF!</definedName>
    <definedName name="dates_INPUT" localSheetId="24">#REF!</definedName>
    <definedName name="dates_INPUT">#REF!</definedName>
    <definedName name="dates_master_max" localSheetId="5">IF(#REF!="On",#REF!,#REF!)</definedName>
    <definedName name="dates_master_max" localSheetId="6">IF(#REF!="On",#REF!,#REF!)</definedName>
    <definedName name="dates_master_max" localSheetId="21">IF(#REF!="On",#REF!,#REF!)</definedName>
    <definedName name="dates_master_max" localSheetId="22">IF(#REF!="On",#REF!,#REF!)</definedName>
    <definedName name="dates_master_max" localSheetId="7">IF(#REF!="On",#REF!,#REF!)</definedName>
    <definedName name="dates_master_max" localSheetId="8">IF(#REF!="On",#REF!,#REF!)</definedName>
    <definedName name="dates_master_max" localSheetId="9">IF(#REF!="On",#REF!,#REF!)</definedName>
    <definedName name="dates_master_max" localSheetId="10">IF(#REF!="On",#REF!,#REF!)</definedName>
    <definedName name="dates_master_max" localSheetId="2">IF(#REF!="On",#REF!,#REF!)</definedName>
    <definedName name="dates_master_max" localSheetId="19">IF(#REF!="On",#REF!,#REF!)</definedName>
    <definedName name="dates_master_max" localSheetId="16">IF(#REF!="On",#REF!,#REF!)</definedName>
    <definedName name="dates_master_max" localSheetId="20">IF(#REF!="On",#REF!,#REF!)</definedName>
    <definedName name="dates_master_max" localSheetId="3">IF(#REF!="On",#REF!,#REF!)</definedName>
    <definedName name="dates_master_max" localSheetId="4">IF(#REF!="On",#REF!,#REF!)</definedName>
    <definedName name="dates_master_max">IF(#REF!="On",#REF!,#REF!)</definedName>
    <definedName name="dates_master_min" localSheetId="5">IF(#REF!="On",#REF!,#REF!)</definedName>
    <definedName name="dates_master_min" localSheetId="6">IF(#REF!="On",#REF!,#REF!)</definedName>
    <definedName name="dates_master_min" localSheetId="7">IF(#REF!="On",#REF!,#REF!)</definedName>
    <definedName name="dates_master_min" localSheetId="8">IF(#REF!="On",#REF!,#REF!)</definedName>
    <definedName name="dates_master_min" localSheetId="9">IF(#REF!="On",#REF!,#REF!)</definedName>
    <definedName name="dates_master_min" localSheetId="10">IF(#REF!="On",#REF!,#REF!)</definedName>
    <definedName name="dates_master_min" localSheetId="2">IF(#REF!="On",#REF!,#REF!)</definedName>
    <definedName name="dates_master_min" localSheetId="16">IF(#REF!="On",#REF!,#REF!)</definedName>
    <definedName name="dates_master_min">IF(#REF!="On",#REF!,#REF!)</definedName>
    <definedName name="dates_results_max" localSheetId="5">IF(#REF!="On",#REF!,#REF!)</definedName>
    <definedName name="dates_results_max" localSheetId="7">IF(#REF!="On",#REF!,#REF!)</definedName>
    <definedName name="dates_results_max" localSheetId="8">IF(#REF!="On",#REF!,#REF!)</definedName>
    <definedName name="dates_results_max" localSheetId="9">IF(#REF!="On",#REF!,#REF!)</definedName>
    <definedName name="dates_results_max" localSheetId="10">IF(#REF!="On",#REF!,#REF!)</definedName>
    <definedName name="dates_results_max" localSheetId="2">IF(#REF!="On",#REF!,#REF!)</definedName>
    <definedName name="dates_results_max" localSheetId="16">IF(#REF!="On",#REF!,#REF!)</definedName>
    <definedName name="dates_results_max">IF(#REF!="On",#REF!,#REF!)</definedName>
    <definedName name="dates_results_min" localSheetId="5">IF(#REF!="On",#REF!,#REF!)</definedName>
    <definedName name="dates_results_min" localSheetId="7">IF(#REF!="On",#REF!,#REF!)</definedName>
    <definedName name="dates_results_min" localSheetId="8">IF(#REF!="On",#REF!,#REF!)</definedName>
    <definedName name="dates_results_min" localSheetId="9">IF(#REF!="On",#REF!,#REF!)</definedName>
    <definedName name="dates_results_min" localSheetId="10">IF(#REF!="On",#REF!,#REF!)</definedName>
    <definedName name="dates_results_min" localSheetId="2">IF(#REF!="On",#REF!,#REF!)</definedName>
    <definedName name="dates_results_min" localSheetId="16">IF(#REF!="On",#REF!,#REF!)</definedName>
    <definedName name="dates_results_min">IF(#REF!="On",#REF!,#REF!)</definedName>
    <definedName name="dates_SCEN">#REF!</definedName>
    <definedName name="dates_SCEN_max" localSheetId="5">IF(#REF!="On",#REF!,#REF!)</definedName>
    <definedName name="dates_SCEN_max" localSheetId="7">IF(#REF!="On",#REF!,#REF!)</definedName>
    <definedName name="dates_SCEN_max" localSheetId="8">IF(#REF!="On",#REF!,#REF!)</definedName>
    <definedName name="dates_SCEN_max" localSheetId="9">IF(#REF!="On",#REF!,#REF!)</definedName>
    <definedName name="dates_SCEN_max" localSheetId="10">IF(#REF!="On",#REF!,#REF!)</definedName>
    <definedName name="dates_SCEN_max" localSheetId="2">IF(#REF!="On",#REF!,#REF!)</definedName>
    <definedName name="dates_SCEN_max" localSheetId="16">IF(#REF!="On",#REF!,#REF!)</definedName>
    <definedName name="dates_SCEN_max">IF(#REF!="On",#REF!,#REF!)</definedName>
    <definedName name="dates_SCEN_min" localSheetId="5">IF(#REF!="On",#REF!,#REF!)</definedName>
    <definedName name="dates_SCEN_min" localSheetId="7">IF(#REF!="On",#REF!,#REF!)</definedName>
    <definedName name="dates_SCEN_min" localSheetId="8">IF(#REF!="On",#REF!,#REF!)</definedName>
    <definedName name="dates_SCEN_min" localSheetId="9">IF(#REF!="On",#REF!,#REF!)</definedName>
    <definedName name="dates_SCEN_min" localSheetId="10">IF(#REF!="On",#REF!,#REF!)</definedName>
    <definedName name="dates_SCEN_min" localSheetId="2">IF(#REF!="On",#REF!,#REF!)</definedName>
    <definedName name="dates_SCEN_min" localSheetId="16">IF(#REF!="On",#REF!,#REF!)</definedName>
    <definedName name="dates_SCEN_min">IF(#REF!="On",#REF!,#REF!)</definedName>
    <definedName name="dates_shocks_scen">#REF!</definedName>
    <definedName name="dates_TD">#REF!</definedName>
    <definedName name="dates_TD_max" localSheetId="5">IF(#REF!="On",#REF!,#REF!)</definedName>
    <definedName name="dates_TD_max" localSheetId="7">IF(#REF!="On",#REF!,#REF!)</definedName>
    <definedName name="dates_TD_max" localSheetId="8">IF(#REF!="On",#REF!,#REF!)</definedName>
    <definedName name="dates_TD_max" localSheetId="9">IF(#REF!="On",#REF!,#REF!)</definedName>
    <definedName name="dates_TD_max" localSheetId="10">IF(#REF!="On",#REF!,#REF!)</definedName>
    <definedName name="dates_TD_max" localSheetId="2">IF(#REF!="On",#REF!,#REF!)</definedName>
    <definedName name="dates_TD_max" localSheetId="16">IF(#REF!="On",#REF!,#REF!)</definedName>
    <definedName name="dates_TD_max">IF(#REF!="On",#REF!,#REF!)</definedName>
    <definedName name="dates_TD_min" localSheetId="5">IF(#REF!="On",#REF!,#REF!)</definedName>
    <definedName name="dates_TD_min" localSheetId="7">IF(#REF!="On",#REF!,#REF!)</definedName>
    <definedName name="dates_TD_min" localSheetId="8">IF(#REF!="On",#REF!,#REF!)</definedName>
    <definedName name="dates_TD_min" localSheetId="9">IF(#REF!="On",#REF!,#REF!)</definedName>
    <definedName name="dates_TD_min" localSheetId="10">IF(#REF!="On",#REF!,#REF!)</definedName>
    <definedName name="dates_TD_min" localSheetId="2">IF(#REF!="On",#REF!,#REF!)</definedName>
    <definedName name="dates_TD_min" localSheetId="16">IF(#REF!="On",#REF!,#REF!)</definedName>
    <definedName name="dates_TD_min">IF(#REF!="On",#REF!,#REF!)</definedName>
    <definedName name="dd" localSheetId="5" hidden="1">{"CASH BALANCING",#N/A,FALSE,"CASH";"CASH REPORT",#N/A,FALSE,"CASH"}</definedName>
    <definedName name="dd" localSheetId="6" hidden="1">{"CASH BALANCING",#N/A,FALSE,"CASH";"CASH REPORT",#N/A,FALSE,"CASH"}</definedName>
    <definedName name="dd" localSheetId="21" hidden="1">{"CASH BALANCING",#N/A,FALSE,"CASH";"CASH REPORT",#N/A,FALSE,"CASH"}</definedName>
    <definedName name="dd" localSheetId="22" hidden="1">{"CASH BALANCING",#N/A,FALSE,"CASH";"CASH REPORT",#N/A,FALSE,"CASH"}</definedName>
    <definedName name="dd" localSheetId="7" hidden="1">{"CASH BALANCING",#N/A,FALSE,"CASH";"CASH REPORT",#N/A,FALSE,"CASH"}</definedName>
    <definedName name="dd" localSheetId="8" hidden="1">{"CASH BALANCING",#N/A,FALSE,"CASH";"CASH REPORT",#N/A,FALSE,"CASH"}</definedName>
    <definedName name="dd" localSheetId="9" hidden="1">{"CASH BALANCING",#N/A,FALSE,"CASH";"CASH REPORT",#N/A,FALSE,"CASH"}</definedName>
    <definedName name="dd" localSheetId="10" hidden="1">{"CASH BALANCING",#N/A,FALSE,"CASH";"CASH REPORT",#N/A,FALSE,"CASH"}</definedName>
    <definedName name="dd" localSheetId="2" hidden="1">{"CASH BALANCING",#N/A,FALSE,"CASH";"CASH REPORT",#N/A,FALSE,"CASH"}</definedName>
    <definedName name="dd" localSheetId="19" hidden="1">{"CASH BALANCING",#N/A,FALSE,"CASH";"CASH REPORT",#N/A,FALSE,"CASH"}</definedName>
    <definedName name="dd" localSheetId="16" hidden="1">{"CASH BALANCING",#N/A,FALSE,"CASH";"CASH REPORT",#N/A,FALSE,"CASH"}</definedName>
    <definedName name="dd" localSheetId="20" hidden="1">{"CASH BALANCING",#N/A,FALSE,"CASH";"CASH REPORT",#N/A,FALSE,"CASH"}</definedName>
    <definedName name="dd" localSheetId="3" hidden="1">{"CASH BALANCING",#N/A,FALSE,"CASH";"CASH REPORT",#N/A,FALSE,"CASH"}</definedName>
    <definedName name="dd" localSheetId="4" hidden="1">{"CASH BALANCING",#N/A,FALSE,"CASH";"CASH REPORT",#N/A,FALSE,"CASH"}</definedName>
    <definedName name="dd" localSheetId="17" hidden="1">{"CASH BALANCING",#N/A,FALSE,"CASH";"CASH REPORT",#N/A,FALSE,"CASH"}</definedName>
    <definedName name="dd" localSheetId="15" hidden="1">{"CASH BALANCING",#N/A,FALSE,"CASH";"CASH REPORT",#N/A,FALSE,"CASH"}</definedName>
    <definedName name="dd" localSheetId="24" hidden="1">{"CASH BALANCING",#N/A,FALSE,"CASH";"CASH REPORT",#N/A,FALSE,"CASH"}</definedName>
    <definedName name="dd" hidden="1">{"CASH BALANCING",#N/A,FALSE,"CASH";"CASH REPORT",#N/A,FALSE,"CASH"}</definedName>
    <definedName name="ddd" hidden="1">{"Riqfin97",#N/A,FALSE,"Tran";"Riqfinpro",#N/A,FALSE,"Tran"}</definedName>
    <definedName name="de" localSheetId="5" hidden="1">{"CASH BALANCING",#N/A,FALSE,"CASH";"CASH REPORT",#N/A,FALSE,"CASH"}</definedName>
    <definedName name="de" localSheetId="6" hidden="1">{"CASH BALANCING",#N/A,FALSE,"CASH";"CASH REPORT",#N/A,FALSE,"CASH"}</definedName>
    <definedName name="de" localSheetId="21" hidden="1">{"CASH BALANCING",#N/A,FALSE,"CASH";"CASH REPORT",#N/A,FALSE,"CASH"}</definedName>
    <definedName name="de" localSheetId="22" hidden="1">{"CASH BALANCING",#N/A,FALSE,"CASH";"CASH REPORT",#N/A,FALSE,"CASH"}</definedName>
    <definedName name="de" localSheetId="7" hidden="1">{"CASH BALANCING",#N/A,FALSE,"CASH";"CASH REPORT",#N/A,FALSE,"CASH"}</definedName>
    <definedName name="de" localSheetId="8" hidden="1">{"CASH BALANCING",#N/A,FALSE,"CASH";"CASH REPORT",#N/A,FALSE,"CASH"}</definedName>
    <definedName name="de" localSheetId="9" hidden="1">{"CASH BALANCING",#N/A,FALSE,"CASH";"CASH REPORT",#N/A,FALSE,"CASH"}</definedName>
    <definedName name="de" localSheetId="10" hidden="1">{"CASH BALANCING",#N/A,FALSE,"CASH";"CASH REPORT",#N/A,FALSE,"CASH"}</definedName>
    <definedName name="de" localSheetId="2" hidden="1">{"CASH BALANCING",#N/A,FALSE,"CASH";"CASH REPORT",#N/A,FALSE,"CASH"}</definedName>
    <definedName name="de" localSheetId="19" hidden="1">{"CASH BALANCING",#N/A,FALSE,"CASH";"CASH REPORT",#N/A,FALSE,"CASH"}</definedName>
    <definedName name="de" localSheetId="16" hidden="1">{"CASH BALANCING",#N/A,FALSE,"CASH";"CASH REPORT",#N/A,FALSE,"CASH"}</definedName>
    <definedName name="de" localSheetId="20" hidden="1">{"CASH BALANCING",#N/A,FALSE,"CASH";"CASH REPORT",#N/A,FALSE,"CASH"}</definedName>
    <definedName name="de" localSheetId="3" hidden="1">{"CASH BALANCING",#N/A,FALSE,"CASH";"CASH REPORT",#N/A,FALSE,"CASH"}</definedName>
    <definedName name="de" localSheetId="4" hidden="1">{"CASH BALANCING",#N/A,FALSE,"CASH";"CASH REPORT",#N/A,FALSE,"CASH"}</definedName>
    <definedName name="de" localSheetId="17" hidden="1">{"CASH BALANCING",#N/A,FALSE,"CASH";"CASH REPORT",#N/A,FALSE,"CASH"}</definedName>
    <definedName name="de" localSheetId="15" hidden="1">{"CASH BALANCING",#N/A,FALSE,"CASH";"CASH REPORT",#N/A,FALSE,"CASH"}</definedName>
    <definedName name="de" localSheetId="24" hidden="1">{"CASH BALANCING",#N/A,FALSE,"CASH";"CASH REPORT",#N/A,FALSE,"CASH"}</definedName>
    <definedName name="de" hidden="1">{"CASH BALANCING",#N/A,FALSE,"CASH";"CASH REPORT",#N/A,FALSE,"CASH"}</definedName>
    <definedName name="DEBT">#REF!</definedName>
    <definedName name="Decision_Point" localSheetId="6">#REF!</definedName>
    <definedName name="Decision_Point" localSheetId="24">#REF!</definedName>
    <definedName name="Decision_Point">#REF!</definedName>
    <definedName name="deflate" localSheetId="24">#REF!</definedName>
    <definedName name="deflate">#REF!</definedName>
    <definedName name="delete02_3">#REF!</definedName>
    <definedName name="DEM" localSheetId="6">#REF!</definedName>
    <definedName name="DEM" localSheetId="24">#REF!</definedName>
    <definedName name="DEM">#REF!</definedName>
    <definedName name="Denmark_5B">#REF!</definedName>
    <definedName name="DF_percentage_exotic" localSheetId="19">#REF!</definedName>
    <definedName name="DF_percentage_exotic">#REF!</definedName>
    <definedName name="dfd" localSheetId="5" hidden="1">{"CASH BALANCING",#N/A,FALSE,"CASH";"CASH REPORT",#N/A,FALSE,"CASH"}</definedName>
    <definedName name="dfd" localSheetId="6" hidden="1">{"CASH BALANCING",#N/A,FALSE,"CASH";"CASH REPORT",#N/A,FALSE,"CASH"}</definedName>
    <definedName name="dfd" localSheetId="21" hidden="1">{"CASH BALANCING",#N/A,FALSE,"CASH";"CASH REPORT",#N/A,FALSE,"CASH"}</definedName>
    <definedName name="dfd" localSheetId="22" hidden="1">{"CASH BALANCING",#N/A,FALSE,"CASH";"CASH REPORT",#N/A,FALSE,"CASH"}</definedName>
    <definedName name="dfd" localSheetId="7" hidden="1">{"CASH BALANCING",#N/A,FALSE,"CASH";"CASH REPORT",#N/A,FALSE,"CASH"}</definedName>
    <definedName name="dfd" localSheetId="8" hidden="1">{"CASH BALANCING",#N/A,FALSE,"CASH";"CASH REPORT",#N/A,FALSE,"CASH"}</definedName>
    <definedName name="dfd" localSheetId="9" hidden="1">{"CASH BALANCING",#N/A,FALSE,"CASH";"CASH REPORT",#N/A,FALSE,"CASH"}</definedName>
    <definedName name="dfd" localSheetId="10" hidden="1">{"CASH BALANCING",#N/A,FALSE,"CASH";"CASH REPORT",#N/A,FALSE,"CASH"}</definedName>
    <definedName name="dfd" localSheetId="2" hidden="1">{"CASH BALANCING",#N/A,FALSE,"CASH";"CASH REPORT",#N/A,FALSE,"CASH"}</definedName>
    <definedName name="dfd" localSheetId="19" hidden="1">{"CASH BALANCING",#N/A,FALSE,"CASH";"CASH REPORT",#N/A,FALSE,"CASH"}</definedName>
    <definedName name="dfd" localSheetId="16" hidden="1">{"CASH BALANCING",#N/A,FALSE,"CASH";"CASH REPORT",#N/A,FALSE,"CASH"}</definedName>
    <definedName name="dfd" localSheetId="20" hidden="1">{"CASH BALANCING",#N/A,FALSE,"CASH";"CASH REPORT",#N/A,FALSE,"CASH"}</definedName>
    <definedName name="dfd" localSheetId="3" hidden="1">{"CASH BALANCING",#N/A,FALSE,"CASH";"CASH REPORT",#N/A,FALSE,"CASH"}</definedName>
    <definedName name="dfd" localSheetId="4" hidden="1">{"CASH BALANCING",#N/A,FALSE,"CASH";"CASH REPORT",#N/A,FALSE,"CASH"}</definedName>
    <definedName name="dfd" localSheetId="17" hidden="1">{"CASH BALANCING",#N/A,FALSE,"CASH";"CASH REPORT",#N/A,FALSE,"CASH"}</definedName>
    <definedName name="dfd" localSheetId="15" hidden="1">{"CASH BALANCING",#N/A,FALSE,"CASH";"CASH REPORT",#N/A,FALSE,"CASH"}</definedName>
    <definedName name="dfd" localSheetId="24" hidden="1">{"CASH BALANCING",#N/A,FALSE,"CASH";"CASH REPORT",#N/A,FALSE,"CASH"}</definedName>
    <definedName name="dfd" hidden="1">{"CASH BALANCING",#N/A,FALSE,"CASH";"CASH REPORT",#N/A,FALSE,"CASH"}</definedName>
    <definedName name="dfdf" hidden="1">#REF!</definedName>
    <definedName name="dfez" hidden="1">#REF!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gits" localSheetId="6">#REF!</definedName>
    <definedName name="digits" localSheetId="21">#REF!</definedName>
    <definedName name="digits" localSheetId="22">#REF!</definedName>
    <definedName name="digits" localSheetId="7">#REF!</definedName>
    <definedName name="digits" localSheetId="9">#REF!</definedName>
    <definedName name="digits" localSheetId="19">#REF!</definedName>
    <definedName name="digits" localSheetId="16">#REF!</definedName>
    <definedName name="digits" localSheetId="20">#REF!</definedName>
    <definedName name="digits" localSheetId="3">#REF!</definedName>
    <definedName name="digits" localSheetId="4">#REF!</definedName>
    <definedName name="digits" localSheetId="17">#REF!</definedName>
    <definedName name="digits" localSheetId="15">#REF!</definedName>
    <definedName name="digits">#REF!</definedName>
    <definedName name="dir_core" localSheetId="21">#REF!</definedName>
    <definedName name="dir_core" localSheetId="22">#REF!</definedName>
    <definedName name="dir_core" localSheetId="7">#REF!</definedName>
    <definedName name="dir_core" localSheetId="9">#REF!</definedName>
    <definedName name="dir_core" localSheetId="19">#REF!</definedName>
    <definedName name="dir_core" localSheetId="16">#REF!</definedName>
    <definedName name="dir_core" localSheetId="20">#REF!</definedName>
    <definedName name="dir_core" localSheetId="3">#REF!</definedName>
    <definedName name="dir_core" localSheetId="4">#REF!</definedName>
    <definedName name="dir_core" localSheetId="17">#REF!</definedName>
    <definedName name="dir_core" localSheetId="15">#REF!</definedName>
    <definedName name="dir_core">#REF!</definedName>
    <definedName name="dir_econ" localSheetId="21">#REF!</definedName>
    <definedName name="dir_econ" localSheetId="22">#REF!</definedName>
    <definedName name="dir_econ" localSheetId="7">#REF!</definedName>
    <definedName name="dir_econ" localSheetId="9">#REF!</definedName>
    <definedName name="dir_econ" localSheetId="19">#REF!</definedName>
    <definedName name="dir_econ" localSheetId="16">#REF!</definedName>
    <definedName name="dir_econ" localSheetId="20">#REF!</definedName>
    <definedName name="dir_econ" localSheetId="3">#REF!</definedName>
    <definedName name="dir_econ" localSheetId="4">#REF!</definedName>
    <definedName name="dir_econ" localSheetId="17">#REF!</definedName>
    <definedName name="dir_econ" localSheetId="15">#REF!</definedName>
    <definedName name="dir_econ">#REF!</definedName>
    <definedName name="dir_fcast_bank">#REF!</definedName>
    <definedName name="dir_fiscal">#REF!</definedName>
    <definedName name="dir_FRdata">#REF!</definedName>
    <definedName name="dir_rbnz_bank">#REF!</definedName>
    <definedName name="dir_tax">#REF!</definedName>
    <definedName name="dir_util">#REF!</definedName>
    <definedName name="Distribution" hidden="1">#REF!</definedName>
    <definedName name="DLX1.USE" localSheetId="24">#REF!</definedName>
    <definedName name="DLX1.USE">#REF!</definedName>
    <definedName name="DME_BeforeCloseCompleted">"False"</definedName>
    <definedName name="DME_Dirty" hidden="1">"False"</definedName>
    <definedName name="DME_LocalFile" hidden="1">"True"</definedName>
    <definedName name="DropDown">#REF!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sfza" localSheetId="5" hidden="1">{"DISPAG1",#N/A,FALSE,"DISBURSE";"DISPAG2",#N/A,FALSE,"DISBURSE";"ACTDIS",#N/A,FALSE,"DISBURSE";"ACTOUT",#N/A,FALSE,"DISBURSE";"TOTDIFF",#N/A,FALSE,"DISBURSE";"REVDIS",#N/A,FALSE,"DISBURSE"}</definedName>
    <definedName name="dsfza" localSheetId="6" hidden="1">{"DISPAG1",#N/A,FALSE,"DISBURSE";"DISPAG2",#N/A,FALSE,"DISBURSE";"ACTDIS",#N/A,FALSE,"DISBURSE";"ACTOUT",#N/A,FALSE,"DISBURSE";"TOTDIFF",#N/A,FALSE,"DISBURSE";"REVDIS",#N/A,FALSE,"DISBURSE"}</definedName>
    <definedName name="dsfza" localSheetId="21" hidden="1">{"DISPAG1",#N/A,FALSE,"DISBURSE";"DISPAG2",#N/A,FALSE,"DISBURSE";"ACTDIS",#N/A,FALSE,"DISBURSE";"ACTOUT",#N/A,FALSE,"DISBURSE";"TOTDIFF",#N/A,FALSE,"DISBURSE";"REVDIS",#N/A,FALSE,"DISBURSE"}</definedName>
    <definedName name="dsfza" localSheetId="22" hidden="1">{"DISPAG1",#N/A,FALSE,"DISBURSE";"DISPAG2",#N/A,FALSE,"DISBURSE";"ACTDIS",#N/A,FALSE,"DISBURSE";"ACTOUT",#N/A,FALSE,"DISBURSE";"TOTDIFF",#N/A,FALSE,"DISBURSE";"REVDIS",#N/A,FALSE,"DISBURSE"}</definedName>
    <definedName name="dsfza" localSheetId="7" hidden="1">{"DISPAG1",#N/A,FALSE,"DISBURSE";"DISPAG2",#N/A,FALSE,"DISBURSE";"ACTDIS",#N/A,FALSE,"DISBURSE";"ACTOUT",#N/A,FALSE,"DISBURSE";"TOTDIFF",#N/A,FALSE,"DISBURSE";"REVDIS",#N/A,FALSE,"DISBURSE"}</definedName>
    <definedName name="dsfza" localSheetId="8" hidden="1">{"DISPAG1",#N/A,FALSE,"DISBURSE";"DISPAG2",#N/A,FALSE,"DISBURSE";"ACTDIS",#N/A,FALSE,"DISBURSE";"ACTOUT",#N/A,FALSE,"DISBURSE";"TOTDIFF",#N/A,FALSE,"DISBURSE";"REVDIS",#N/A,FALSE,"DISBURSE"}</definedName>
    <definedName name="dsfza" localSheetId="9" hidden="1">{"DISPAG1",#N/A,FALSE,"DISBURSE";"DISPAG2",#N/A,FALSE,"DISBURSE";"ACTDIS",#N/A,FALSE,"DISBURSE";"ACTOUT",#N/A,FALSE,"DISBURSE";"TOTDIFF",#N/A,FALSE,"DISBURSE";"REVDIS",#N/A,FALSE,"DISBURSE"}</definedName>
    <definedName name="dsfza" localSheetId="10" hidden="1">{"DISPAG1",#N/A,FALSE,"DISBURSE";"DISPAG2",#N/A,FALSE,"DISBURSE";"ACTDIS",#N/A,FALSE,"DISBURSE";"ACTOUT",#N/A,FALSE,"DISBURSE";"TOTDIFF",#N/A,FALSE,"DISBURSE";"REVDIS",#N/A,FALSE,"DISBURSE"}</definedName>
    <definedName name="dsfza" localSheetId="2" hidden="1">{"DISPAG1",#N/A,FALSE,"DISBURSE";"DISPAG2",#N/A,FALSE,"DISBURSE";"ACTDIS",#N/A,FALSE,"DISBURSE";"ACTOUT",#N/A,FALSE,"DISBURSE";"TOTDIFF",#N/A,FALSE,"DISBURSE";"REVDIS",#N/A,FALSE,"DISBURSE"}</definedName>
    <definedName name="dsfza" localSheetId="19" hidden="1">{"DISPAG1",#N/A,FALSE,"DISBURSE";"DISPAG2",#N/A,FALSE,"DISBURSE";"ACTDIS",#N/A,FALSE,"DISBURSE";"ACTOUT",#N/A,FALSE,"DISBURSE";"TOTDIFF",#N/A,FALSE,"DISBURSE";"REVDIS",#N/A,FALSE,"DISBURSE"}</definedName>
    <definedName name="dsfza" localSheetId="16" hidden="1">{"DISPAG1",#N/A,FALSE,"DISBURSE";"DISPAG2",#N/A,FALSE,"DISBURSE";"ACTDIS",#N/A,FALSE,"DISBURSE";"ACTOUT",#N/A,FALSE,"DISBURSE";"TOTDIFF",#N/A,FALSE,"DISBURSE";"REVDIS",#N/A,FALSE,"DISBURSE"}</definedName>
    <definedName name="dsfza" localSheetId="20" hidden="1">{"DISPAG1",#N/A,FALSE,"DISBURSE";"DISPAG2",#N/A,FALSE,"DISBURSE";"ACTDIS",#N/A,FALSE,"DISBURSE";"ACTOUT",#N/A,FALSE,"DISBURSE";"TOTDIFF",#N/A,FALSE,"DISBURSE";"REVDIS",#N/A,FALSE,"DISBURSE"}</definedName>
    <definedName name="dsfza" localSheetId="3" hidden="1">{"DISPAG1",#N/A,FALSE,"DISBURSE";"DISPAG2",#N/A,FALSE,"DISBURSE";"ACTDIS",#N/A,FALSE,"DISBURSE";"ACTOUT",#N/A,FALSE,"DISBURSE";"TOTDIFF",#N/A,FALSE,"DISBURSE";"REVDIS",#N/A,FALSE,"DISBURSE"}</definedName>
    <definedName name="dsfza" localSheetId="4" hidden="1">{"DISPAG1",#N/A,FALSE,"DISBURSE";"DISPAG2",#N/A,FALSE,"DISBURSE";"ACTDIS",#N/A,FALSE,"DISBURSE";"ACTOUT",#N/A,FALSE,"DISBURSE";"TOTDIFF",#N/A,FALSE,"DISBURSE";"REVDIS",#N/A,FALSE,"DISBURSE"}</definedName>
    <definedName name="dsfza" localSheetId="17" hidden="1">{"DISPAG1",#N/A,FALSE,"DISBURSE";"DISPAG2",#N/A,FALSE,"DISBURSE";"ACTDIS",#N/A,FALSE,"DISBURSE";"ACTOUT",#N/A,FALSE,"DISBURSE";"TOTDIFF",#N/A,FALSE,"DISBURSE";"REVDIS",#N/A,FALSE,"DISBURSE"}</definedName>
    <definedName name="dsfza" localSheetId="15" hidden="1">{"DISPAG1",#N/A,FALSE,"DISBURSE";"DISPAG2",#N/A,FALSE,"DISBURSE";"ACTDIS",#N/A,FALSE,"DISBURSE";"ACTOUT",#N/A,FALSE,"DISBURSE";"TOTDIFF",#N/A,FALSE,"DISBURSE";"REVDIS",#N/A,FALSE,"DISBURSE"}</definedName>
    <definedName name="dsfza" localSheetId="24" hidden="1">{"DISPAG1",#N/A,FALSE,"DISBURSE";"DISPAG2",#N/A,FALSE,"DISBURSE";"ACTDIS",#N/A,FALSE,"DISBURSE";"ACTOUT",#N/A,FALSE,"DISBURSE";"TOTDIFF",#N/A,FALSE,"DISBURSE";"REVDIS",#N/A,FALSE,"DISBURSE"}</definedName>
    <definedName name="dsfza" hidden="1">{"DISPAG1",#N/A,FALSE,"DISBURSE";"DISPAG2",#N/A,FALSE,"DISBURSE";"ACTDIS",#N/A,FALSE,"DISBURSE";"ACTOUT",#N/A,FALSE,"DISBURSE";"TOTDIFF",#N/A,FALSE,"DISBURSE";"REVDIS",#N/A,FALSE,"DISBURSE"}</definedName>
    <definedName name="EAF">#REF!</definedName>
    <definedName name="EB1years" localSheetId="21">#REF!</definedName>
    <definedName name="EB1years" localSheetId="22">#REF!</definedName>
    <definedName name="EB1years" localSheetId="19">#REF!</definedName>
    <definedName name="EB1years" localSheetId="20">#REF!</definedName>
    <definedName name="EB1years" localSheetId="3">#REF!</definedName>
    <definedName name="EB1years" localSheetId="4">#REF!</definedName>
    <definedName name="EB1years">#REF!</definedName>
    <definedName name="EB2years" localSheetId="21">#REF!</definedName>
    <definedName name="EB2years" localSheetId="22">#REF!</definedName>
    <definedName name="EB2years" localSheetId="19">#REF!</definedName>
    <definedName name="EB2years" localSheetId="20">#REF!</definedName>
    <definedName name="EB2years" localSheetId="3">#REF!</definedName>
    <definedName name="EB2years" localSheetId="4">#REF!</definedName>
    <definedName name="EB2years">#REF!</definedName>
    <definedName name="EB3years" localSheetId="21">#REF!</definedName>
    <definedName name="EB3years" localSheetId="22">#REF!</definedName>
    <definedName name="EB3years" localSheetId="19">#REF!</definedName>
    <definedName name="EB3years" localSheetId="20">#REF!</definedName>
    <definedName name="EB3years" localSheetId="3">#REF!</definedName>
    <definedName name="EB3years" localSheetId="4">#REF!</definedName>
    <definedName name="EB3years">#REF!</definedName>
    <definedName name="EBtargets" localSheetId="6">#REF!</definedName>
    <definedName name="EBtargets" localSheetId="7">#REF!</definedName>
    <definedName name="EBtargets" localSheetId="9">#REF!</definedName>
    <definedName name="EBtargets" localSheetId="16">#REF!</definedName>
    <definedName name="EBtargets" localSheetId="4">#REF!</definedName>
    <definedName name="EBtargets" localSheetId="17">#REF!</definedName>
    <definedName name="EBtargets" localSheetId="15">#REF!</definedName>
    <definedName name="EBtargets">#REF!</definedName>
    <definedName name="EByears" localSheetId="6">#REF!</definedName>
    <definedName name="EByears" localSheetId="7">#REF!</definedName>
    <definedName name="EByears" localSheetId="9">#REF!</definedName>
    <definedName name="EByears" localSheetId="16">#REF!</definedName>
    <definedName name="EByears" localSheetId="4">#REF!</definedName>
    <definedName name="EByears" localSheetId="17">#REF!</definedName>
    <definedName name="EByears" localSheetId="15">#REF!</definedName>
    <definedName name="EByears">#REF!</definedName>
    <definedName name="ee" hidden="1">{"Tab1",#N/A,FALSE,"P";"Tab2",#N/A,FALSE,"P"}</definedName>
    <definedName name="eee" hidden="1">{"Tab1",#N/A,FALSE,"P";"Tab2",#N/A,FALSE,"P"}</definedName>
    <definedName name="EERcpiCnty" localSheetId="24">#REF!</definedName>
    <definedName name="EERcpiCnty">#REF!</definedName>
    <definedName name="eerCPInew" localSheetId="24">#REF!</definedName>
    <definedName name="eerCPInew">#REF!</definedName>
    <definedName name="EFO" hidden="1">#REF!</definedName>
    <definedName name="Elasticity_All_Other_Transfer">#REF!</definedName>
    <definedName name="Elasticity_Corporate_Tax">#REF!</definedName>
    <definedName name="Elasticity_Finance_Costs">#REF!</definedName>
    <definedName name="Elasticity_GST">#REF!</definedName>
    <definedName name="Elasticity_Individual_Income_Tax">#REF!</definedName>
    <definedName name="Elasticity_Investment_Income">#REF!</definedName>
    <definedName name="Elasticity_Other_Expenses">#REF!</definedName>
    <definedName name="Elasticity_Other_Indirect_Tax">#REF!</definedName>
    <definedName name="Elasticity_Other_Revenue">#REF!</definedName>
    <definedName name="Elasticity_Sole_Parent_Support">#REF!</definedName>
    <definedName name="Elasticity_Superannuation">#REF!</definedName>
    <definedName name="Elasticity_Withholding_Other_Direct_Tax">#REF!</definedName>
    <definedName name="ertert" hidden="1">#REF!</definedName>
    <definedName name="euro_ee">#REF!</definedName>
    <definedName name="Exhard_percentage_exotic" localSheetId="19">#REF!</definedName>
    <definedName name="Exhard_percentage_exotic">#REF!</definedName>
    <definedName name="Exsoft_percentage_exotic" localSheetId="19">#REF!</definedName>
    <definedName name="Exsoft_percentage_exotic">#REF!</definedName>
    <definedName name="Extraction_in_Percent_by_Enterprise_Size">#REF!</definedName>
    <definedName name="ExtraProfiles" hidden="1">#REF!</definedName>
    <definedName name="ExtraProfiless" hidden="1">#REF!</definedName>
    <definedName name="f1_time">#REF!</definedName>
    <definedName name="FAMERangeA1B4">#REF!</definedName>
    <definedName name="FAMERangeEECB4">#REF!</definedName>
    <definedName name="FAMERangeEUROB3">#REF!</definedName>
    <definedName name="FAMERangeEUROB4">#REF!</definedName>
    <definedName name="FAMERangeEUROB5">#REF!</definedName>
    <definedName name="FAMERangeexchebAD12">#REF!</definedName>
    <definedName name="FAMERangeirsAD12">#REF!</definedName>
    <definedName name="FAMERangeIRSB4">#REF!</definedName>
    <definedName name="FAMERangemgvcAD25">#REF!</definedName>
    <definedName name="FAMERangeOECDB4">#REF!</definedName>
    <definedName name="FAMERangesavnAD16">#REF!</definedName>
    <definedName name="FAMERangesavnAD20">#REF!</definedName>
    <definedName name="FAMERangesavnAD29">#REF!</definedName>
    <definedName name="FAMERangeSheet13C13">#REF!</definedName>
    <definedName name="FAMERangeSheet13C14">#REF!</definedName>
    <definedName name="FAMERangeSheet13C23">#REF!</definedName>
    <definedName name="FAMERangeSheet13C24">#REF!</definedName>
    <definedName name="FAMERangeSheet13C3">#REF!</definedName>
    <definedName name="FAMERangeSheet2B4">#REF!</definedName>
    <definedName name="FAMERangeSHNLGAB86">#REF!</definedName>
    <definedName name="FAMERangeSHNLGCAB42">#REF!</definedName>
    <definedName name="FAMERangeSHNLGCM57">#REF!</definedName>
    <definedName name="FAMERangeSHNLGCX57">#REF!</definedName>
    <definedName name="FAMERangeSHNLGPSTU60">#REF!</definedName>
    <definedName name="FAMERangeSHYPGTD34">#REF!</definedName>
    <definedName name="FAMERangeSHYPGTG55">#REF!</definedName>
    <definedName name="FAMERangeSHYPGTN51">#REF!</definedName>
    <definedName name="FAMERangeSHYRGAB60">#REF!</definedName>
    <definedName name="FAMERangeSRATIOAD12">#REF!</definedName>
    <definedName name="fcast_bank" localSheetId="6">#REF!</definedName>
    <definedName name="fcast_bank" localSheetId="21">#REF!</definedName>
    <definedName name="fcast_bank" localSheetId="22">#REF!</definedName>
    <definedName name="fcast_bank" localSheetId="7">#REF!</definedName>
    <definedName name="fcast_bank" localSheetId="9">#REF!</definedName>
    <definedName name="fcast_bank" localSheetId="19">#REF!</definedName>
    <definedName name="fcast_bank" localSheetId="16">#REF!</definedName>
    <definedName name="fcast_bank" localSheetId="20">#REF!</definedName>
    <definedName name="fcast_bank" localSheetId="3">#REF!</definedName>
    <definedName name="fcast_bank" localSheetId="4">#REF!</definedName>
    <definedName name="fcast_bank" localSheetId="17">#REF!</definedName>
    <definedName name="fcast_bank" localSheetId="15">#REF!</definedName>
    <definedName name="fcast_bank">#REF!</definedName>
    <definedName name="fd" localSheetId="5" hidden="1">{"DSBT",#N/A,FALSE,"DSBT";"CASHPAY",#N/A,FALSE,"CASHPAY"}</definedName>
    <definedName name="fd" localSheetId="6" hidden="1">{"DSBT",#N/A,FALSE,"DSBT";"CASHPAY",#N/A,FALSE,"CASHPAY"}</definedName>
    <definedName name="fd" localSheetId="21" hidden="1">{"DSBT",#N/A,FALSE,"DSBT";"CASHPAY",#N/A,FALSE,"CASHPAY"}</definedName>
    <definedName name="fd" localSheetId="22" hidden="1">{"DSBT",#N/A,FALSE,"DSBT";"CASHPAY",#N/A,FALSE,"CASHPAY"}</definedName>
    <definedName name="fd" localSheetId="7" hidden="1">{"DSBT",#N/A,FALSE,"DSBT";"CASHPAY",#N/A,FALSE,"CASHPAY"}</definedName>
    <definedName name="fd" localSheetId="8" hidden="1">{"DSBT",#N/A,FALSE,"DSBT";"CASHPAY",#N/A,FALSE,"CASHPAY"}</definedName>
    <definedName name="fd" localSheetId="9" hidden="1">{"DSBT",#N/A,FALSE,"DSBT";"CASHPAY",#N/A,FALSE,"CASHPAY"}</definedName>
    <definedName name="fd" localSheetId="10" hidden="1">{"DSBT",#N/A,FALSE,"DSBT";"CASHPAY",#N/A,FALSE,"CASHPAY"}</definedName>
    <definedName name="fd" localSheetId="2" hidden="1">{"DSBT",#N/A,FALSE,"DSBT";"CASHPAY",#N/A,FALSE,"CASHPAY"}</definedName>
    <definedName name="fd" localSheetId="19" hidden="1">{"DSBT",#N/A,FALSE,"DSBT";"CASHPAY",#N/A,FALSE,"CASHPAY"}</definedName>
    <definedName name="fd" localSheetId="16" hidden="1">{"DSBT",#N/A,FALSE,"DSBT";"CASHPAY",#N/A,FALSE,"CASHPAY"}</definedName>
    <definedName name="fd" localSheetId="20" hidden="1">{"DSBT",#N/A,FALSE,"DSBT";"CASHPAY",#N/A,FALSE,"CASHPAY"}</definedName>
    <definedName name="fd" localSheetId="3" hidden="1">{"DSBT",#N/A,FALSE,"DSBT";"CASHPAY",#N/A,FALSE,"CASHPAY"}</definedName>
    <definedName name="fd" localSheetId="4" hidden="1">{"DSBT",#N/A,FALSE,"DSBT";"CASHPAY",#N/A,FALSE,"CASHPAY"}</definedName>
    <definedName name="fd" localSheetId="17" hidden="1">{"DSBT",#N/A,FALSE,"DSBT";"CASHPAY",#N/A,FALSE,"CASHPAY"}</definedName>
    <definedName name="fd" localSheetId="15" hidden="1">{"DSBT",#N/A,FALSE,"DSBT";"CASHPAY",#N/A,FALSE,"CASHPAY"}</definedName>
    <definedName name="fd" localSheetId="24" hidden="1">{"DSBT",#N/A,FALSE,"DSBT";"CASHPAY",#N/A,FALSE,"CASHPAY"}</definedName>
    <definedName name="fd" hidden="1">{"DSBT",#N/A,FALSE,"DSBT";"CASHPAY",#N/A,FALSE,"CASHPAY"}</definedName>
    <definedName name="fdasfd" localSheetId="5" hidden="1">{"ESTIMATES",#N/A,FALSE,"CASH"}</definedName>
    <definedName name="fdasfd" localSheetId="6" hidden="1">{"ESTIMATES",#N/A,FALSE,"CASH"}</definedName>
    <definedName name="fdasfd" localSheetId="21" hidden="1">{"ESTIMATES",#N/A,FALSE,"CASH"}</definedName>
    <definedName name="fdasfd" localSheetId="22" hidden="1">{"ESTIMATES",#N/A,FALSE,"CASH"}</definedName>
    <definedName name="fdasfd" localSheetId="7" hidden="1">{"ESTIMATES",#N/A,FALSE,"CASH"}</definedName>
    <definedName name="fdasfd" localSheetId="8" hidden="1">{"ESTIMATES",#N/A,FALSE,"CASH"}</definedName>
    <definedName name="fdasfd" localSheetId="9" hidden="1">{"ESTIMATES",#N/A,FALSE,"CASH"}</definedName>
    <definedName name="fdasfd" localSheetId="10" hidden="1">{"ESTIMATES",#N/A,FALSE,"CASH"}</definedName>
    <definedName name="fdasfd" localSheetId="2" hidden="1">{"ESTIMATES",#N/A,FALSE,"CASH"}</definedName>
    <definedName name="fdasfd" localSheetId="19" hidden="1">{"ESTIMATES",#N/A,FALSE,"CASH"}</definedName>
    <definedName name="fdasfd" localSheetId="16" hidden="1">{"ESTIMATES",#N/A,FALSE,"CASH"}</definedName>
    <definedName name="fdasfd" localSheetId="20" hidden="1">{"ESTIMATES",#N/A,FALSE,"CASH"}</definedName>
    <definedName name="fdasfd" localSheetId="3" hidden="1">{"ESTIMATES",#N/A,FALSE,"CASH"}</definedName>
    <definedName name="fdasfd" localSheetId="4" hidden="1">{"ESTIMATES",#N/A,FALSE,"CASH"}</definedName>
    <definedName name="fdasfd" localSheetId="17" hidden="1">{"ESTIMATES",#N/A,FALSE,"CASH"}</definedName>
    <definedName name="fdasfd" localSheetId="15" hidden="1">{"ESTIMATES",#N/A,FALSE,"CASH"}</definedName>
    <definedName name="fdasfd" localSheetId="24" hidden="1">{"ESTIMATES",#N/A,FALSE,"CASH"}</definedName>
    <definedName name="fdasfd" hidden="1">{"ESTIMATES",#N/A,FALSE,"CASH"}</definedName>
    <definedName name="FDDD" hidden="1">{#N/A,#N/A,FALSE,"TMCOMP96";#N/A,#N/A,FALSE,"MAT96";#N/A,#N/A,FALSE,"FANDA96";#N/A,#N/A,FALSE,"INTRAN96";#N/A,#N/A,FALSE,"NAA9697";#N/A,#N/A,FALSE,"ECWEBB";#N/A,#N/A,FALSE,"MFT96";#N/A,#N/A,FALSE,"CTrecon"}</definedName>
    <definedName name="fdf" localSheetId="5" hidden="1">{"CASH BALANCING",#N/A,FALSE,"CASH";"CASH REPORT",#N/A,FALSE,"CASH"}</definedName>
    <definedName name="fdf" localSheetId="6" hidden="1">{"CASH BALANCING",#N/A,FALSE,"CASH";"CASH REPORT",#N/A,FALSE,"CASH"}</definedName>
    <definedName name="fdf" localSheetId="21" hidden="1">{"CASH BALANCING",#N/A,FALSE,"CASH";"CASH REPORT",#N/A,FALSE,"CASH"}</definedName>
    <definedName name="fdf" localSheetId="22" hidden="1">{"CASH BALANCING",#N/A,FALSE,"CASH";"CASH REPORT",#N/A,FALSE,"CASH"}</definedName>
    <definedName name="fdf" localSheetId="7" hidden="1">{"CASH BALANCING",#N/A,FALSE,"CASH";"CASH REPORT",#N/A,FALSE,"CASH"}</definedName>
    <definedName name="fdf" localSheetId="8" hidden="1">{"CASH BALANCING",#N/A,FALSE,"CASH";"CASH REPORT",#N/A,FALSE,"CASH"}</definedName>
    <definedName name="fdf" localSheetId="9" hidden="1">{"CASH BALANCING",#N/A,FALSE,"CASH";"CASH REPORT",#N/A,FALSE,"CASH"}</definedName>
    <definedName name="fdf" localSheetId="10" hidden="1">{"CASH BALANCING",#N/A,FALSE,"CASH";"CASH REPORT",#N/A,FALSE,"CASH"}</definedName>
    <definedName name="fdf" localSheetId="2" hidden="1">{"CASH BALANCING",#N/A,FALSE,"CASH";"CASH REPORT",#N/A,FALSE,"CASH"}</definedName>
    <definedName name="fdf" localSheetId="19" hidden="1">{"CASH BALANCING",#N/A,FALSE,"CASH";"CASH REPORT",#N/A,FALSE,"CASH"}</definedName>
    <definedName name="fdf" localSheetId="16" hidden="1">{"CASH BALANCING",#N/A,FALSE,"CASH";"CASH REPORT",#N/A,FALSE,"CASH"}</definedName>
    <definedName name="fdf" localSheetId="20" hidden="1">{"CASH BALANCING",#N/A,FALSE,"CASH";"CASH REPORT",#N/A,FALSE,"CASH"}</definedName>
    <definedName name="fdf" localSheetId="3" hidden="1">{"CASH BALANCING",#N/A,FALSE,"CASH";"CASH REPORT",#N/A,FALSE,"CASH"}</definedName>
    <definedName name="fdf" localSheetId="4" hidden="1">{"CASH BALANCING",#N/A,FALSE,"CASH";"CASH REPORT",#N/A,FALSE,"CASH"}</definedName>
    <definedName name="fdf" localSheetId="17" hidden="1">{"CASH BALANCING",#N/A,FALSE,"CASH";"CASH REPORT",#N/A,FALSE,"CASH"}</definedName>
    <definedName name="fdf" localSheetId="15" hidden="1">{"CASH BALANCING",#N/A,FALSE,"CASH";"CASH REPORT",#N/A,FALSE,"CASH"}</definedName>
    <definedName name="fdf" localSheetId="24" hidden="1">{"CASH BALANCING",#N/A,FALSE,"CASH";"CASH REPORT",#N/A,FALSE,"CASH"}</definedName>
    <definedName name="fdf" hidden="1">{"CASH BALANCING",#N/A,FALSE,"CASH";"CASH REPORT",#N/A,FALSE,"CASH"}</definedName>
    <definedName name="fdgfgfd" hidden="1">{#N/A,#N/A,FALSE,"TMCOMP96";#N/A,#N/A,FALSE,"MAT96";#N/A,#N/A,FALSE,"FANDA96";#N/A,#N/A,FALSE,"INTRAN96";#N/A,#N/A,FALSE,"NAA9697";#N/A,#N/A,FALSE,"ECWEBB";#N/A,#N/A,FALSE,"MFT96";#N/A,#N/A,FALSE,"CTrecon"}</definedName>
    <definedName name="fdsgfdg" hidden="1">#REF!</definedName>
    <definedName name="fed" localSheetId="5" hidden="1">{"DISPAG1",#N/A,FALSE,"DISBURSE";"DISPAG2",#N/A,FALSE,"DISBURSE";"ACTDIS",#N/A,FALSE,"DISBURSE";"ACTOUT",#N/A,FALSE,"DISBURSE";"TOTDIFF",#N/A,FALSE,"DISBURSE";"REVDIS",#N/A,FALSE,"DISBURSE"}</definedName>
    <definedName name="fed" localSheetId="6" hidden="1">{"DISPAG1",#N/A,FALSE,"DISBURSE";"DISPAG2",#N/A,FALSE,"DISBURSE";"ACTDIS",#N/A,FALSE,"DISBURSE";"ACTOUT",#N/A,FALSE,"DISBURSE";"TOTDIFF",#N/A,FALSE,"DISBURSE";"REVDIS",#N/A,FALSE,"DISBURSE"}</definedName>
    <definedName name="fed" localSheetId="21" hidden="1">{"DISPAG1",#N/A,FALSE,"DISBURSE";"DISPAG2",#N/A,FALSE,"DISBURSE";"ACTDIS",#N/A,FALSE,"DISBURSE";"ACTOUT",#N/A,FALSE,"DISBURSE";"TOTDIFF",#N/A,FALSE,"DISBURSE";"REVDIS",#N/A,FALSE,"DISBURSE"}</definedName>
    <definedName name="fed" localSheetId="22" hidden="1">{"DISPAG1",#N/A,FALSE,"DISBURSE";"DISPAG2",#N/A,FALSE,"DISBURSE";"ACTDIS",#N/A,FALSE,"DISBURSE";"ACTOUT",#N/A,FALSE,"DISBURSE";"TOTDIFF",#N/A,FALSE,"DISBURSE";"REVDIS",#N/A,FALSE,"DISBURSE"}</definedName>
    <definedName name="fed" localSheetId="7" hidden="1">{"DISPAG1",#N/A,FALSE,"DISBURSE";"DISPAG2",#N/A,FALSE,"DISBURSE";"ACTDIS",#N/A,FALSE,"DISBURSE";"ACTOUT",#N/A,FALSE,"DISBURSE";"TOTDIFF",#N/A,FALSE,"DISBURSE";"REVDIS",#N/A,FALSE,"DISBURSE"}</definedName>
    <definedName name="fed" localSheetId="8" hidden="1">{"DISPAG1",#N/A,FALSE,"DISBURSE";"DISPAG2",#N/A,FALSE,"DISBURSE";"ACTDIS",#N/A,FALSE,"DISBURSE";"ACTOUT",#N/A,FALSE,"DISBURSE";"TOTDIFF",#N/A,FALSE,"DISBURSE";"REVDIS",#N/A,FALSE,"DISBURSE"}</definedName>
    <definedName name="fed" localSheetId="9" hidden="1">{"DISPAG1",#N/A,FALSE,"DISBURSE";"DISPAG2",#N/A,FALSE,"DISBURSE";"ACTDIS",#N/A,FALSE,"DISBURSE";"ACTOUT",#N/A,FALSE,"DISBURSE";"TOTDIFF",#N/A,FALSE,"DISBURSE";"REVDIS",#N/A,FALSE,"DISBURSE"}</definedName>
    <definedName name="fed" localSheetId="10" hidden="1">{"DISPAG1",#N/A,FALSE,"DISBURSE";"DISPAG2",#N/A,FALSE,"DISBURSE";"ACTDIS",#N/A,FALSE,"DISBURSE";"ACTOUT",#N/A,FALSE,"DISBURSE";"TOTDIFF",#N/A,FALSE,"DISBURSE";"REVDIS",#N/A,FALSE,"DISBURSE"}</definedName>
    <definedName name="fed" localSheetId="2" hidden="1">{"DISPAG1",#N/A,FALSE,"DISBURSE";"DISPAG2",#N/A,FALSE,"DISBURSE";"ACTDIS",#N/A,FALSE,"DISBURSE";"ACTOUT",#N/A,FALSE,"DISBURSE";"TOTDIFF",#N/A,FALSE,"DISBURSE";"REVDIS",#N/A,FALSE,"DISBURSE"}</definedName>
    <definedName name="fed" localSheetId="19" hidden="1">{"DISPAG1",#N/A,FALSE,"DISBURSE";"DISPAG2",#N/A,FALSE,"DISBURSE";"ACTDIS",#N/A,FALSE,"DISBURSE";"ACTOUT",#N/A,FALSE,"DISBURSE";"TOTDIFF",#N/A,FALSE,"DISBURSE";"REVDIS",#N/A,FALSE,"DISBURSE"}</definedName>
    <definedName name="fed" localSheetId="16" hidden="1">{"DISPAG1",#N/A,FALSE,"DISBURSE";"DISPAG2",#N/A,FALSE,"DISBURSE";"ACTDIS",#N/A,FALSE,"DISBURSE";"ACTOUT",#N/A,FALSE,"DISBURSE";"TOTDIFF",#N/A,FALSE,"DISBURSE";"REVDIS",#N/A,FALSE,"DISBURSE"}</definedName>
    <definedName name="fed" localSheetId="20" hidden="1">{"DISPAG1",#N/A,FALSE,"DISBURSE";"DISPAG2",#N/A,FALSE,"DISBURSE";"ACTDIS",#N/A,FALSE,"DISBURSE";"ACTOUT",#N/A,FALSE,"DISBURSE";"TOTDIFF",#N/A,FALSE,"DISBURSE";"REVDIS",#N/A,FALSE,"DISBURSE"}</definedName>
    <definedName name="fed" localSheetId="3" hidden="1">{"DISPAG1",#N/A,FALSE,"DISBURSE";"DISPAG2",#N/A,FALSE,"DISBURSE";"ACTDIS",#N/A,FALSE,"DISBURSE";"ACTOUT",#N/A,FALSE,"DISBURSE";"TOTDIFF",#N/A,FALSE,"DISBURSE";"REVDIS",#N/A,FALSE,"DISBURSE"}</definedName>
    <definedName name="fed" localSheetId="4" hidden="1">{"DISPAG1",#N/A,FALSE,"DISBURSE";"DISPAG2",#N/A,FALSE,"DISBURSE";"ACTDIS",#N/A,FALSE,"DISBURSE";"ACTOUT",#N/A,FALSE,"DISBURSE";"TOTDIFF",#N/A,FALSE,"DISBURSE";"REVDIS",#N/A,FALSE,"DISBURSE"}</definedName>
    <definedName name="fed" localSheetId="17" hidden="1">{"DISPAG1",#N/A,FALSE,"DISBURSE";"DISPAG2",#N/A,FALSE,"DISBURSE";"ACTDIS",#N/A,FALSE,"DISBURSE";"ACTOUT",#N/A,FALSE,"DISBURSE";"TOTDIFF",#N/A,FALSE,"DISBURSE";"REVDIS",#N/A,FALSE,"DISBURSE"}</definedName>
    <definedName name="fed" localSheetId="15" hidden="1">{"DISPAG1",#N/A,FALSE,"DISBURSE";"DISPAG2",#N/A,FALSE,"DISBURSE";"ACTDIS",#N/A,FALSE,"DISBURSE";"ACTOUT",#N/A,FALSE,"DISBURSE";"TOTDIFF",#N/A,FALSE,"DISBURSE";"REVDIS",#N/A,FALSE,"DISBURSE"}</definedName>
    <definedName name="fed" localSheetId="24" hidden="1">{"DISPAG1",#N/A,FALSE,"DISBURSE";"DISPAG2",#N/A,FALSE,"DISBURSE";"ACTDIS",#N/A,FALSE,"DISBURSE";"ACTOUT",#N/A,FALSE,"DISBURSE";"TOTDIFF",#N/A,FALSE,"DISBURSE";"REVDIS",#N/A,FALSE,"DISBURSE"}</definedName>
    <definedName name="fed" hidden="1">{"DISPAG1",#N/A,FALSE,"DISBURSE";"DISPAG2",#N/A,FALSE,"DISBURSE";"ACTDIS",#N/A,FALSE,"DISBURSE";"ACTOUT",#N/A,FALSE,"DISBURSE";"TOTDIFF",#N/A,FALSE,"DISBURSE";"REVDIS",#N/A,FALSE,"DISBURSE"}</definedName>
    <definedName name="ff" localSheetId="5" hidden="1">{"CASH BALANCING",#N/A,FALSE,"CASH";"CASH REPORT",#N/A,FALSE,"CASH"}</definedName>
    <definedName name="ff" localSheetId="6" hidden="1">{"CASH BALANCING",#N/A,FALSE,"CASH";"CASH REPORT",#N/A,FALSE,"CASH"}</definedName>
    <definedName name="ff" localSheetId="21" hidden="1">{"CASH BALANCING",#N/A,FALSE,"CASH";"CASH REPORT",#N/A,FALSE,"CASH"}</definedName>
    <definedName name="ff" localSheetId="22" hidden="1">{"CASH BALANCING",#N/A,FALSE,"CASH";"CASH REPORT",#N/A,FALSE,"CASH"}</definedName>
    <definedName name="ff" localSheetId="7" hidden="1">{"CASH BALANCING",#N/A,FALSE,"CASH";"CASH REPORT",#N/A,FALSE,"CASH"}</definedName>
    <definedName name="ff" localSheetId="8" hidden="1">{"CASH BALANCING",#N/A,FALSE,"CASH";"CASH REPORT",#N/A,FALSE,"CASH"}</definedName>
    <definedName name="ff" localSheetId="9" hidden="1">{"CASH BALANCING",#N/A,FALSE,"CASH";"CASH REPORT",#N/A,FALSE,"CASH"}</definedName>
    <definedName name="ff" localSheetId="10" hidden="1">{"CASH BALANCING",#N/A,FALSE,"CASH";"CASH REPORT",#N/A,FALSE,"CASH"}</definedName>
    <definedName name="ff" localSheetId="2" hidden="1">{"CASH BALANCING",#N/A,FALSE,"CASH";"CASH REPORT",#N/A,FALSE,"CASH"}</definedName>
    <definedName name="ff" localSheetId="19" hidden="1">{"CASH BALANCING",#N/A,FALSE,"CASH";"CASH REPORT",#N/A,FALSE,"CASH"}</definedName>
    <definedName name="ff" localSheetId="16" hidden="1">{"CASH BALANCING",#N/A,FALSE,"CASH";"CASH REPORT",#N/A,FALSE,"CASH"}</definedName>
    <definedName name="ff" localSheetId="20" hidden="1">{"CASH BALANCING",#N/A,FALSE,"CASH";"CASH REPORT",#N/A,FALSE,"CASH"}</definedName>
    <definedName name="ff" localSheetId="3" hidden="1">{"CASH BALANCING",#N/A,FALSE,"CASH";"CASH REPORT",#N/A,FALSE,"CASH"}</definedName>
    <definedName name="ff" localSheetId="4" hidden="1">{"CASH BALANCING",#N/A,FALSE,"CASH";"CASH REPORT",#N/A,FALSE,"CASH"}</definedName>
    <definedName name="ff" localSheetId="17" hidden="1">{"CASH BALANCING",#N/A,FALSE,"CASH";"CASH REPORT",#N/A,FALSE,"CASH"}</definedName>
    <definedName name="ff" localSheetId="15" hidden="1">{"CASH BALANCING",#N/A,FALSE,"CASH";"CASH REPORT",#N/A,FALSE,"CASH"}</definedName>
    <definedName name="ff" localSheetId="24" hidden="1">{"CASH BALANCING",#N/A,FALSE,"CASH";"CASH REPORT",#N/A,FALSE,"CASH"}</definedName>
    <definedName name="ff" hidden="1">{"CASH BALANCING",#N/A,FALSE,"CASH";"CASH REPORT",#N/A,FALSE,"CASH"}</definedName>
    <definedName name="fff" hidden="1">{"Tab1",#N/A,FALSE,"P";"Tab2",#N/A,FALSE,"P"}</definedName>
    <definedName name="ffff">#REF!</definedName>
    <definedName name="fg" hidden="1">{#N/A,#N/A,FALSE,"TMCOMP96";#N/A,#N/A,FALSE,"MAT96";#N/A,#N/A,FALSE,"FANDA96";#N/A,#N/A,FALSE,"INTRAN96";#N/A,#N/A,FALSE,"NAA9697";#N/A,#N/A,FALSE,"ECWEBB";#N/A,#N/A,FALSE,"MFT96";#N/A,#N/A,FALSE,"CTrecon"}</definedName>
    <definedName name="fg_567">#REF!</definedName>
    <definedName name="FG_ISC123">#REF!</definedName>
    <definedName name="FG_ISC567">#REF!</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 hidden="1">#REF!</definedName>
    <definedName name="Fig.2.2.L">#REF!,#REF!,#REF!,#REF!,#REF!,#REF!,#REF!,#REF!,#REF!,#REF!</definedName>
    <definedName name="FIG2wp1" hidden="1">#REF!</definedName>
    <definedName name="figure" hidden="1">#REF!</definedName>
    <definedName name="Financing" hidden="1">{"Tab1",#N/A,FALSE,"P";"Tab2",#N/A,FALSE,"P"}</definedName>
    <definedName name="Finland">#REF!</definedName>
    <definedName name="Finland_5B">#REF!</definedName>
    <definedName name="fnamecur" localSheetId="24">#REF!</definedName>
    <definedName name="fnamecur">#REF!</definedName>
    <definedName name="folder_calcs" localSheetId="6">#REF!</definedName>
    <definedName name="folder_calcs" localSheetId="21">#REF!</definedName>
    <definedName name="folder_calcs" localSheetId="22">#REF!</definedName>
    <definedName name="folder_calcs" localSheetId="7">#REF!</definedName>
    <definedName name="folder_calcs" localSheetId="9">#REF!</definedName>
    <definedName name="folder_calcs" localSheetId="19">#REF!</definedName>
    <definedName name="folder_calcs" localSheetId="16">#REF!</definedName>
    <definedName name="folder_calcs" localSheetId="20">#REF!</definedName>
    <definedName name="folder_calcs" localSheetId="3">#REF!</definedName>
    <definedName name="folder_calcs" localSheetId="4">#REF!</definedName>
    <definedName name="folder_calcs" localSheetId="17">#REF!</definedName>
    <definedName name="folder_calcs" localSheetId="15">#REF!</definedName>
    <definedName name="folder_calcs">#REF!</definedName>
    <definedName name="folder_pub" localSheetId="7">#REF!</definedName>
    <definedName name="folder_pub" localSheetId="9">#REF!</definedName>
    <definedName name="folder_pub" localSheetId="16">#REF!</definedName>
    <definedName name="folder_pub" localSheetId="4">#REF!</definedName>
    <definedName name="folder_pub" localSheetId="17">#REF!</definedName>
    <definedName name="folder_pub" localSheetId="15">#REF!</definedName>
    <definedName name="folder_pub">#REF!</definedName>
    <definedName name="found">#REF!</definedName>
    <definedName name="FQ">#REF!</definedName>
    <definedName name="France">#REF!</definedName>
    <definedName name="France_5B">#REF!</definedName>
    <definedName name="fshrts" hidden="1">#REF!</definedName>
    <definedName name="Full">#REF!</definedName>
    <definedName name="function_name">#REF!</definedName>
    <definedName name="fyrlast" localSheetId="24">#REF!</definedName>
    <definedName name="fyrlast">#REF!</definedName>
    <definedName name="fyu" hidden="1">#REF!</definedName>
    <definedName name="g" localSheetId="6">#REF!</definedName>
    <definedName name="g" localSheetId="21">#REF!</definedName>
    <definedName name="g" localSheetId="22">#REF!</definedName>
    <definedName name="g" localSheetId="7">#REF!</definedName>
    <definedName name="g" localSheetId="9">#REF!</definedName>
    <definedName name="g" localSheetId="19">#REF!</definedName>
    <definedName name="g" localSheetId="16">#REF!</definedName>
    <definedName name="g" localSheetId="20">#REF!</definedName>
    <definedName name="g" localSheetId="3">#REF!</definedName>
    <definedName name="g" localSheetId="4">#REF!</definedName>
    <definedName name="g" localSheetId="17">#REF!</definedName>
    <definedName name="g" localSheetId="15">#REF!</definedName>
    <definedName name="g">#REF!</definedName>
    <definedName name="GBP" localSheetId="6">#REF!</definedName>
    <definedName name="GBP" localSheetId="21">#REF!</definedName>
    <definedName name="GBP" localSheetId="22">#REF!</definedName>
    <definedName name="GBP" localSheetId="7">#REF!</definedName>
    <definedName name="GBP" localSheetId="9">#REF!</definedName>
    <definedName name="GBP" localSheetId="19">#REF!</definedName>
    <definedName name="GBP" localSheetId="16">#REF!</definedName>
    <definedName name="GBP" localSheetId="20">#REF!</definedName>
    <definedName name="GBP" localSheetId="3">#REF!</definedName>
    <definedName name="GBP" localSheetId="4">#REF!</definedName>
    <definedName name="GBP" localSheetId="17">#REF!</definedName>
    <definedName name="GBP" localSheetId="15">#REF!</definedName>
    <definedName name="GBP" localSheetId="24">#REF!</definedName>
    <definedName name="GBP">#REF!</definedName>
    <definedName name="GDP">OFFSET(#REF!, 0, 0, 40, COUNTA(#REF!))</definedName>
    <definedName name="GDP4.19">#REF!</definedName>
    <definedName name="GDPCountryAbb">#REF!</definedName>
    <definedName name="GDPPerHour">OFFSET(#REF!, 0, 0, 23, COUNTA(#REF!))</definedName>
    <definedName name="GDPPerHrOECD">OFFSET(#REF!, 0, 0, 35, COUNTA(#REF!))</definedName>
    <definedName name="Germany_5B">#REF!</definedName>
    <definedName name="GFCFusd">#REF!</definedName>
    <definedName name="ggg" hidden="1">{"Riqfin97",#N/A,FALSE,"Tran";"Riqfinpro",#N/A,FALSE,"Tran"}</definedName>
    <definedName name="ggggg" hidden="1">#REF!</definedName>
    <definedName name="ghj" hidden="1">{#N/A,#N/A,FALSE,"TMCOMP96";#N/A,#N/A,FALSE,"MAT96";#N/A,#N/A,FALSE,"FANDA96";#N/A,#N/A,FALSE,"INTRAN96";#N/A,#N/A,FALSE,"NAA9697";#N/A,#N/A,FALSE,"ECWEBB";#N/A,#N/A,FALSE,"MFT96";#N/A,#N/A,FALSE,"CTrecon"}</definedName>
    <definedName name="gia">#REF!</definedName>
    <definedName name="giac">#REF!</definedName>
    <definedName name="giac1">#REF!</definedName>
    <definedName name="giac2">#REF!</definedName>
    <definedName name="GIS_CAA_ID">#REF!</definedName>
    <definedName name="GISArea">#REF!</definedName>
    <definedName name="GISParty">#REF!</definedName>
    <definedName name="Glossary">#REF!</definedName>
    <definedName name="GOV" localSheetId="6">#REF!</definedName>
    <definedName name="GOV" localSheetId="21">#REF!</definedName>
    <definedName name="GOV" localSheetId="22">#REF!</definedName>
    <definedName name="GOV" localSheetId="7">#REF!</definedName>
    <definedName name="GOV" localSheetId="9">#REF!</definedName>
    <definedName name="GOV" localSheetId="19">#REF!</definedName>
    <definedName name="GOV" localSheetId="16">#REF!</definedName>
    <definedName name="GOV" localSheetId="20">#REF!</definedName>
    <definedName name="GOV" localSheetId="3">#REF!</definedName>
    <definedName name="GOV" localSheetId="4">#REF!</definedName>
    <definedName name="GOV" localSheetId="17">#REF!</definedName>
    <definedName name="GOV" localSheetId="15">#REF!</definedName>
    <definedName name="GOV" localSheetId="24">#REF!</definedName>
    <definedName name="GOV">#REF!</definedName>
    <definedName name="Gpv" hidden="1">#REF!</definedName>
    <definedName name="Graph">#REF!</definedName>
    <definedName name="graph1">#REF!</definedName>
    <definedName name="graph2">#REF!</definedName>
    <definedName name="graph3">#REF!</definedName>
    <definedName name="GraphCountry">#REF!</definedName>
    <definedName name="Gross_1990">#REF!</definedName>
    <definedName name="Gross_2005" localSheetId="5">#REF!</definedName>
    <definedName name="Gross_2005" localSheetId="7">#REF!</definedName>
    <definedName name="Gross_2005" localSheetId="8">#REF!</definedName>
    <definedName name="Gross_2005" localSheetId="9">#REF!</definedName>
    <definedName name="Gross_2005" localSheetId="10">#REF!</definedName>
    <definedName name="Gross_2005" localSheetId="2">#REF!</definedName>
    <definedName name="Gross_2005" localSheetId="16">#REF!</definedName>
    <definedName name="Gross_2005">#REF!</definedName>
    <definedName name="grossnetratio">#REF!</definedName>
    <definedName name="gsdfr" localSheetId="6">#REF!</definedName>
    <definedName name="gsdfr" localSheetId="21">#REF!</definedName>
    <definedName name="gsdfr" localSheetId="22">#REF!</definedName>
    <definedName name="gsdfr" localSheetId="7">#REF!</definedName>
    <definedName name="gsdfr" localSheetId="9">#REF!</definedName>
    <definedName name="gsdfr" localSheetId="19">#REF!</definedName>
    <definedName name="gsdfr" localSheetId="16">#REF!</definedName>
    <definedName name="gsdfr" localSheetId="20">#REF!</definedName>
    <definedName name="gsdfr" localSheetId="3">#REF!</definedName>
    <definedName name="gsdfr" localSheetId="4">#REF!</definedName>
    <definedName name="gsdfr" localSheetId="17">#REF!</definedName>
    <definedName name="gsdfr" localSheetId="15">#REF!</definedName>
    <definedName name="gsdfr" localSheetId="24">#REF!</definedName>
    <definedName name="gsdfr">#REF!</definedName>
    <definedName name="GWP_C2F6" localSheetId="21">#REF!</definedName>
    <definedName name="GWP_C2F6" localSheetId="22">#REF!</definedName>
    <definedName name="GWP_C2F6" localSheetId="19">#REF!</definedName>
    <definedName name="GWP_C2F6" localSheetId="20">#REF!</definedName>
    <definedName name="GWP_C2F6">#REF!</definedName>
    <definedName name="GWP_C3F8" localSheetId="21">#REF!</definedName>
    <definedName name="GWP_C3F8" localSheetId="22">#REF!</definedName>
    <definedName name="GWP_C3F8" localSheetId="19">#REF!</definedName>
    <definedName name="GWP_C3F8" localSheetId="20">#REF!</definedName>
    <definedName name="GWP_C3F8">#REF!</definedName>
    <definedName name="GWP_CF4" localSheetId="21">#REF!</definedName>
    <definedName name="GWP_CF4" localSheetId="22">#REF!</definedName>
    <definedName name="GWP_CF4" localSheetId="19">#REF!</definedName>
    <definedName name="GWP_CF4" localSheetId="20">#REF!</definedName>
    <definedName name="GWP_CF4">#REF!</definedName>
    <definedName name="GWP_CH4">#REF!</definedName>
    <definedName name="GWP_CH4_AR4" localSheetId="6">#REF!</definedName>
    <definedName name="GWP_CH4_AR4" localSheetId="7">#REF!</definedName>
    <definedName name="GWP_CH4_AR4" localSheetId="9">#REF!</definedName>
    <definedName name="GWP_CH4_AR4" localSheetId="16">#REF!</definedName>
    <definedName name="GWP_CH4_AR4" localSheetId="4">#REF!</definedName>
    <definedName name="GWP_CH4_AR4" localSheetId="17">#REF!</definedName>
    <definedName name="GWP_CH4_AR4" localSheetId="15">#REF!</definedName>
    <definedName name="GWP_CH4_AR4">#REF!</definedName>
    <definedName name="GWP_CH4_AR5" localSheetId="7">#REF!</definedName>
    <definedName name="GWP_CH4_AR5" localSheetId="9">#REF!</definedName>
    <definedName name="GWP_CH4_AR5" localSheetId="16">#REF!</definedName>
    <definedName name="GWP_CH4_AR5" localSheetId="4">#REF!</definedName>
    <definedName name="GWP_CH4_AR5" localSheetId="17">#REF!</definedName>
    <definedName name="GWP_CH4_AR5" localSheetId="15">#REF!</definedName>
    <definedName name="GWP_CH4_AR5">#REF!</definedName>
    <definedName name="GWP_CH4_AR5_conversion" localSheetId="7">#REF!</definedName>
    <definedName name="GWP_CH4_AR5_conversion" localSheetId="9">#REF!</definedName>
    <definedName name="GWP_CH4_AR5_conversion" localSheetId="16">#REF!</definedName>
    <definedName name="GWP_CH4_AR5_conversion" localSheetId="4">#REF!</definedName>
    <definedName name="GWP_CH4_AR5_conversion" localSheetId="17">#REF!</definedName>
    <definedName name="GWP_CH4_AR5_conversion" localSheetId="15">#REF!</definedName>
    <definedName name="GWP_CH4_AR5_conversion">#REF!</definedName>
    <definedName name="GWP_CH4_conversion">#REF!</definedName>
    <definedName name="GWP_CO2">#REF!</definedName>
    <definedName name="GWP_Fgas_conversion">#REF!</definedName>
    <definedName name="GWP_HFC125">#REF!</definedName>
    <definedName name="GWP_HFC134a">#REF!</definedName>
    <definedName name="GWP_HFC143a">#REF!</definedName>
    <definedName name="GWP_HFC152a">#REF!</definedName>
    <definedName name="GWP_HFC227ea">#REF!</definedName>
    <definedName name="GWP_HFC23">#REF!</definedName>
    <definedName name="GWP_HFC245fa">#REF!</definedName>
    <definedName name="GWP_HFC32">#REF!</definedName>
    <definedName name="GWP_HFC365mfc">#REF!</definedName>
    <definedName name="GWP_HFC43_10_mee">#REF!</definedName>
    <definedName name="GWP_N2O">#REF!</definedName>
    <definedName name="GWP_N2O_AR4">#REF!</definedName>
    <definedName name="GWP_N2O_AR5">#REF!</definedName>
    <definedName name="GWP_N2O_AR5_conversion">#REF!</definedName>
    <definedName name="GWP_N2O_conversion">#REF!</definedName>
    <definedName name="GWP_NF3">#REF!</definedName>
    <definedName name="GWP_NO2_AR5_conversion">#REF!</definedName>
    <definedName name="GWP_SF6">#REF!</definedName>
    <definedName name="H" hidden="1">#REF!</definedName>
    <definedName name="Harvestpercent_DF" localSheetId="19">#REF!</definedName>
    <definedName name="Harvestpercent_DF">#REF!</definedName>
    <definedName name="Harvestpercent_exhard" localSheetId="19">#REF!</definedName>
    <definedName name="Harvestpercent_exhard">#REF!</definedName>
    <definedName name="Harvestpercent_Exsoft" localSheetId="19">#REF!</definedName>
    <definedName name="Harvestpercent_Exsoft">#REF!</definedName>
    <definedName name="Harvestpercent_native" localSheetId="19">#REF!</definedName>
    <definedName name="Harvestpercent_native">#REF!</definedName>
    <definedName name="Harvestpercent_pine" localSheetId="19">#REF!</definedName>
    <definedName name="Harvestpercent_pine">#REF!</definedName>
    <definedName name="harvestpercent_SC_DF" localSheetId="6">#REF!</definedName>
    <definedName name="harvestpercent_SC_DF" localSheetId="21">#REF!</definedName>
    <definedName name="harvestpercent_SC_DF" localSheetId="22">#REF!</definedName>
    <definedName name="harvestpercent_SC_DF" localSheetId="19">#REF!</definedName>
    <definedName name="harvestpercent_SC_DF" localSheetId="20">#REF!</definedName>
    <definedName name="harvestpercent_SC_DF" localSheetId="3">#REF!</definedName>
    <definedName name="harvestpercent_SC_DF" localSheetId="4">#REF!</definedName>
    <definedName name="harvestpercent_SC_DF">#REF!</definedName>
    <definedName name="harvestpercent_SC_exhard">#REF!</definedName>
    <definedName name="harvestpercent_SC_exsoft">#REF!</definedName>
    <definedName name="harvestpercent_SC_pine" localSheetId="6">#REF!</definedName>
    <definedName name="harvestpercent_SC_pine" localSheetId="21">#REF!</definedName>
    <definedName name="harvestpercent_SC_pine" localSheetId="22">#REF!</definedName>
    <definedName name="harvestpercent_SC_pine" localSheetId="19">#REF!</definedName>
    <definedName name="harvestpercent_SC_pine" localSheetId="20">#REF!</definedName>
    <definedName name="harvestpercent_SC_pine" localSheetId="3">#REF!</definedName>
    <definedName name="harvestpercent_SC_pine" localSheetId="4">#REF!</definedName>
    <definedName name="harvestpercent_SC_pine">#REF!</definedName>
    <definedName name="hfshfrt" hidden="1">#REF!</definedName>
    <definedName name="hgf" hidden="1">#REF!</definedName>
    <definedName name="hgh" hidden="1">#REF!</definedName>
    <definedName name="hhh" hidden="1">#REF!</definedName>
    <definedName name="Highest_Inter_Bank_Rate">#REF!</definedName>
    <definedName name="hj">#REF!</definedName>
    <definedName name="HL_1">#REF!</definedName>
    <definedName name="HL_12">#REF!</definedName>
    <definedName name="HL_13">#REF!</definedName>
    <definedName name="HL_14">#REF!</definedName>
    <definedName name="HL_15">#REF!</definedName>
    <definedName name="HL_17">#REF!</definedName>
    <definedName name="HL_21">#REF!</definedName>
    <definedName name="HL_23">#REF!</definedName>
    <definedName name="HL_24">#REF!</definedName>
    <definedName name="HL_26">#REF!</definedName>
    <definedName name="HL_27">#REF!</definedName>
    <definedName name="HL_30">#REF!</definedName>
    <definedName name="HL_31">#REF!</definedName>
    <definedName name="HL_32">#REF!</definedName>
    <definedName name="HL_33">#REF!</definedName>
    <definedName name="HL_34">#REF!</definedName>
    <definedName name="HL_35">#REF!</definedName>
    <definedName name="HL_36">#REF!</definedName>
    <definedName name="HL_37">#REF!</definedName>
    <definedName name="HL_38">#REF!</definedName>
    <definedName name="HL_39">#REF!</definedName>
    <definedName name="HL_4">#REF!</definedName>
    <definedName name="HL_41">#REF!</definedName>
    <definedName name="HL_42">#REF!</definedName>
    <definedName name="HL_43">#REF!</definedName>
    <definedName name="HL_44">#REF!</definedName>
    <definedName name="HL_45">#REF!</definedName>
    <definedName name="HL_46">#REF!</definedName>
    <definedName name="HL_52">#REF!</definedName>
    <definedName name="HL_54">#REF!</definedName>
    <definedName name="HL_55">#REF!</definedName>
    <definedName name="HL_56">#REF!</definedName>
    <definedName name="HL_57">#REF!</definedName>
    <definedName name="HL_58">#REF!</definedName>
    <definedName name="HL_59">#REF!</definedName>
    <definedName name="HL_65">#REF!</definedName>
    <definedName name="HL_66">#REF!</definedName>
    <definedName name="HL_67">#REF!</definedName>
    <definedName name="HL_68">#REF!</definedName>
    <definedName name="HL_71">#REF!</definedName>
    <definedName name="HL_72">#REF!</definedName>
    <definedName name="HL_8">#REF!</definedName>
    <definedName name="HL_87">#REF!</definedName>
    <definedName name="HL_88">#REF!</definedName>
    <definedName name="HL_89">#REF!</definedName>
    <definedName name="HL_9">#REF!</definedName>
    <definedName name="HL_90">#REF!</definedName>
    <definedName name="HrsWorked">OFFSET(#REF!, 0, 0, 42, COUNTA(#REF!))</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ngary_5B">#REF!</definedName>
    <definedName name="I">#REF!</definedName>
    <definedName name="IADemopath" localSheetId="7">#REF!</definedName>
    <definedName name="IADemopath" localSheetId="9">#REF!</definedName>
    <definedName name="IADemopath" localSheetId="16">#REF!</definedName>
    <definedName name="IADemopath" localSheetId="3">#REF!</definedName>
    <definedName name="IADemopath" localSheetId="4">#REF!</definedName>
    <definedName name="IADemopath" localSheetId="17">#REF!</definedName>
    <definedName name="IADemopath" localSheetId="15">#REF!</definedName>
    <definedName name="IADemopath">#REF!</definedName>
    <definedName name="IB">#REF!</definedName>
    <definedName name="Iceland_5B">#REF!</definedName>
    <definedName name="id_ED" localSheetId="7">#REF!</definedName>
    <definedName name="id_ED" localSheetId="9">#REF!</definedName>
    <definedName name="id_ED" localSheetId="16">#REF!</definedName>
    <definedName name="id_ED" localSheetId="4">#REF!</definedName>
    <definedName name="id_ED" localSheetId="17">#REF!</definedName>
    <definedName name="id_ED" localSheetId="15">#REF!</definedName>
    <definedName name="id_ED">#REF!</definedName>
    <definedName name="idx_AND_Note1">#REF!</definedName>
    <definedName name="idx_AND_Note2">#REF!</definedName>
    <definedName name="idx_IMR_Note1">#REF!</definedName>
    <definedName name="idx_IMR_Note2">#REF!</definedName>
    <definedName name="idx_IMR_V1">#REF!</definedName>
    <definedName name="idx_IMR_V2">#REF!</definedName>
    <definedName name="idx_IMR_Y1">#REF!</definedName>
    <definedName name="idx_IMR_Y2">#REF!</definedName>
    <definedName name="IH">#REF!</definedName>
    <definedName name="ii" hidden="1">{"Tab1",#N/A,FALSE,"P";"Tab2",#N/A,FALSE,"P"}</definedName>
    <definedName name="imf" hidden="1">#REF!</definedName>
    <definedName name="IMRData">#REF!</definedName>
    <definedName name="IMRFootnote1">#REF!</definedName>
    <definedName name="IMRFootnote2">#REF!</definedName>
    <definedName name="IMYRCAT">#REF!</definedName>
    <definedName name="index_CAB" localSheetId="4">#REF!</definedName>
    <definedName name="index_CAB">#REF!</definedName>
    <definedName name="index_compare">#REF!</definedName>
    <definedName name="index_ED">#REF!</definedName>
    <definedName name="index_FDCAB">#REF!</definedName>
    <definedName name="index_FDFI">#REF!</definedName>
    <definedName name="index_FI">#REF!</definedName>
    <definedName name="index_INPUT">#REF!</definedName>
    <definedName name="index_SCEN">#REF!</definedName>
    <definedName name="index_shocks_scen">#REF!</definedName>
    <definedName name="index_TD">#REF!</definedName>
    <definedName name="INDF1">#REF!</definedName>
    <definedName name="indf11">#REF!</definedName>
    <definedName name="indf11_94">#REF!</definedName>
    <definedName name="INDF12">#REF!</definedName>
    <definedName name="INDF13">#REF!</definedName>
    <definedName name="inf" localSheetId="24">#REF!</definedName>
    <definedName name="inf">#REF!</definedName>
    <definedName name="inflation" hidden="1">#REF!</definedName>
    <definedName name="INFLOWS">#REF!</definedName>
    <definedName name="init" localSheetId="24">#REF!</definedName>
    <definedName name="init">#REF!</definedName>
    <definedName name="InputStatus">OFFSET(#REF!,0,0,#REF!,1)</definedName>
    <definedName name="int" localSheetId="6">#REF!</definedName>
    <definedName name="int" localSheetId="21">#REF!</definedName>
    <definedName name="int" localSheetId="22">#REF!</definedName>
    <definedName name="int" localSheetId="7">#REF!</definedName>
    <definedName name="int" localSheetId="9">#REF!</definedName>
    <definedName name="int" localSheetId="19">#REF!</definedName>
    <definedName name="int" localSheetId="16">#REF!</definedName>
    <definedName name="int" localSheetId="20">#REF!</definedName>
    <definedName name="int" localSheetId="3">#REF!</definedName>
    <definedName name="int" localSheetId="4">#REF!</definedName>
    <definedName name="int" localSheetId="17">#REF!</definedName>
    <definedName name="int" localSheetId="15">#REF!</definedName>
    <definedName name="int">#REF!</definedName>
    <definedName name="INTEREST">#REF!</definedName>
    <definedName name="inthe" hidden="1">{"ESTIMATES",#N/A,FALSE,"CASH"}</definedName>
    <definedName name="Introduction">#REF!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5B">#REF!</definedName>
    <definedName name="IT">#REF!</definedName>
    <definedName name="Italy">#REF!</definedName>
    <definedName name="Italy_5B">#REF!</definedName>
    <definedName name="Japan">#REF!</definedName>
    <definedName name="Japan_5B">#REF!</definedName>
    <definedName name="jfld">#REF!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lglg">#REF!</definedName>
    <definedName name="jj" hidden="1">{"Riqfin97",#N/A,FALSE,"Tran";"Riqfinpro",#N/A,FALSE,"Tran"}</definedName>
    <definedName name="jjj" hidden="1">#REF!</definedName>
    <definedName name="jjjjjj" hidden="1">#REF!</definedName>
    <definedName name="JPY" localSheetId="6">#REF!</definedName>
    <definedName name="JPY" localSheetId="21">#REF!</definedName>
    <definedName name="JPY" localSheetId="22">#REF!</definedName>
    <definedName name="JPY" localSheetId="7">#REF!</definedName>
    <definedName name="JPY" localSheetId="9">#REF!</definedName>
    <definedName name="JPY" localSheetId="19">#REF!</definedName>
    <definedName name="JPY" localSheetId="16">#REF!</definedName>
    <definedName name="JPY" localSheetId="20">#REF!</definedName>
    <definedName name="JPY" localSheetId="3">#REF!</definedName>
    <definedName name="JPY" localSheetId="4">#REF!</definedName>
    <definedName name="JPY" localSheetId="17">#REF!</definedName>
    <definedName name="JPY" localSheetId="15">#REF!</definedName>
    <definedName name="JPY" localSheetId="24">#REF!</definedName>
    <definedName name="JPY">#REF!</definedName>
    <definedName name="kk" hidden="1">{"Tab1",#N/A,FALSE,"P";"Tab2",#N/A,FALSE,"P"}</definedName>
    <definedName name="kkk" hidden="1">{"Tab1",#N/A,FALSE,"P";"Tab2",#N/A,FALSE,"P"}</definedName>
    <definedName name="kkkk" hidden="1">#REF!</definedName>
    <definedName name="Korea_5B">#REF!</definedName>
    <definedName name="Label">#REF!</definedName>
    <definedName name="label_year">OFFSET(#REF!,0,0,1,#REF!)</definedName>
    <definedName name="Labourproductivity" hidden="1">#REF!</definedName>
    <definedName name="lambda" localSheetId="6">#REF!</definedName>
    <definedName name="lambda" localSheetId="21">#REF!</definedName>
    <definedName name="lambda" localSheetId="22">#REF!</definedName>
    <definedName name="lambda" localSheetId="7">#REF!</definedName>
    <definedName name="lambda" localSheetId="9">#REF!</definedName>
    <definedName name="lambda" localSheetId="19">#REF!</definedName>
    <definedName name="lambda" localSheetId="16">#REF!</definedName>
    <definedName name="lambda" localSheetId="20">#REF!</definedName>
    <definedName name="lambda" localSheetId="3">#REF!</definedName>
    <definedName name="lambda" localSheetId="4">#REF!</definedName>
    <definedName name="lambda" localSheetId="17">#REF!</definedName>
    <definedName name="lambda" localSheetId="15">#REF!</definedName>
    <definedName name="lambda">#REF!</definedName>
    <definedName name="lastone">#REF!</definedName>
    <definedName name="Length">#REF!</definedName>
    <definedName name="LevelsUS">#REF!</definedName>
    <definedName name="LifeExpData">#REF!</definedName>
    <definedName name="lignenoire2">#REF!</definedName>
    <definedName name="limcount" hidden="1">3</definedName>
    <definedName name="Lists_tables" localSheetId="21">OFFSET(#REF!, 0, 0, COUNTA(#REF!), 1)</definedName>
    <definedName name="Lists_tables" localSheetId="22">OFFSET(#REF!, 0, 0, COUNTA(#REF!), 1)</definedName>
    <definedName name="Lists_tables" localSheetId="19">OFFSET(#REF!, 0, 0, COUNTA(#REF!), 1)</definedName>
    <definedName name="Lists_tables" localSheetId="20">OFFSET(#REF!, 0, 0, COUNTA(#REF!), 1)</definedName>
    <definedName name="Lists_tables" localSheetId="3">OFFSET(#REF!, 0, 0, COUNTA(#REF!), 1)</definedName>
    <definedName name="Lists_tables" localSheetId="4">OFFSET(#REF!, 0, 0, COUNTA(#REF!), 1)</definedName>
    <definedName name="Lists_tables">OFFSET(#REF!, 0, 0, COUNTA(#REF!), 1)</definedName>
    <definedName name="Lists_variables">OFFSET(#REF!, 0, 0, COUNTA(#REF!), 1)</definedName>
    <definedName name="lkl" localSheetId="21">#REF!</definedName>
    <definedName name="lkl" localSheetId="22">#REF!</definedName>
    <definedName name="lkl" localSheetId="7">#REF!</definedName>
    <definedName name="lkl" localSheetId="9">#REF!</definedName>
    <definedName name="lkl" localSheetId="19">#REF!</definedName>
    <definedName name="lkl" localSheetId="16">#REF!</definedName>
    <definedName name="lkl" localSheetId="20">#REF!</definedName>
    <definedName name="lkl" localSheetId="3">#REF!</definedName>
    <definedName name="lkl" localSheetId="4">#REF!</definedName>
    <definedName name="lkl" localSheetId="17">#REF!</definedName>
    <definedName name="lkl" localSheetId="15">#REF!</definedName>
    <definedName name="lkl">#REF!</definedName>
    <definedName name="ll" hidden="1">{"Tab1",#N/A,FALSE,"P";"Tab2",#N/A,FALSE,"P"}</definedName>
    <definedName name="lll" hidden="1">{"Riqfin97",#N/A,FALSE,"Tran";"Riqfinpro",#N/A,FALSE,"Tran"}</definedName>
    <definedName name="llll" hidden="1">#REF!</definedName>
    <definedName name="load_ED" localSheetId="7">#REF!</definedName>
    <definedName name="load_ED" localSheetId="9">#REF!</definedName>
    <definedName name="load_ED" localSheetId="16">#REF!</definedName>
    <definedName name="load_ED" localSheetId="3">#REF!</definedName>
    <definedName name="load_ED" localSheetId="4">#REF!</definedName>
    <definedName name="load_ED" localSheetId="17">#REF!</definedName>
    <definedName name="load_ED" localSheetId="15">#REF!</definedName>
    <definedName name="load_ED">#REF!</definedName>
    <definedName name="load_FD_fcast" localSheetId="7">#REF!</definedName>
    <definedName name="load_FD_fcast" localSheetId="9">#REF!</definedName>
    <definedName name="load_FD_fcast" localSheetId="16">#REF!</definedName>
    <definedName name="load_FD_fcast" localSheetId="17">#REF!</definedName>
    <definedName name="load_FD_fcast" localSheetId="15">#REF!</definedName>
    <definedName name="load_FD_fcast">#REF!</definedName>
    <definedName name="load_FD_hist" localSheetId="7">#REF!</definedName>
    <definedName name="load_FD_hist" localSheetId="9">#REF!</definedName>
    <definedName name="load_FD_hist" localSheetId="16">#REF!</definedName>
    <definedName name="load_FD_hist" localSheetId="17">#REF!</definedName>
    <definedName name="load_FD_hist" localSheetId="15">#REF!</definedName>
    <definedName name="load_FD_hist">#REF!</definedName>
    <definedName name="load_TD">#REF!</definedName>
    <definedName name="LOCAL__MYSQL_DATE_FORMAT2"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_MYSQL_DATE_FORMAT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ok_share">#REF!</definedName>
    <definedName name="lookups" localSheetId="24">#REF!</definedName>
    <definedName name="lookups">#REF!</definedName>
    <definedName name="LookupTable">#REF!</definedName>
    <definedName name="Lowest_Inter_Bank_Rate">#REF!</definedName>
    <definedName name="lowriskClevel">#REF!</definedName>
    <definedName name="lowriskClevel_percentofLTA">#REF!</definedName>
    <definedName name="lpgrowth" hidden="1">{"view1",#N/A,FALSE,"EECDATA";"view2",#N/A,FALSE,"EECDATA"}</definedName>
    <definedName name="LTAcarbon_P89" localSheetId="19">#REF!</definedName>
    <definedName name="LTAcarbon_P89">#REF!</definedName>
    <definedName name="LTI">#REF!</definedName>
    <definedName name="m">#REF!</definedName>
    <definedName name="m0">#REF!</definedName>
    <definedName name="Master_Error_check">#REF!</definedName>
    <definedName name="Median">#REF!</definedName>
    <definedName name="MEDTERM">#REF!</definedName>
    <definedName name="Men">#REF!</definedName>
    <definedName name="MERP_CAASalesforceID">#REF!</definedName>
    <definedName name="MERP_of_Rego">#REF!</definedName>
    <definedName name="meta_ED" localSheetId="6">#REF!</definedName>
    <definedName name="meta_ED" localSheetId="21">#REF!</definedName>
    <definedName name="meta_ED" localSheetId="22">#REF!</definedName>
    <definedName name="meta_ED" localSheetId="7">#REF!</definedName>
    <definedName name="meta_ED" localSheetId="9">#REF!</definedName>
    <definedName name="meta_ED" localSheetId="19">#REF!</definedName>
    <definedName name="meta_ED" localSheetId="16">#REF!</definedName>
    <definedName name="meta_ED" localSheetId="20">#REF!</definedName>
    <definedName name="meta_ED" localSheetId="3">#REF!</definedName>
    <definedName name="meta_ED" localSheetId="4">#REF!</definedName>
    <definedName name="meta_ED" localSheetId="17">#REF!</definedName>
    <definedName name="meta_ED" localSheetId="15">#REF!</definedName>
    <definedName name="meta_ED">#REF!</definedName>
    <definedName name="Mexico_5B">#REF!</definedName>
    <definedName name="mmm" hidden="1">{"Riqfin97",#N/A,FALSE,"Tran";"Riqfinpro",#N/A,FALSE,"Tran"}</definedName>
    <definedName name="mmmm" hidden="1">{"Tab1",#N/A,FALSE,"P";"Tab2",#N/A,FALSE,"P"}</definedName>
    <definedName name="month" localSheetId="7">#REF!</definedName>
    <definedName name="month" localSheetId="9">#REF!</definedName>
    <definedName name="month" localSheetId="16">#REF!</definedName>
    <definedName name="month" localSheetId="4">#REF!</definedName>
    <definedName name="month" localSheetId="17">#REF!</definedName>
    <definedName name="month" localSheetId="15">#REF!</definedName>
    <definedName name="month">#REF!</definedName>
    <definedName name="n" hidden="1">{#N/A,#N/A,FALSE,"TMCOMP96";#N/A,#N/A,FALSE,"MAT96";#N/A,#N/A,FALSE,"FANDA96";#N/A,#N/A,FALSE,"INTRAN96";#N/A,#N/A,FALSE,"NAA9697";#N/A,#N/A,FALSE,"ECWEBB";#N/A,#N/A,FALSE,"MFT96";#N/A,#N/A,FALSE,"CTrecon"}</definedName>
    <definedName name="n_24">#REF!</definedName>
    <definedName name="N2o_GWP" localSheetId="6">#REF!</definedName>
    <definedName name="N2o_GWP" localSheetId="21">#REF!</definedName>
    <definedName name="N2o_GWP" localSheetId="22">#REF!</definedName>
    <definedName name="N2o_GWP" localSheetId="7">#REF!</definedName>
    <definedName name="N2o_GWP" localSheetId="9">#REF!</definedName>
    <definedName name="N2o_GWP" localSheetId="19">#REF!</definedName>
    <definedName name="N2o_GWP" localSheetId="16">#REF!</definedName>
    <definedName name="N2o_GWP" localSheetId="20">#REF!</definedName>
    <definedName name="N2o_GWP" localSheetId="3">#REF!</definedName>
    <definedName name="N2o_GWP" localSheetId="4">#REF!</definedName>
    <definedName name="N2o_GWP" localSheetId="17">#REF!</definedName>
    <definedName name="N2o_GWP" localSheetId="15">#REF!</definedName>
    <definedName name="N2o_GWP">#REF!</definedName>
    <definedName name="Native_CO2_Lost_Regen" localSheetId="19">#REF!</definedName>
    <definedName name="Native_CO2_Lost_Regen">#REF!</definedName>
    <definedName name="Native_CO2_Lost_Regen_Inc" localSheetId="19">#REF!</definedName>
    <definedName name="Native_CO2_Lost_Regen_Inc">#REF!</definedName>
    <definedName name="Native_CO2_Lost_Tall" localSheetId="19">#REF!</definedName>
    <definedName name="Native_CO2_Lost_Tall">#REF!</definedName>
    <definedName name="Native_CO2_Lost_Tall_Inc" localSheetId="19">#REF!</definedName>
    <definedName name="Native_CO2_Lost_Tall_Inc">#REF!</definedName>
    <definedName name="nb">#REF!</definedName>
    <definedName name="nBR" localSheetId="24">#REF!</definedName>
    <definedName name="nBR">#REF!</definedName>
    <definedName name="NDC1Budget" localSheetId="21">#REF!</definedName>
    <definedName name="NDC1Budget" localSheetId="22">#REF!</definedName>
    <definedName name="NDC1Budget" localSheetId="19">#REF!</definedName>
    <definedName name="NDC1Budget" localSheetId="20">#REF!</definedName>
    <definedName name="NDC1Budget" localSheetId="3">#REF!</definedName>
    <definedName name="NDC1Budget" localSheetId="4">#REF!</definedName>
    <definedName name="NDC1Budget">#REF!</definedName>
    <definedName name="netbid2017">OFFSET(#REF!,0,0,COUNTA(#REF!),1)</definedName>
    <definedName name="netbid2018">OFFSET(#REF!,0,0,COUNTA(#REF!),1)</definedName>
    <definedName name="netbid2019">OFFSET(#REF!,0,0,COUNTA(#REF!),1)</definedName>
    <definedName name="netbid2020">OFFSET(#REF!,0,0,COUNTA(#REF!),1)</definedName>
    <definedName name="netbid2021">OFFSET(#REF!,0,0,COUNTA(#REF!),1)</definedName>
    <definedName name="Netherlands">#REF!</definedName>
    <definedName name="Netherlands_5B">#REF!</definedName>
    <definedName name="NetVA2017">OFFSET(#REF!,0,0,COUNTA(#REF!),1)</definedName>
    <definedName name="NetVA2018">OFFSET(#REF!,0,0,COUNTA(#REF!),1)</definedName>
    <definedName name="NetVA2019">OFFSET(#REF!,0,0,COUNTA(#REF!),1)</definedName>
    <definedName name="NetVA2020">OFFSET(#REF!,0,0,COUNTA(#REF!),1)</definedName>
    <definedName name="NetVA2021">OFFSET(#REF!,0,0,COUNTA(#REF!),1)</definedName>
    <definedName name="new" hidden="1">#REF!</definedName>
    <definedName name="New_Fig1" localSheetId="5" hidden="1">{"CASH BALANCING",#N/A,FALSE,"CASH";"CASH REPORT",#N/A,FALSE,"CASH"}</definedName>
    <definedName name="New_Fig1" localSheetId="6" hidden="1">{"CASH BALANCING",#N/A,FALSE,"CASH";"CASH REPORT",#N/A,FALSE,"CASH"}</definedName>
    <definedName name="New_Fig1" localSheetId="21" hidden="1">{"CASH BALANCING",#N/A,FALSE,"CASH";"CASH REPORT",#N/A,FALSE,"CASH"}</definedName>
    <definedName name="New_Fig1" localSheetId="22" hidden="1">{"CASH BALANCING",#N/A,FALSE,"CASH";"CASH REPORT",#N/A,FALSE,"CASH"}</definedName>
    <definedName name="New_Fig1" localSheetId="7" hidden="1">{"CASH BALANCING",#N/A,FALSE,"CASH";"CASH REPORT",#N/A,FALSE,"CASH"}</definedName>
    <definedName name="New_Fig1" localSheetId="8" hidden="1">{"CASH BALANCING",#N/A,FALSE,"CASH";"CASH REPORT",#N/A,FALSE,"CASH"}</definedName>
    <definedName name="New_Fig1" localSheetId="9" hidden="1">{"CASH BALANCING",#N/A,FALSE,"CASH";"CASH REPORT",#N/A,FALSE,"CASH"}</definedName>
    <definedName name="New_Fig1" localSheetId="10" hidden="1">{"CASH BALANCING",#N/A,FALSE,"CASH";"CASH REPORT",#N/A,FALSE,"CASH"}</definedName>
    <definedName name="New_Fig1" localSheetId="2" hidden="1">{"CASH BALANCING",#N/A,FALSE,"CASH";"CASH REPORT",#N/A,FALSE,"CASH"}</definedName>
    <definedName name="New_Fig1" localSheetId="19" hidden="1">{"CASH BALANCING",#N/A,FALSE,"CASH";"CASH REPORT",#N/A,FALSE,"CASH"}</definedName>
    <definedName name="New_Fig1" localSheetId="16" hidden="1">{"CASH BALANCING",#N/A,FALSE,"CASH";"CASH REPORT",#N/A,FALSE,"CASH"}</definedName>
    <definedName name="New_Fig1" localSheetId="20" hidden="1">{"CASH BALANCING",#N/A,FALSE,"CASH";"CASH REPORT",#N/A,FALSE,"CASH"}</definedName>
    <definedName name="New_Fig1" localSheetId="3" hidden="1">{"CASH BALANCING",#N/A,FALSE,"CASH";"CASH REPORT",#N/A,FALSE,"CASH"}</definedName>
    <definedName name="New_Fig1" localSheetId="4" hidden="1">{"CASH BALANCING",#N/A,FALSE,"CASH";"CASH REPORT",#N/A,FALSE,"CASH"}</definedName>
    <definedName name="New_Fig1" localSheetId="17" hidden="1">{"CASH BALANCING",#N/A,FALSE,"CASH";"CASH REPORT",#N/A,FALSE,"CASH"}</definedName>
    <definedName name="New_Fig1" localSheetId="15" hidden="1">{"CASH BALANCING",#N/A,FALSE,"CASH";"CASH REPORT",#N/A,FALSE,"CASH"}</definedName>
    <definedName name="New_Fig1" localSheetId="24" hidden="1">{"CASH BALANCING",#N/A,FALSE,"CASH";"CASH REPORT",#N/A,FALSE,"CASH"}</definedName>
    <definedName name="New_Fig1" hidden="1">{"CASH BALANCING",#N/A,FALSE,"CASH";"CASH REPORT",#N/A,FALSE,"CASH"}</definedName>
    <definedName name="new_ver" localSheetId="6">#REF!</definedName>
    <definedName name="new_ver" localSheetId="21">#REF!</definedName>
    <definedName name="new_ver" localSheetId="22">#REF!</definedName>
    <definedName name="new_ver" localSheetId="7">#REF!</definedName>
    <definedName name="new_ver" localSheetId="9">#REF!</definedName>
    <definedName name="new_ver" localSheetId="19">#REF!</definedName>
    <definedName name="new_ver" localSheetId="16">#REF!</definedName>
    <definedName name="new_ver" localSheetId="20">#REF!</definedName>
    <definedName name="new_ver" localSheetId="3">#REF!</definedName>
    <definedName name="new_ver" localSheetId="4">#REF!</definedName>
    <definedName name="new_ver" localSheetId="17">#REF!</definedName>
    <definedName name="new_ver" localSheetId="15">#REF!</definedName>
    <definedName name="new_ver">#REF!</definedName>
    <definedName name="New_Zealand_5B">#REF!</definedName>
    <definedName name="newtestgraph" hidden="1">#REF!</definedName>
    <definedName name="NFBS79X89">#REF!</definedName>
    <definedName name="NFBS79X89T">#REF!</definedName>
    <definedName name="NFBS90X97">#REF!</definedName>
    <definedName name="NFBS90X97T">#REF!</definedName>
    <definedName name="nfrtrs" hidden="1">#REF!</definedName>
    <definedName name="ni">#REF!</definedName>
    <definedName name="ninf" localSheetId="21">#REF!</definedName>
    <definedName name="ninf" localSheetId="22">#REF!</definedName>
    <definedName name="ninf" localSheetId="7">#REF!</definedName>
    <definedName name="ninf" localSheetId="9">#REF!</definedName>
    <definedName name="ninf" localSheetId="19">#REF!</definedName>
    <definedName name="ninf" localSheetId="16">#REF!</definedName>
    <definedName name="ninf" localSheetId="20">#REF!</definedName>
    <definedName name="ninf" localSheetId="3">#REF!</definedName>
    <definedName name="ninf" localSheetId="4">#REF!</definedName>
    <definedName name="ninf" localSheetId="17">#REF!</definedName>
    <definedName name="ninf" localSheetId="15">#REF!</definedName>
    <definedName name="ninf">#REF!</definedName>
    <definedName name="nn" hidden="1">{"Riqfin97",#N/A,FALSE,"Tran";"Riqfinpro",#N/A,FALSE,"Tran"}</definedName>
    <definedName name="nnn" hidden="1">{"Tab1",#N/A,FALSE,"P";"Tab2",#N/A,FALSE,"P"}</definedName>
    <definedName name="NOCONFLICT" hidden="1">{#N/A,#N/A,FALSE,"TMCOMP96";#N/A,#N/A,FALSE,"MAT96";#N/A,#N/A,FALSE,"FANDA96";#N/A,#N/A,FALSE,"INTRAN96";#N/A,#N/A,FALSE,"NAA9697";#N/A,#N/A,FALSE,"ECWEBB";#N/A,#N/A,FALSE,"MFT96";#N/A,#N/A,FALSE,"CTrecon"}</definedName>
    <definedName name="NonResInvestment">#REF!</definedName>
    <definedName name="Norway_5B">#REF!</definedName>
    <definedName name="Norway1">#REF!</definedName>
    <definedName name="Norway2">#REF!</definedName>
    <definedName name="NOTES1">#REF!,#REF!,#REF!,#REF!,#REF!,#REF!,#REF!,#REF!,#REF!</definedName>
    <definedName name="NOTES2">#REF!,#REF!,#REF!,#REF!,#REF!,#REF!,#REF!,#REF!,#REF!,#REF!</definedName>
    <definedName name="NOTES3">#REF!,#REF!,#REF!,#REF!,#REF!,#REF!</definedName>
    <definedName name="nRC" localSheetId="24">#REF!</definedName>
    <definedName name="nRC">#REF!</definedName>
    <definedName name="nRet" localSheetId="24">#REF!</definedName>
    <definedName name="nRet">#REF!</definedName>
    <definedName name="nRR" localSheetId="24">#REF!</definedName>
    <definedName name="nRR">#REF!</definedName>
    <definedName name="NvsASD">"V1999-07-31"</definedName>
    <definedName name="NvsAutoDrillOk">"VN"</definedName>
    <definedName name="NvsElapsedTime">0.0000799768531578593</definedName>
    <definedName name="NvsEndTime">37831.507665162</definedName>
    <definedName name="NvsLayoutType">"M3"</definedName>
    <definedName name="NvsPanelEffdt">"V1999-07-27"</definedName>
    <definedName name="NvsPanelSetid">"VSHARE"</definedName>
    <definedName name="NvsReqBU">"VMEL01"</definedName>
    <definedName name="NvsReqBUOnly">"VY"</definedName>
    <definedName name="NvsTransLed">"VN"</definedName>
    <definedName name="NvsTreeASD">"V1999-07-31"</definedName>
    <definedName name="NvsValTbl.SCENARIO">"BD_SCENARIO_TBL"</definedName>
    <definedName name="o">#REF!</definedName>
    <definedName name="oecd_ee">#REF!</definedName>
    <definedName name="oecd_et">#REF!</definedName>
    <definedName name="oecd_pop">#REF!</definedName>
    <definedName name="OECDCountries">#REF!</definedName>
    <definedName name="oo" hidden="1">{"Riqfin97",#N/A,FALSE,"Tran";"Riqfinpro",#N/A,FALSE,"Tran"}</definedName>
    <definedName name="ooo" hidden="1">{"Tab1",#N/A,FALSE,"P";"Tab2",#N/A,FALSE,"P"}</definedName>
    <definedName name="Option2" hidden="1">{#N/A,#N/A,FALSE,"TMCOMP96";#N/A,#N/A,FALSE,"MAT96";#N/A,#N/A,FALSE,"FANDA96";#N/A,#N/A,FALSE,"INTRAN96";#N/A,#N/A,FALSE,"NAA9697";#N/A,#N/A,FALSE,"ECWEBB";#N/A,#N/A,FALSE,"MFT96";#N/A,#N/A,FALSE,"CTrecon"}</definedName>
    <definedName name="OrderTable">#REF!</definedName>
    <definedName name="oxidation">#REF!</definedName>
    <definedName name="p" hidden="1">{"Riqfin97",#N/A,FALSE,"Tran";"Riqfinpro",#N/A,FALSE,"Tran"}</definedName>
    <definedName name="p5_age">#REF!</definedName>
    <definedName name="p5nr">#REF!</definedName>
    <definedName name="Pal_Workbook_GUID" hidden="1">"9AP16616LWPZUH5ABK5MW346"</definedName>
    <definedName name="PalisadeReportWorkbookCreatedBy">"AtRisk"</definedName>
    <definedName name="panelA">#REF!</definedName>
    <definedName name="panelB">#REF!</definedName>
    <definedName name="param_compare_db" localSheetId="6">#REF!</definedName>
    <definedName name="param_compare_db" localSheetId="21">#REF!</definedName>
    <definedName name="param_compare_db" localSheetId="22">#REF!</definedName>
    <definedName name="param_compare_db" localSheetId="7">#REF!</definedName>
    <definedName name="param_compare_db" localSheetId="9">#REF!</definedName>
    <definedName name="param_compare_db" localSheetId="19">#REF!</definedName>
    <definedName name="param_compare_db" localSheetId="16">#REF!</definedName>
    <definedName name="param_compare_db" localSheetId="20">#REF!</definedName>
    <definedName name="param_compare_db" localSheetId="3">#REF!</definedName>
    <definedName name="param_compare_db" localSheetId="4">#REF!</definedName>
    <definedName name="param_compare_db" localSheetId="17">#REF!</definedName>
    <definedName name="param_compare_db" localSheetId="15">#REF!</definedName>
    <definedName name="param_compare_db">#REF!</definedName>
    <definedName name="param_compare_fcastvers" localSheetId="21">#REF!</definedName>
    <definedName name="param_compare_fcastvers" localSheetId="22">#REF!</definedName>
    <definedName name="param_compare_fcastvers" localSheetId="7">#REF!</definedName>
    <definedName name="param_compare_fcastvers" localSheetId="9">#REF!</definedName>
    <definedName name="param_compare_fcastvers" localSheetId="19">#REF!</definedName>
    <definedName name="param_compare_fcastvers" localSheetId="16">#REF!</definedName>
    <definedName name="param_compare_fcastvers" localSheetId="20">#REF!</definedName>
    <definedName name="param_compare_fcastvers" localSheetId="3">#REF!</definedName>
    <definedName name="param_compare_fcastvers" localSheetId="4">#REF!</definedName>
    <definedName name="param_compare_fcastvers" localSheetId="17">#REF!</definedName>
    <definedName name="param_compare_fcastvers" localSheetId="15">#REF!</definedName>
    <definedName name="param_compare_fcastvers">#REF!</definedName>
    <definedName name="param_compare_numseries" localSheetId="21">#REF!</definedName>
    <definedName name="param_compare_numseries" localSheetId="22">#REF!</definedName>
    <definedName name="param_compare_numseries" localSheetId="7">#REF!</definedName>
    <definedName name="param_compare_numseries" localSheetId="9">#REF!</definedName>
    <definedName name="param_compare_numseries" localSheetId="19">#REF!</definedName>
    <definedName name="param_compare_numseries" localSheetId="16">#REF!</definedName>
    <definedName name="param_compare_numseries" localSheetId="20">#REF!</definedName>
    <definedName name="param_compare_numseries" localSheetId="3">#REF!</definedName>
    <definedName name="param_compare_numseries" localSheetId="4">#REF!</definedName>
    <definedName name="param_compare_numseries" localSheetId="17">#REF!</definedName>
    <definedName name="param_compare_numseries" localSheetId="15">#REF!</definedName>
    <definedName name="param_compare_numseries">#REF!</definedName>
    <definedName name="param_compare_startdate">#REF!</definedName>
    <definedName name="parent">#REF!</definedName>
    <definedName name="Pasterange1">#REF!</definedName>
    <definedName name="Pasterange10">#REF!</definedName>
    <definedName name="Pasterange11">#REF!</definedName>
    <definedName name="Pasterange12">#REF!</definedName>
    <definedName name="Pasterange13">#REF!</definedName>
    <definedName name="Pasterange14">#REF!</definedName>
    <definedName name="Pasterange15">#REF!</definedName>
    <definedName name="Pasterange16">#REF!</definedName>
    <definedName name="Pasterange17">#REF!</definedName>
    <definedName name="Pasterange18">#REF!</definedName>
    <definedName name="Pasterange19">#REF!</definedName>
    <definedName name="Pasterange2">#REF!</definedName>
    <definedName name="Pasterange20">#REF!</definedName>
    <definedName name="Pasterange21">#REF!</definedName>
    <definedName name="Pasterange22">#REF!</definedName>
    <definedName name="Pasterange23">#REF!</definedName>
    <definedName name="Pasterange24">#REF!</definedName>
    <definedName name="Pasterange25">#REF!</definedName>
    <definedName name="Pasterange26">#REF!</definedName>
    <definedName name="Pasterange27">#REF!</definedName>
    <definedName name="Pasterange28">#REF!</definedName>
    <definedName name="Pasterange29">#REF!</definedName>
    <definedName name="Pasterange3">#REF!</definedName>
    <definedName name="Pasterange30">#REF!</definedName>
    <definedName name="Pasterange31">#REF!</definedName>
    <definedName name="Pasterange32">#REF!</definedName>
    <definedName name="Pasterange33">#REF!</definedName>
    <definedName name="Pasterange34">#REF!</definedName>
    <definedName name="Pasterange35">#REF!</definedName>
    <definedName name="Pasterange36">#REF!</definedName>
    <definedName name="Pasterange37">#REF!</definedName>
    <definedName name="Pasterange38">#REF!</definedName>
    <definedName name="Pasterange39">#REF!</definedName>
    <definedName name="Pasterange4">#REF!</definedName>
    <definedName name="Pasterange40">#REF!</definedName>
    <definedName name="Pasterange41">#REF!</definedName>
    <definedName name="Pasterange42">#REF!</definedName>
    <definedName name="Pasterange43">#REF!</definedName>
    <definedName name="Pasterange44">#REF!</definedName>
    <definedName name="Pasterange45">#REF!</definedName>
    <definedName name="Pasterange46">#REF!</definedName>
    <definedName name="Pasterange47">#REF!</definedName>
    <definedName name="Pasterange48">#REF!</definedName>
    <definedName name="Pasterange49">#REF!</definedName>
    <definedName name="Pasterange5">#REF!</definedName>
    <definedName name="Pasterange50">#REF!</definedName>
    <definedName name="Pasterange51">#REF!</definedName>
    <definedName name="Pasterange52">#REF!</definedName>
    <definedName name="Pasterange53">#REF!</definedName>
    <definedName name="Pasterange54">#REF!</definedName>
    <definedName name="Pasterange55">#REF!</definedName>
    <definedName name="Pasterange56">#REF!</definedName>
    <definedName name="Pasterange57">#REF!</definedName>
    <definedName name="Pasterange58">#REF!</definedName>
    <definedName name="Pasterange59">#REF!</definedName>
    <definedName name="Pasterange6">#REF!</definedName>
    <definedName name="Pasterange60">#REF!</definedName>
    <definedName name="Pasterange61">#REF!</definedName>
    <definedName name="Pasterange62">#REF!</definedName>
    <definedName name="Pasterange63">#REF!</definedName>
    <definedName name="Pasterange64">#REF!</definedName>
    <definedName name="Pasterange65">#REF!</definedName>
    <definedName name="Pasterange66">#REF!</definedName>
    <definedName name="Pasterange67">#REF!</definedName>
    <definedName name="Pasterange68">#REF!</definedName>
    <definedName name="Pasterange7">#REF!</definedName>
    <definedName name="Pasterange8">#REF!</definedName>
    <definedName name="Pasterange9">#REF!</definedName>
    <definedName name="path_control">#REF!</definedName>
    <definedName name="path_eviewsdatapull">#REF!</definedName>
    <definedName name="path_pub">#REF!</definedName>
    <definedName name="PCS" localSheetId="21">#REF!</definedName>
    <definedName name="PCS" localSheetId="22">#REF!</definedName>
    <definedName name="PCS" localSheetId="19">#REF!</definedName>
    <definedName name="PCS" localSheetId="20">#REF!</definedName>
    <definedName name="PCS" localSheetId="3">#REF!</definedName>
    <definedName name="PCS" localSheetId="4">#REF!</definedName>
    <definedName name="PCS">#REF!</definedName>
    <definedName name="percent">#REF!</definedName>
    <definedName name="Percent_new_forest_registration" localSheetId="19">#REF!</definedName>
    <definedName name="Percent_new_forest_registration">#REF!</definedName>
    <definedName name="Percentage_additional_safecarbon" localSheetId="19">#REF!</definedName>
    <definedName name="Percentage_additional_safecarbon">#REF!</definedName>
    <definedName name="Percentage_averaging_switch_permanent_DF">#REF!</definedName>
    <definedName name="Percentage_averaging_switch_permanent_exhard">#REF!</definedName>
    <definedName name="Percentage_averaging_switch_permanent_exsoft">#REF!</definedName>
    <definedName name="Percentage_averaging_switch_permanent_pine">#REF!</definedName>
    <definedName name="Percentage_deforest_df" localSheetId="19">#REF!</definedName>
    <definedName name="Percentage_deforest_df">#REF!</definedName>
    <definedName name="Percentage_deforest_exhard" localSheetId="19">#REF!</definedName>
    <definedName name="Percentage_deforest_exhard">#REF!</definedName>
    <definedName name="Percentage_deforest_exsoft" localSheetId="19">#REF!</definedName>
    <definedName name="Percentage_deforest_exsoft">#REF!</definedName>
    <definedName name="Percentage_deforest_native" localSheetId="19">#REF!</definedName>
    <definedName name="Percentage_deforest_native">#REF!</definedName>
    <definedName name="Percentage_deforest_pine" localSheetId="19">#REF!</definedName>
    <definedName name="Percentage_deforest_pine">#REF!</definedName>
    <definedName name="Percentage_of_projected_exotics_permanent" localSheetId="21">#REF!</definedName>
    <definedName name="Percentage_of_projected_exotics_permanent" localSheetId="22">#REF!</definedName>
    <definedName name="Percentage_of_projected_exotics_permanent" localSheetId="19">#REF!</definedName>
    <definedName name="Percentage_of_projected_exotics_permanent" localSheetId="20">#REF!</definedName>
    <definedName name="Percentage_of_projected_exotics_permanent" localSheetId="3">#REF!</definedName>
    <definedName name="Percentage_of_projected_exotics_permanent" localSheetId="4">#REF!</definedName>
    <definedName name="Percentage_of_projected_exotics_permanent">#REF!</definedName>
    <definedName name="Percentage_permanent_df">#REF!</definedName>
    <definedName name="Percentage_permanent_exhard">#REF!</definedName>
    <definedName name="Percentage_permanent_exsoft">#REF!</definedName>
    <definedName name="Percentage_permanent_native">#REF!</definedName>
    <definedName name="Percentage_permanent_pine" localSheetId="19">#REF!</definedName>
    <definedName name="Percentage_permanent_pine">#REF!</definedName>
    <definedName name="Percentage_permanent_scenario">#REF!</definedName>
    <definedName name="Percentofexotic_DF">#REF!</definedName>
    <definedName name="Percentofexotic_exhard">#REF!</definedName>
    <definedName name="Percentofexotic_exsoft">#REF!</definedName>
    <definedName name="Percentofexotic_pine">#REF!</definedName>
    <definedName name="period02_3">#REF!</definedName>
    <definedName name="pft_now" localSheetId="24">OFFSET(#REF!,#REF!,0,#REF!,1)</definedName>
    <definedName name="pft_now">OFFSET(#REF!,#REF!,0,#REF!,1)</definedName>
    <definedName name="Pine_percentage_exotic" localSheetId="19">#REF!</definedName>
    <definedName name="Pine_percentage_exotic">#REF!</definedName>
    <definedName name="Pine_rot_length_1_weight" localSheetId="19">#REF!</definedName>
    <definedName name="Pine_rot_length_1_weight">#REF!</definedName>
    <definedName name="Pine_rot_length_2_weight" localSheetId="19">#REF!</definedName>
    <definedName name="Pine_rot_length_2_weight">#REF!</definedName>
    <definedName name="Pine_rot_length_3_weight" localSheetId="19">#REF!</definedName>
    <definedName name="Pine_rot_length_3_weight">#REF!</definedName>
    <definedName name="Pine_rot_length_4_weight" localSheetId="19">#REF!</definedName>
    <definedName name="Pine_rot_length_4_weight">#REF!</definedName>
    <definedName name="Pine_rot_length_5_weight" localSheetId="19">#REF!</definedName>
    <definedName name="Pine_rot_length_5_weight">#REF!</definedName>
    <definedName name="Pine_rotation_length_1" localSheetId="19">#REF!</definedName>
    <definedName name="Pine_rotation_length_1">#REF!</definedName>
    <definedName name="Pine_rotation_length_2" localSheetId="19">#REF!</definedName>
    <definedName name="Pine_rotation_length_2">#REF!</definedName>
    <definedName name="Pine_rotation_length_3" localSheetId="19">#REF!</definedName>
    <definedName name="Pine_rotation_length_3">#REF!</definedName>
    <definedName name="Pine_rotation_length_4" localSheetId="19">#REF!</definedName>
    <definedName name="Pine_rotation_length_4">#REF!</definedName>
    <definedName name="Pine_rotation_length_5" localSheetId="19">#REF!</definedName>
    <definedName name="Pine_rotation_length_5">#REF!</definedName>
    <definedName name="Poland_5B">#REF!</definedName>
    <definedName name="PolicyEM1995">#REF!</definedName>
    <definedName name="PolicyEM2005">#REF!</definedName>
    <definedName name="PolicyIM1995">#REF!</definedName>
    <definedName name="PolicyIM2005">#REF!</definedName>
    <definedName name="Pop" hidden="1">#REF!</definedName>
    <definedName name="POpula">#REF!</definedName>
    <definedName name="popula1">#REF!</definedName>
    <definedName name="Population" hidden="1">#REF!</definedName>
    <definedName name="Portugal_5B">#REF!</definedName>
    <definedName name="poverty" hidden="1">#REF!</definedName>
    <definedName name="pp" hidden="1">#REF!</definedName>
    <definedName name="ppp" hidden="1">{"Riqfin97",#N/A,FALSE,"Tran";"Riqfinpro",#N/A,FALSE,"Tran"}</definedName>
    <definedName name="_xlnm.Print_Area">#REF!</definedName>
    <definedName name="Print_Area_2">#REF!</definedName>
    <definedName name="Print_Area_MI" localSheetId="6">#REF!</definedName>
    <definedName name="Print_Area_MI" localSheetId="21">#REF!</definedName>
    <definedName name="Print_Area_MI" localSheetId="22">#REF!</definedName>
    <definedName name="Print_Area_MI" localSheetId="7">#REF!</definedName>
    <definedName name="Print_Area_MI" localSheetId="9">#REF!</definedName>
    <definedName name="Print_Area_MI" localSheetId="19">#REF!</definedName>
    <definedName name="Print_Area_MI" localSheetId="16">#REF!</definedName>
    <definedName name="Print_Area_MI" localSheetId="20">#REF!</definedName>
    <definedName name="Print_Area_MI" localSheetId="3">#REF!</definedName>
    <definedName name="Print_Area_MI" localSheetId="4">#REF!</definedName>
    <definedName name="Print_Area_MI" localSheetId="17">#REF!</definedName>
    <definedName name="Print_Area_MI" localSheetId="15">#REF!</definedName>
    <definedName name="Print_Area_MI" localSheetId="24">#REF!</definedName>
    <definedName name="Print_Area_MI">#REF!</definedName>
    <definedName name="Print1">#REF!</definedName>
    <definedName name="Print2">#REF!</definedName>
    <definedName name="PriorityArea">OFFSET(#REF!,0,0,#REF!,1)</definedName>
    <definedName name="Prodtest" hidden="1">#REF!</definedName>
    <definedName name="Profiles" hidden="1">#REF!</definedName>
    <definedName name="Projection_scenario">#REF!</definedName>
    <definedName name="Projections" hidden="1">#REF!</definedName>
    <definedName name="propbiomassremoved_DF" localSheetId="6">#REF!</definedName>
    <definedName name="propbiomassremoved_DF" localSheetId="21">#REF!</definedName>
    <definedName name="propbiomassremoved_DF" localSheetId="22">#REF!</definedName>
    <definedName name="propbiomassremoved_DF" localSheetId="19">#REF!</definedName>
    <definedName name="propbiomassremoved_DF" localSheetId="20">#REF!</definedName>
    <definedName name="propbiomassremoved_DF" localSheetId="3">#REF!</definedName>
    <definedName name="propbiomassremoved_DF" localSheetId="4">#REF!</definedName>
    <definedName name="propbiomassremoved_DF">#REF!</definedName>
    <definedName name="propbiomassremoved_exhard">#REF!</definedName>
    <definedName name="propbiomassremoved_exsoft">#REF!</definedName>
    <definedName name="propbiomassremoved_pine" localSheetId="6">#REF!</definedName>
    <definedName name="propbiomassremoved_pine" localSheetId="21">#REF!</definedName>
    <definedName name="propbiomassremoved_pine" localSheetId="22">#REF!</definedName>
    <definedName name="propbiomassremoved_pine" localSheetId="19">#REF!</definedName>
    <definedName name="propbiomassremoved_pine" localSheetId="20">#REF!</definedName>
    <definedName name="propbiomassremoved_pine" localSheetId="3">#REF!</definedName>
    <definedName name="propbiomassremoved_pine" localSheetId="4">#REF!</definedName>
    <definedName name="propbiomassremoved_pine">#REF!</definedName>
    <definedName name="q" hidden="1">{"DSBT",#N/A,FALSE,"DSBT";"CASHPAY",#N/A,FALSE,"CASHPAY"}</definedName>
    <definedName name="qq" hidden="1">#REF!</definedName>
    <definedName name="qwer">#REF!</definedName>
    <definedName name="RBN" localSheetId="6">#REF!</definedName>
    <definedName name="RBN" localSheetId="7">#REF!</definedName>
    <definedName name="RBN" localSheetId="9">#REF!</definedName>
    <definedName name="RBN" localSheetId="16">#REF!</definedName>
    <definedName name="RBN" localSheetId="3">#REF!</definedName>
    <definedName name="RBN" localSheetId="4">#REF!</definedName>
    <definedName name="RBN" localSheetId="17">#REF!</definedName>
    <definedName name="RBN" localSheetId="15">#REF!</definedName>
    <definedName name="RBN" localSheetId="24">#REF!</definedName>
    <definedName name="RBN">#REF!</definedName>
    <definedName name="rbnz_bank" localSheetId="6">#REF!</definedName>
    <definedName name="rbnz_bank" localSheetId="21">#REF!</definedName>
    <definedName name="rbnz_bank" localSheetId="22">#REF!</definedName>
    <definedName name="rbnz_bank" localSheetId="7">#REF!</definedName>
    <definedName name="rbnz_bank" localSheetId="9">#REF!</definedName>
    <definedName name="rbnz_bank" localSheetId="19">#REF!</definedName>
    <definedName name="rbnz_bank" localSheetId="16">#REF!</definedName>
    <definedName name="rbnz_bank" localSheetId="20">#REF!</definedName>
    <definedName name="rbnz_bank" localSheetId="3">#REF!</definedName>
    <definedName name="rbnz_bank" localSheetId="4">#REF!</definedName>
    <definedName name="rbnz_bank" localSheetId="17">#REF!</definedName>
    <definedName name="rbnz_bank" localSheetId="15">#REF!</definedName>
    <definedName name="rbnz_bank">#REF!</definedName>
    <definedName name="rcc" localSheetId="7">#REF!</definedName>
    <definedName name="rcc" localSheetId="9">#REF!</definedName>
    <definedName name="rcc" localSheetId="16">#REF!</definedName>
    <definedName name="rcc" localSheetId="4">#REF!</definedName>
    <definedName name="rcc" localSheetId="17">#REF!</definedName>
    <definedName name="rcc" localSheetId="15">#REF!</definedName>
    <definedName name="rcc">#REF!</definedName>
    <definedName name="rec_last1" localSheetId="24">OFFSET(#REF!,#REF!,0,#REF!,1)</definedName>
    <definedName name="rec_last1">OFFSET(#REF!,#REF!,0,#REF!,1)</definedName>
    <definedName name="rec_last2" localSheetId="24">OFFSET(#REF!,#REF!,0,#REF!,1)</definedName>
    <definedName name="rec_last2">OFFSET(#REF!,#REF!,0,#REF!,1)</definedName>
    <definedName name="rec_now" localSheetId="24">OFFSET(#REF!,#REF!,0,#REF!,1)</definedName>
    <definedName name="rec_now">OFFSET(#REF!,#REF!,0,#REF!,1)</definedName>
    <definedName name="_xlnm.Recorder">#REF!</definedName>
    <definedName name="regions">#REF!,#REF!,#REF!</definedName>
    <definedName name="replantlag_DF" localSheetId="6">#REF!</definedName>
    <definedName name="replantlag_DF" localSheetId="19">#REF!</definedName>
    <definedName name="replantlag_DF">#REF!</definedName>
    <definedName name="replantlag_exhard" localSheetId="19">#REF!</definedName>
    <definedName name="replantlag_exhard">#REF!</definedName>
    <definedName name="replantlag_exsoft" localSheetId="19">#REF!</definedName>
    <definedName name="replantlag_exsoft">#REF!</definedName>
    <definedName name="replantlag_pine" localSheetId="6">#REF!</definedName>
    <definedName name="replantlag_pine" localSheetId="19">#REF!</definedName>
    <definedName name="replantlag_pine">#REF!</definedName>
    <definedName name="ResBk">#REF!</definedName>
    <definedName name="Results" hidden="1">#REF!</definedName>
    <definedName name="rev_last1" localSheetId="24">OFFSET(#REF!,#REF!,0,#REF!,1)</definedName>
    <definedName name="rev_last1">OFFSET(#REF!,#REF!,0,#REF!,1)</definedName>
    <definedName name="rev_last2" localSheetId="24">OFFSET(#REF!,#REF!,0,#REF!,1)</definedName>
    <definedName name="rev_last2">OFFSET(#REF!,#REF!,0,#REF!,1)</definedName>
    <definedName name="rev_now" localSheetId="24">OFFSET(#REF!,#REF!,0,#REF!,1)</definedName>
    <definedName name="rev_now">OFFSET(#REF!,#REF!,0,#REF!,1)</definedName>
    <definedName name="RFRR" localSheetId="24">#REF!</definedName>
    <definedName name="RFR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 localSheetId="5" hidden="1">{"CASH BALANCING",#N/A,FALSE,"CASH";"CASH REPORT",#N/A,FALSE,"CASH"}</definedName>
    <definedName name="risks" localSheetId="6" hidden="1">{"CASH BALANCING",#N/A,FALSE,"CASH";"CASH REPORT",#N/A,FALSE,"CASH"}</definedName>
    <definedName name="risks" localSheetId="21" hidden="1">{"CASH BALANCING",#N/A,FALSE,"CASH";"CASH REPORT",#N/A,FALSE,"CASH"}</definedName>
    <definedName name="risks" localSheetId="22" hidden="1">{"CASH BALANCING",#N/A,FALSE,"CASH";"CASH REPORT",#N/A,FALSE,"CASH"}</definedName>
    <definedName name="risks" localSheetId="7" hidden="1">{"CASH BALANCING",#N/A,FALSE,"CASH";"CASH REPORT",#N/A,FALSE,"CASH"}</definedName>
    <definedName name="risks" localSheetId="8" hidden="1">{"CASH BALANCING",#N/A,FALSE,"CASH";"CASH REPORT",#N/A,FALSE,"CASH"}</definedName>
    <definedName name="risks" localSheetId="9" hidden="1">{"CASH BALANCING",#N/A,FALSE,"CASH";"CASH REPORT",#N/A,FALSE,"CASH"}</definedName>
    <definedName name="risks" localSheetId="10" hidden="1">{"CASH BALANCING",#N/A,FALSE,"CASH";"CASH REPORT",#N/A,FALSE,"CASH"}</definedName>
    <definedName name="risks" localSheetId="2" hidden="1">{"CASH BALANCING",#N/A,FALSE,"CASH";"CASH REPORT",#N/A,FALSE,"CASH"}</definedName>
    <definedName name="risks" localSheetId="19" hidden="1">{"CASH BALANCING",#N/A,FALSE,"CASH";"CASH REPORT",#N/A,FALSE,"CASH"}</definedName>
    <definedName name="risks" localSheetId="16" hidden="1">{"CASH BALANCING",#N/A,FALSE,"CASH";"CASH REPORT",#N/A,FALSE,"CASH"}</definedName>
    <definedName name="risks" localSheetId="20" hidden="1">{"CASH BALANCING",#N/A,FALSE,"CASH";"CASH REPORT",#N/A,FALSE,"CASH"}</definedName>
    <definedName name="risks" localSheetId="3" hidden="1">{"CASH BALANCING",#N/A,FALSE,"CASH";"CASH REPORT",#N/A,FALSE,"CASH"}</definedName>
    <definedName name="risks" localSheetId="4" hidden="1">{"CASH BALANCING",#N/A,FALSE,"CASH";"CASH REPORT",#N/A,FALSE,"CASH"}</definedName>
    <definedName name="risks" localSheetId="17" hidden="1">{"CASH BALANCING",#N/A,FALSE,"CASH";"CASH REPORT",#N/A,FALSE,"CASH"}</definedName>
    <definedName name="risks" localSheetId="15" hidden="1">{"CASH BALANCING",#N/A,FALSE,"CASH";"CASH REPORT",#N/A,FALSE,"CASH"}</definedName>
    <definedName name="risks" localSheetId="24" hidden="1">{"CASH BALANCING",#N/A,FALSE,"CASH";"CASH REPORT",#N/A,FALSE,"CASH"}</definedName>
    <definedName name="risks" hidden="1">{"CASH BALANCING",#N/A,FALSE,"CASH";"CASH REPORT",#N/A,FALSE,"CASH"}</definedName>
    <definedName name="risks2" localSheetId="5" hidden="1">{"CASH BALANCING",#N/A,FALSE,"CASH";"CASH REPORT",#N/A,FALSE,"CASH"}</definedName>
    <definedName name="risks2" localSheetId="6" hidden="1">{"CASH BALANCING",#N/A,FALSE,"CASH";"CASH REPORT",#N/A,FALSE,"CASH"}</definedName>
    <definedName name="risks2" localSheetId="21" hidden="1">{"CASH BALANCING",#N/A,FALSE,"CASH";"CASH REPORT",#N/A,FALSE,"CASH"}</definedName>
    <definedName name="risks2" localSheetId="22" hidden="1">{"CASH BALANCING",#N/A,FALSE,"CASH";"CASH REPORT",#N/A,FALSE,"CASH"}</definedName>
    <definedName name="risks2" localSheetId="7" hidden="1">{"CASH BALANCING",#N/A,FALSE,"CASH";"CASH REPORT",#N/A,FALSE,"CASH"}</definedName>
    <definedName name="risks2" localSheetId="8" hidden="1">{"CASH BALANCING",#N/A,FALSE,"CASH";"CASH REPORT",#N/A,FALSE,"CASH"}</definedName>
    <definedName name="risks2" localSheetId="9" hidden="1">{"CASH BALANCING",#N/A,FALSE,"CASH";"CASH REPORT",#N/A,FALSE,"CASH"}</definedName>
    <definedName name="risks2" localSheetId="10" hidden="1">{"CASH BALANCING",#N/A,FALSE,"CASH";"CASH REPORT",#N/A,FALSE,"CASH"}</definedName>
    <definedName name="risks2" localSheetId="2" hidden="1">{"CASH BALANCING",#N/A,FALSE,"CASH";"CASH REPORT",#N/A,FALSE,"CASH"}</definedName>
    <definedName name="risks2" localSheetId="19" hidden="1">{"CASH BALANCING",#N/A,FALSE,"CASH";"CASH REPORT",#N/A,FALSE,"CASH"}</definedName>
    <definedName name="risks2" localSheetId="16" hidden="1">{"CASH BALANCING",#N/A,FALSE,"CASH";"CASH REPORT",#N/A,FALSE,"CASH"}</definedName>
    <definedName name="risks2" localSheetId="20" hidden="1">{"CASH BALANCING",#N/A,FALSE,"CASH";"CASH REPORT",#N/A,FALSE,"CASH"}</definedName>
    <definedName name="risks2" localSheetId="3" hidden="1">{"CASH BALANCING",#N/A,FALSE,"CASH";"CASH REPORT",#N/A,FALSE,"CASH"}</definedName>
    <definedName name="risks2" localSheetId="4" hidden="1">{"CASH BALANCING",#N/A,FALSE,"CASH";"CASH REPORT",#N/A,FALSE,"CASH"}</definedName>
    <definedName name="risks2" localSheetId="17" hidden="1">{"CASH BALANCING",#N/A,FALSE,"CASH";"CASH REPORT",#N/A,FALSE,"CASH"}</definedName>
    <definedName name="risks2" localSheetId="15" hidden="1">{"CASH BALANCING",#N/A,FALSE,"CASH";"CASH REPORT",#N/A,FALSE,"CASH"}</definedName>
    <definedName name="risks2" localSheetId="24" hidden="1">{"CASH BALANCING",#N/A,FALSE,"CASH";"CASH REPORT",#N/A,FALSE,"CASH"}</definedName>
    <definedName name="risks2" hidden="1">{"CASH BALANCING",#N/A,FALSE,"CASH";"CASH REPORT",#N/A,FALSE,"CASH"}</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iver" hidden="1">{"CASH BALANCING",#N/A,FALSE,"CASH";"CASH REPORT",#N/A,FALSE,"CASH"}</definedName>
    <definedName name="rng_gdp_r">#REF!</definedName>
    <definedName name="rng_GDP_r_x">#REF!</definedName>
    <definedName name="rng_GDP_r_y">#REF!</definedName>
    <definedName name="rng_GVA">#REF!</definedName>
    <definedName name="rng_GVA_x">#REF!</definedName>
    <definedName name="rng_GVA_y">#REF!</definedName>
    <definedName name="rng_mdi">#REF!</definedName>
    <definedName name="rng_mdi_x">#REF!</definedName>
    <definedName name="rng_mdi_y">#REF!</definedName>
    <definedName name="rng_qdi">#REF!</definedName>
    <definedName name="rng_qdi_x">#REF!</definedName>
    <definedName name="rng_qdi_y">#REF!</definedName>
    <definedName name="rng_QoQ_GDP">#REF!</definedName>
    <definedName name="rng_QoQ_GDP_x">#REF!</definedName>
    <definedName name="rng_QoQ_GDP_y">#REF!</definedName>
    <definedName name="rng_QoY_GDP">#REF!</definedName>
    <definedName name="rng_QoY_GDP_x">#REF!</definedName>
    <definedName name="rng_QoY_GDP_y">#REF!</definedName>
    <definedName name="rng_rbi">#REF!</definedName>
    <definedName name="rng_rbi_x">#REF!</definedName>
    <definedName name="rng_rbi_y">#REF!</definedName>
    <definedName name="rng_version">#REF!</definedName>
    <definedName name="rng_wksl_tabgroups">OFFSET(#REF!,1,,COUNTA(#REF!)-1)</definedName>
    <definedName name="Rotation_length_DF" localSheetId="19">#REF!</definedName>
    <definedName name="Rotation_length_DF">#REF!</definedName>
    <definedName name="Rotation_length_exhard" localSheetId="19">#REF!</definedName>
    <definedName name="Rotation_length_exhard">#REF!</definedName>
    <definedName name="Rotation_length_exsoft" localSheetId="19">#REF!</definedName>
    <definedName name="Rotation_length_exsoft">#REF!</definedName>
    <definedName name="Rotation_length_pine" localSheetId="6">#REF!</definedName>
    <definedName name="Rotation_length_pine" localSheetId="21">#REF!</definedName>
    <definedName name="Rotation_length_pine" localSheetId="22">#REF!</definedName>
    <definedName name="Rotation_length_pine" localSheetId="7">#REF!</definedName>
    <definedName name="Rotation_length_pine" localSheetId="9">#REF!</definedName>
    <definedName name="Rotation_length_pine" localSheetId="19">#REF!</definedName>
    <definedName name="Rotation_length_pine" localSheetId="16">#REF!</definedName>
    <definedName name="Rotation_length_pine" localSheetId="20">#REF!</definedName>
    <definedName name="Rotation_length_pine" localSheetId="3">#REF!</definedName>
    <definedName name="Rotation_length_pine" localSheetId="4">#REF!</definedName>
    <definedName name="Rotation_length_pine" localSheetId="17">#REF!</definedName>
    <definedName name="Rotation_length_pine" localSheetId="15">#REF!</definedName>
    <definedName name="Rotation_length_pine">#REF!</definedName>
    <definedName name="rotationlength_DF" localSheetId="6">#REF!</definedName>
    <definedName name="rotationlength_DF" localSheetId="21">#REF!</definedName>
    <definedName name="rotationlength_DF" localSheetId="22">#REF!</definedName>
    <definedName name="rotationlength_DF" localSheetId="19">#REF!</definedName>
    <definedName name="rotationlength_DF" localSheetId="20">#REF!</definedName>
    <definedName name="rotationlength_DF" localSheetId="3">#REF!</definedName>
    <definedName name="rotationlength_DF" localSheetId="4">#REF!</definedName>
    <definedName name="rotationlength_DF">#REF!</definedName>
    <definedName name="rotationlength_exhard">#REF!</definedName>
    <definedName name="rotationlength_exsoft">#REF!</definedName>
    <definedName name="rotationlength_pine" localSheetId="6">#REF!</definedName>
    <definedName name="rotationlength_pine" localSheetId="21">#REF!</definedName>
    <definedName name="rotationlength_pine" localSheetId="22">#REF!</definedName>
    <definedName name="rotationlength_pine" localSheetId="19">#REF!</definedName>
    <definedName name="rotationlength_pine" localSheetId="20">#REF!</definedName>
    <definedName name="rotationlength_pine" localSheetId="3">#REF!</definedName>
    <definedName name="rotationlength_pine" localSheetId="4">#REF!</definedName>
    <definedName name="rotationlength_pine">#REF!</definedName>
    <definedName name="Row">#REF!</definedName>
    <definedName name="RowCodes">#REF!</definedName>
    <definedName name="rr" localSheetId="7">#REF!</definedName>
    <definedName name="rr" localSheetId="9">#REF!</definedName>
    <definedName name="rr" localSheetId="16">#REF!</definedName>
    <definedName name="rr" localSheetId="3">#REF!</definedName>
    <definedName name="rr" localSheetId="4">#REF!</definedName>
    <definedName name="rr" localSheetId="17">#REF!</definedName>
    <definedName name="rr" localSheetId="15">#REF!</definedName>
    <definedName name="rr">#REF!</definedName>
    <definedName name="rrr" hidden="1">{"Riqfin97",#N/A,FALSE,"Tran";"Riqfinpro",#N/A,FALSE,"Tran"}</definedName>
    <definedName name="rrrrrrr" hidden="1">#REF!</definedName>
    <definedName name="Rwvu.sa97." hidden="1">#REF!,#REF!,#REF!,#REF!</definedName>
    <definedName name="s" localSheetId="5" hidden="1">{"CASH BALANCING",#N/A,FALSE,"CASH";"CASH REPORT",#N/A,FALSE,"CASH"}</definedName>
    <definedName name="s" localSheetId="6" hidden="1">{"CASH BALANCING",#N/A,FALSE,"CASH";"CASH REPORT",#N/A,FALSE,"CASH"}</definedName>
    <definedName name="s" localSheetId="21" hidden="1">{"CASH BALANCING",#N/A,FALSE,"CASH";"CASH REPORT",#N/A,FALSE,"CASH"}</definedName>
    <definedName name="s" localSheetId="22" hidden="1">{"CASH BALANCING",#N/A,FALSE,"CASH";"CASH REPORT",#N/A,FALSE,"CASH"}</definedName>
    <definedName name="s" localSheetId="7" hidden="1">{"CASH BALANCING",#N/A,FALSE,"CASH";"CASH REPORT",#N/A,FALSE,"CASH"}</definedName>
    <definedName name="s" localSheetId="8" hidden="1">{"CASH BALANCING",#N/A,FALSE,"CASH";"CASH REPORT",#N/A,FALSE,"CASH"}</definedName>
    <definedName name="s" localSheetId="9" hidden="1">{"CASH BALANCING",#N/A,FALSE,"CASH";"CASH REPORT",#N/A,FALSE,"CASH"}</definedName>
    <definedName name="s" localSheetId="10" hidden="1">{"CASH BALANCING",#N/A,FALSE,"CASH";"CASH REPORT",#N/A,FALSE,"CASH"}</definedName>
    <definedName name="s" localSheetId="2" hidden="1">{"CASH BALANCING",#N/A,FALSE,"CASH";"CASH REPORT",#N/A,FALSE,"CASH"}</definedName>
    <definedName name="s" localSheetId="19" hidden="1">{"CASH BALANCING",#N/A,FALSE,"CASH";"CASH REPORT",#N/A,FALSE,"CASH"}</definedName>
    <definedName name="s" localSheetId="16" hidden="1">{"CASH BALANCING",#N/A,FALSE,"CASH";"CASH REPORT",#N/A,FALSE,"CASH"}</definedName>
    <definedName name="s" localSheetId="20" hidden="1">{"CASH BALANCING",#N/A,FALSE,"CASH";"CASH REPORT",#N/A,FALSE,"CASH"}</definedName>
    <definedName name="s" localSheetId="3" hidden="1">{"CASH BALANCING",#N/A,FALSE,"CASH";"CASH REPORT",#N/A,FALSE,"CASH"}</definedName>
    <definedName name="s" localSheetId="4" hidden="1">{"CASH BALANCING",#N/A,FALSE,"CASH";"CASH REPORT",#N/A,FALSE,"CASH"}</definedName>
    <definedName name="s" localSheetId="17" hidden="1">{"CASH BALANCING",#N/A,FALSE,"CASH";"CASH REPORT",#N/A,FALSE,"CASH"}</definedName>
    <definedName name="s" localSheetId="15" hidden="1">{"CASH BALANCING",#N/A,FALSE,"CASH";"CASH REPORT",#N/A,FALSE,"CASH"}</definedName>
    <definedName name="s" localSheetId="24" hidden="1">{"CASH BALANCING",#N/A,FALSE,"CASH";"CASH REPORT",#N/A,FALSE,"CASH"}</definedName>
    <definedName name="s" hidden="1">{"CASH BALANCING",#N/A,FALSE,"CASH";"CASH REPORT",#N/A,FALSE,"CASH"}</definedName>
    <definedName name="SAPBEXrevision" hidden="1">1</definedName>
    <definedName name="SAPBEXsysID" hidden="1">"BWP"</definedName>
    <definedName name="SAPBEXwbID" hidden="1">"3JWNKPJPDI66MGYD92LLP8GMR"</definedName>
    <definedName name="Scale">1000</definedName>
    <definedName name="Scen_ID_Ar">#REF!</definedName>
    <definedName name="Scen_name" localSheetId="6">#REF!</definedName>
    <definedName name="Scen_name" localSheetId="7">#REF!</definedName>
    <definedName name="Scen_name" localSheetId="9">#REF!</definedName>
    <definedName name="Scen_name" localSheetId="16">#REF!</definedName>
    <definedName name="Scen_name" localSheetId="3">#REF!</definedName>
    <definedName name="Scen_name" localSheetId="4">#REF!</definedName>
    <definedName name="Scen_name" localSheetId="17">#REF!</definedName>
    <definedName name="Scen_name" localSheetId="15">#REF!</definedName>
    <definedName name="Scen_name">#REF!</definedName>
    <definedName name="Scen_Names_Ar">#REF!</definedName>
    <definedName name="Scen_Short_ID_Ar">#REF!</definedName>
    <definedName name="Scenario" localSheetId="6">#REF!</definedName>
    <definedName name="Scenario">#REF!</definedName>
    <definedName name="Scenario_1" localSheetId="7">#REF!</definedName>
    <definedName name="Scenario_1" localSheetId="9">#REF!</definedName>
    <definedName name="Scenario_1" localSheetId="16">#REF!</definedName>
    <definedName name="Scenario_1" localSheetId="4">#REF!</definedName>
    <definedName name="Scenario_1" localSheetId="17">#REF!</definedName>
    <definedName name="Scenario_1" localSheetId="15">#REF!</definedName>
    <definedName name="Scenario_1">#REF!</definedName>
    <definedName name="Scenario_2">#REF!</definedName>
    <definedName name="Scenario_3">#REF!</definedName>
    <definedName name="scenario_select">#REF!</definedName>
    <definedName name="ScnNames" localSheetId="21">#REF!</definedName>
    <definedName name="ScnNames" localSheetId="22">#REF!</definedName>
    <definedName name="ScnNames" localSheetId="19">#REF!</definedName>
    <definedName name="ScnNames" localSheetId="20">#REF!</definedName>
    <definedName name="ScnNames" localSheetId="3">#REF!</definedName>
    <definedName name="ScnNames" localSheetId="4">#REF!</definedName>
    <definedName name="ScnNames">#REF!</definedName>
    <definedName name="scope">#REF!</definedName>
    <definedName name="sd">#REF!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fsdf" hidden="1">#REF!</definedName>
    <definedName name="sdgshdg" hidden="1">{#N/A,#N/A,FALSE,"TMCOMP96";#N/A,#N/A,FALSE,"MAT96";#N/A,#N/A,FALSE,"FANDA96";#N/A,#N/A,FALSE,"INTRAN96";#N/A,#N/A,FALSE,"NAA9697";#N/A,#N/A,FALSE,"ECWEBB";#N/A,#N/A,FALSE,"MFT96";#N/A,#N/A,FALSE,"CTrecon"}</definedName>
    <definedName name="sdtwert" hidden="1">#REF!</definedName>
    <definedName name="sencount" hidden="1">2</definedName>
    <definedName name="ser" hidden="1">#REF!</definedName>
    <definedName name="series_id">#REF!</definedName>
    <definedName name="serw" hidden="1">#REF!</definedName>
    <definedName name="SF6_GWP" localSheetId="6">#REF!</definedName>
    <definedName name="SF6_GWP" localSheetId="21">#REF!</definedName>
    <definedName name="SF6_GWP" localSheetId="22">#REF!</definedName>
    <definedName name="SF6_GWP" localSheetId="7">#REF!</definedName>
    <definedName name="SF6_GWP" localSheetId="9">#REF!</definedName>
    <definedName name="SF6_GWP" localSheetId="19">#REF!</definedName>
    <definedName name="SF6_GWP" localSheetId="16">#REF!</definedName>
    <definedName name="SF6_GWP" localSheetId="20">#REF!</definedName>
    <definedName name="SF6_GWP" localSheetId="3">#REF!</definedName>
    <definedName name="SF6_GWP" localSheetId="4">#REF!</definedName>
    <definedName name="SF6_GWP" localSheetId="17">#REF!</definedName>
    <definedName name="SF6_GWP" localSheetId="15">#REF!</definedName>
    <definedName name="SF6_GWP">#REF!</definedName>
    <definedName name="sfad" hidden="1">{#N/A,#N/A,FALSE,"TMCOMP96";#N/A,#N/A,FALSE,"MAT96";#N/A,#N/A,FALSE,"FANDA96";#N/A,#N/A,FALSE,"INTRAN96";#N/A,#N/A,FALSE,"NAA9697";#N/A,#N/A,FALSE,"ECWEBB";#N/A,#N/A,FALSE,"MFT96";#N/A,#N/A,FALSE,"CTrecon"}</definedName>
    <definedName name="Share_of_Businesses_Employees_using_PCs_or_Workstations__percentage">#REF!</definedName>
    <definedName name="sheet_CAB" localSheetId="6">#REF!</definedName>
    <definedName name="sheet_CAB" localSheetId="21">#REF!</definedName>
    <definedName name="sheet_CAB" localSheetId="22">#REF!</definedName>
    <definedName name="sheet_CAB" localSheetId="7">#REF!</definedName>
    <definedName name="sheet_CAB" localSheetId="9">#REF!</definedName>
    <definedName name="sheet_CAB" localSheetId="19">#REF!</definedName>
    <definedName name="sheet_CAB" localSheetId="16">#REF!</definedName>
    <definedName name="sheet_CAB" localSheetId="20">#REF!</definedName>
    <definedName name="sheet_CAB" localSheetId="3">#REF!</definedName>
    <definedName name="sheet_CAB" localSheetId="4">#REF!</definedName>
    <definedName name="sheet_CAB" localSheetId="17">#REF!</definedName>
    <definedName name="sheet_CAB" localSheetId="15">#REF!</definedName>
    <definedName name="sheet_CAB">#REF!</definedName>
    <definedName name="sheet_FI" localSheetId="7">#REF!</definedName>
    <definedName name="sheet_FI" localSheetId="9">#REF!</definedName>
    <definedName name="sheet_FI" localSheetId="16">#REF!</definedName>
    <definedName name="sheet_FI" localSheetId="4">#REF!</definedName>
    <definedName name="sheet_FI" localSheetId="17">#REF!</definedName>
    <definedName name="sheet_FI" localSheetId="15">#REF!</definedName>
    <definedName name="sheet_FI">#REF!</definedName>
    <definedName name="sheet_INPUT" localSheetId="7">#REF!</definedName>
    <definedName name="sheet_INPUT" localSheetId="9">#REF!</definedName>
    <definedName name="sheet_INPUT" localSheetId="16">#REF!</definedName>
    <definedName name="sheet_INPUT" localSheetId="4">#REF!</definedName>
    <definedName name="sheet_INPUT" localSheetId="17">#REF!</definedName>
    <definedName name="sheet_INPUT" localSheetId="15">#REF!</definedName>
    <definedName name="sheet_INPUT">#REF!</definedName>
    <definedName name="Slovakia_5B">#REF!</definedName>
    <definedName name="smt">#REF!</definedName>
    <definedName name="solver_lin" hidden="1">0</definedName>
    <definedName name="solver_num" hidden="1">0</definedName>
    <definedName name="solver_typ" hidden="1">1</definedName>
    <definedName name="solver_val" hidden="1">0</definedName>
    <definedName name="Spain_5B">#REF!</definedName>
    <definedName name="Spread_Between_Highest_and_Lowest_Rates">#REF!</definedName>
    <definedName name="SPSS">#REF!</definedName>
    <definedName name="SSA_Crisis">#REF!</definedName>
    <definedName name="SSA_Recov">#REF!</definedName>
    <definedName name="SSA_TOT">#REF!</definedName>
    <definedName name="sss" localSheetId="7">#REF!</definedName>
    <definedName name="sss" localSheetId="9">#REF!</definedName>
    <definedName name="sss" localSheetId="16">#REF!</definedName>
    <definedName name="sss" localSheetId="4">#REF!</definedName>
    <definedName name="sss" localSheetId="17">#REF!</definedName>
    <definedName name="sss" localSheetId="15">#REF!</definedName>
    <definedName name="sss" localSheetId="24">#REF!</definedName>
    <definedName name="sss">#REF!</definedName>
    <definedName name="Standard_harvest_rotation_TA" localSheetId="19">#REF!</definedName>
    <definedName name="Standard_harvest_rotation_TA">#REF!</definedName>
    <definedName name="start" localSheetId="24">#REF!</definedName>
    <definedName name="start">#REF!</definedName>
    <definedName name="start_ED" localSheetId="6">#REF!</definedName>
    <definedName name="start_ED" localSheetId="21">#REF!</definedName>
    <definedName name="start_ED" localSheetId="22">#REF!</definedName>
    <definedName name="start_ED" localSheetId="7">#REF!</definedName>
    <definedName name="start_ED" localSheetId="9">#REF!</definedName>
    <definedName name="start_ED" localSheetId="19">#REF!</definedName>
    <definedName name="start_ED" localSheetId="16">#REF!</definedName>
    <definedName name="start_ED" localSheetId="20">#REF!</definedName>
    <definedName name="start_ED" localSheetId="3">#REF!</definedName>
    <definedName name="start_ED" localSheetId="4">#REF!</definedName>
    <definedName name="start_ED" localSheetId="17">#REF!</definedName>
    <definedName name="start_ED" localSheetId="15">#REF!</definedName>
    <definedName name="start_ED">#REF!</definedName>
    <definedName name="Std_Rotation" localSheetId="19">#REF!</definedName>
    <definedName name="Std_Rotation">#REF!</definedName>
    <definedName name="Summary" localSheetId="6">#REF!</definedName>
    <definedName name="Summary" localSheetId="21">#REF!</definedName>
    <definedName name="Summary" localSheetId="22">#REF!</definedName>
    <definedName name="Summary" localSheetId="7">#REF!</definedName>
    <definedName name="Summary" localSheetId="9">#REF!</definedName>
    <definedName name="Summary" localSheetId="19">#REF!</definedName>
    <definedName name="Summary" localSheetId="16">#REF!</definedName>
    <definedName name="Summary" localSheetId="20">#REF!</definedName>
    <definedName name="Summary" localSheetId="3">#REF!</definedName>
    <definedName name="Summary" localSheetId="4">#REF!</definedName>
    <definedName name="Summary" localSheetId="17">#REF!</definedName>
    <definedName name="Summary" localSheetId="15">#REF!</definedName>
    <definedName name="Summary">#REF!</definedName>
    <definedName name="Sweden">#REF!</definedName>
    <definedName name="Sweden_5B">#REF!</definedName>
    <definedName name="switch_ED" localSheetId="7">#REF!</definedName>
    <definedName name="switch_ED" localSheetId="9">#REF!</definedName>
    <definedName name="switch_ED" localSheetId="16">#REF!</definedName>
    <definedName name="switch_ED" localSheetId="4">#REF!</definedName>
    <definedName name="switch_ED" localSheetId="17">#REF!</definedName>
    <definedName name="switch_ED" localSheetId="15">#REF!</definedName>
    <definedName name="switch_ED">#REF!</definedName>
    <definedName name="Switzerland_5B">#REF!</definedName>
    <definedName name="Swvu.PLA2." hidden="1">#REF!</definedName>
    <definedName name="SysFinanceYearEnd">#REF!</definedName>
    <definedName name="SysFinanceYearStart">#REF!</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7_A">#REF!</definedName>
    <definedName name="T7_A_HEAD">#REF!</definedName>
    <definedName name="TA_CAAID">#REF!</definedName>
    <definedName name="tab5to7">#REF!</definedName>
    <definedName name="table1">#REF!</definedName>
    <definedName name="Table10_Data1">#REF!</definedName>
    <definedName name="Table10_Data1_Hdr">#REF!</definedName>
    <definedName name="Table10_Data2">#REF!</definedName>
    <definedName name="Table10_Data2_Hdr">#REF!</definedName>
    <definedName name="Table11_Data1">#REF!</definedName>
    <definedName name="Table11_Data1_Hdr">#REF!</definedName>
    <definedName name="Table11_Data2">#REF!</definedName>
    <definedName name="Table11_Data2_Hdr">#REF!</definedName>
    <definedName name="Table11_Hdr1">#REF!</definedName>
    <definedName name="Table11_Hdr1_Hdr">#REF!</definedName>
    <definedName name="Table11_Hdr2">#REF!</definedName>
    <definedName name="Table11_Hdr2_Hdr">#REF!</definedName>
    <definedName name="Table11_Hdr3">#REF!</definedName>
    <definedName name="Table11_Hdr3_Hdr">#REF!</definedName>
    <definedName name="Table11cont_Data1">#REF!</definedName>
    <definedName name="Table11cont_Data1_Hdr">#REF!</definedName>
    <definedName name="Table11cont_Data2">#REF!</definedName>
    <definedName name="Table11cont_Data2_Hdr">#REF!</definedName>
    <definedName name="Table11cont_Data3">#REF!</definedName>
    <definedName name="Table11cont_Data3_Hdr">#REF!</definedName>
    <definedName name="Table11cont_Hdr1">#REF!</definedName>
    <definedName name="Table11cont_Hdr1_Hdr">#REF!</definedName>
    <definedName name="Table11cont_Hdr2">#REF!</definedName>
    <definedName name="Table11cont_Hdr2_Hdr">#REF!</definedName>
    <definedName name="Table11cont_Hdr3">#REF!</definedName>
    <definedName name="Table11cont_Hdr3_Hdr">#REF!</definedName>
    <definedName name="Table12_Data1">#REF!</definedName>
    <definedName name="Table12_Data1_Hdr">#REF!</definedName>
    <definedName name="Table12_Data2">#REF!</definedName>
    <definedName name="Table12_Data2_Hdr">#REF!</definedName>
    <definedName name="Table12_Data3">#REF!</definedName>
    <definedName name="Table12_Data3_Hdr">#REF!</definedName>
    <definedName name="Table12_Data4">#REF!</definedName>
    <definedName name="Table12_Data4_Hdr">#REF!</definedName>
    <definedName name="Table12_Hdr1">#REF!</definedName>
    <definedName name="Table12_Hdr1_Hdr">#REF!</definedName>
    <definedName name="Table12_Hdr2">#REF!</definedName>
    <definedName name="Table12_Hdr2_Hdr">#REF!</definedName>
    <definedName name="Table12_Hdr3">#REF!</definedName>
    <definedName name="Table12_Hdr3_Hdr">#REF!</definedName>
    <definedName name="table1P">#REF!</definedName>
    <definedName name="table1T">#REF!</definedName>
    <definedName name="Table2_Data1">#REF!</definedName>
    <definedName name="Table2_Data1_Hdr">#REF!</definedName>
    <definedName name="Table2_Data2">#REF!</definedName>
    <definedName name="Table2_Data2_Hdr">#REF!</definedName>
    <definedName name="Table3_Data1">#REF!</definedName>
    <definedName name="Table3_Data1_Hdr">#REF!</definedName>
    <definedName name="Table3_Data2">#REF!</definedName>
    <definedName name="Table3_Data2_Hdr">#REF!</definedName>
    <definedName name="Table3_Hdr1">#REF!</definedName>
    <definedName name="Table3_Hdr1_Hdr">#REF!</definedName>
    <definedName name="Table3_Hdr2">#REF!</definedName>
    <definedName name="Table3_Hdr2_Hdr">#REF!</definedName>
    <definedName name="Table3_Hdr3">#REF!</definedName>
    <definedName name="Table3_Hdr3_Hdr">#REF!</definedName>
    <definedName name="table3P">#REF!</definedName>
    <definedName name="table3T">#REF!</definedName>
    <definedName name="Table4_Data1">#REF!</definedName>
    <definedName name="Table4_Data1_Hdr">#REF!</definedName>
    <definedName name="Table4_Data2">#REF!</definedName>
    <definedName name="Table4_Data2_Hdr">#REF!</definedName>
    <definedName name="Table4_Data3">#REF!</definedName>
    <definedName name="Table4_Data3_Hdr">#REF!</definedName>
    <definedName name="Table4_Data4">#REF!</definedName>
    <definedName name="Table4_Data4_Hdr">#REF!</definedName>
    <definedName name="Table4_Hdr1">#REF!</definedName>
    <definedName name="Table4_Hdr1_Hdr">#REF!</definedName>
    <definedName name="Table4_Hdr2">#REF!</definedName>
    <definedName name="Table4_Hdr2_Hdr">#REF!</definedName>
    <definedName name="Table4_Hdr3">#REF!</definedName>
    <definedName name="Table4_Hdr3_Hdr">#REF!</definedName>
    <definedName name="Table5_Data1">#REF!</definedName>
    <definedName name="Table5_Data1_Hdr">#REF!</definedName>
    <definedName name="Table5_Data2">#REF!</definedName>
    <definedName name="Table5_Data2_Hdr">#REF!</definedName>
    <definedName name="Table5_Hdr1">#REF!</definedName>
    <definedName name="Table5_Hdr1_Hdr">#REF!</definedName>
    <definedName name="Table5_Hdr2">#REF!</definedName>
    <definedName name="Table5_Hdr2_Hdr">#REF!</definedName>
    <definedName name="Table5_Hdr3">#REF!</definedName>
    <definedName name="Table5_Hdr3_Hdr">#REF!</definedName>
    <definedName name="table5P">#REF!</definedName>
    <definedName name="table5T">#REF!</definedName>
    <definedName name="Table6_Data1">#REF!</definedName>
    <definedName name="Table6_Data1_Hdr">#REF!</definedName>
    <definedName name="Table6_Data2">#REF!</definedName>
    <definedName name="Table6_Data2_Hdr">#REF!</definedName>
    <definedName name="Table6_Hdr1">#REF!</definedName>
    <definedName name="Table6_Hdr1_Hdr">#REF!</definedName>
    <definedName name="Table6_Hdr2">#REF!</definedName>
    <definedName name="Table6_Hdr2_Hdr">#REF!</definedName>
    <definedName name="Table6_Hdr3">#REF!</definedName>
    <definedName name="Table6_Hdr3_Hdr">#REF!</definedName>
    <definedName name="Table7_Data1">#REF!</definedName>
    <definedName name="Table7_Data1_Hdr">#REF!</definedName>
    <definedName name="Table7_Data2">#REF!</definedName>
    <definedName name="Table7_Data2_Hdr">#REF!</definedName>
    <definedName name="Table7_Hdr1">#REF!</definedName>
    <definedName name="Table7_Hdr1_Hdr">#REF!</definedName>
    <definedName name="Table7_Hdr2">#REF!</definedName>
    <definedName name="Table7_Hdr2_Hdr">#REF!</definedName>
    <definedName name="Table7_Hdr3">#REF!</definedName>
    <definedName name="Table7_Hdr3_Hdr">#REF!</definedName>
    <definedName name="table7P">#REF!</definedName>
    <definedName name="table7T">#REF!</definedName>
    <definedName name="Table8_Data1">#REF!</definedName>
    <definedName name="Table8_Data1_Hdr">#REF!</definedName>
    <definedName name="Table8_Data2">#REF!</definedName>
    <definedName name="Table8_Data2_Hdr">#REF!</definedName>
    <definedName name="Table8_Hdr1">#REF!</definedName>
    <definedName name="Table8_Hdr1_Hdr">#REF!</definedName>
    <definedName name="Table8_Hdr2">#REF!</definedName>
    <definedName name="Table8_Hdr2_Hdr">#REF!</definedName>
    <definedName name="Table8_Hdr3">#REF!</definedName>
    <definedName name="Table8_Hdr3_Hdr">#REF!</definedName>
    <definedName name="Table9_Data1">#REF!</definedName>
    <definedName name="Table9_Data1_Hdr">#REF!</definedName>
    <definedName name="Table9_Data2">#REF!</definedName>
    <definedName name="Table9_Data2_Hdr">#REF!</definedName>
    <definedName name="Table9_Data3">#REF!</definedName>
    <definedName name="Table9_Data3_Hdr">#REF!</definedName>
    <definedName name="Table9_Data4">#REF!</definedName>
    <definedName name="Table9_Data4_Hdr">#REF!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gs_FDCAB_hist" localSheetId="21">#REF!</definedName>
    <definedName name="tags_FDCAB_hist" localSheetId="22">#REF!</definedName>
    <definedName name="tags_FDCAB_hist" localSheetId="7">#REF!</definedName>
    <definedName name="tags_FDCAB_hist" localSheetId="9">#REF!</definedName>
    <definedName name="tags_FDCAB_hist" localSheetId="19">#REF!</definedName>
    <definedName name="tags_FDCAB_hist" localSheetId="16">#REF!</definedName>
    <definedName name="tags_FDCAB_hist" localSheetId="20">#REF!</definedName>
    <definedName name="tags_FDCAB_hist" localSheetId="3">#REF!</definedName>
    <definedName name="tags_FDCAB_hist" localSheetId="4">#REF!</definedName>
    <definedName name="tags_FDCAB_hist" localSheetId="17">#REF!</definedName>
    <definedName name="tags_FDCAB_hist" localSheetId="15">#REF!</definedName>
    <definedName name="tags_FDCAB_hist">#REF!</definedName>
    <definedName name="tags_FDCAB_new" localSheetId="4">#REF!</definedName>
    <definedName name="tags_FDCAB_new">#REF!</definedName>
    <definedName name="tags_FDFI_hist" localSheetId="4">#REF!</definedName>
    <definedName name="tags_FDFI_hist">#REF!</definedName>
    <definedName name="tags_FDFI_new">#REF!</definedName>
    <definedName name="tags_new_fiscaldata_CAB" localSheetId="24">#REF!</definedName>
    <definedName name="tags_new_fiscaldata_CAB">#REF!</definedName>
    <definedName name="tags_new_fiscaldata_FI" localSheetId="24">#REF!</definedName>
    <definedName name="tags_new_fiscaldata_FI">#REF!</definedName>
    <definedName name="tax_doc_num" localSheetId="6">#REF!</definedName>
    <definedName name="tax_doc_num" localSheetId="21">#REF!</definedName>
    <definedName name="tax_doc_num" localSheetId="22">#REF!</definedName>
    <definedName name="tax_doc_num" localSheetId="7">#REF!</definedName>
    <definedName name="tax_doc_num" localSheetId="9">#REF!</definedName>
    <definedName name="tax_doc_num" localSheetId="19">#REF!</definedName>
    <definedName name="tax_doc_num" localSheetId="16">#REF!</definedName>
    <definedName name="tax_doc_num" localSheetId="20">#REF!</definedName>
    <definedName name="tax_doc_num" localSheetId="3">#REF!</definedName>
    <definedName name="tax_doc_num" localSheetId="4">#REF!</definedName>
    <definedName name="tax_doc_num" localSheetId="17">#REF!</definedName>
    <definedName name="tax_doc_num" localSheetId="15">#REF!</definedName>
    <definedName name="tax_doc_num">#REF!</definedName>
    <definedName name="tax_doc_ver" localSheetId="7">#REF!</definedName>
    <definedName name="tax_doc_ver" localSheetId="9">#REF!</definedName>
    <definedName name="tax_doc_ver" localSheetId="16">#REF!</definedName>
    <definedName name="tax_doc_ver" localSheetId="4">#REF!</definedName>
    <definedName name="tax_doc_ver" localSheetId="17">#REF!</definedName>
    <definedName name="tax_doc_ver" localSheetId="15">#REF!</definedName>
    <definedName name="tax_doc_ver">#REF!</definedName>
    <definedName name="TBills" localSheetId="7">#REF!</definedName>
    <definedName name="TBills" localSheetId="9">#REF!</definedName>
    <definedName name="TBills" localSheetId="16">#REF!</definedName>
    <definedName name="TBills" localSheetId="4">#REF!</definedName>
    <definedName name="TBills" localSheetId="17">#REF!</definedName>
    <definedName name="TBills" localSheetId="15">#REF!</definedName>
    <definedName name="TBills" localSheetId="24">#REF!</definedName>
    <definedName name="TBills">#REF!</definedName>
    <definedName name="tC">3.666667</definedName>
    <definedName name="tdisc" localSheetId="24">#REF!</definedName>
    <definedName name="tdisc">#REF!</definedName>
    <definedName name="temp">#REF!</definedName>
    <definedName name="TEMPLATE" localSheetId="6">#REF!</definedName>
    <definedName name="TEMPLATE" localSheetId="21">#REF!</definedName>
    <definedName name="TEMPLATE" localSheetId="22">#REF!</definedName>
    <definedName name="TEMPLATE" localSheetId="7">#REF!</definedName>
    <definedName name="TEMPLATE" localSheetId="9">#REF!</definedName>
    <definedName name="TEMPLATE" localSheetId="19">#REF!</definedName>
    <definedName name="TEMPLATE" localSheetId="16">#REF!</definedName>
    <definedName name="TEMPLATE" localSheetId="20">#REF!</definedName>
    <definedName name="TEMPLATE" localSheetId="3">#REF!</definedName>
    <definedName name="TEMPLATE" localSheetId="4">#REF!</definedName>
    <definedName name="TEMPLATE" localSheetId="17">#REF!</definedName>
    <definedName name="TEMPLATE" localSheetId="15">#REF!</definedName>
    <definedName name="TEMPLATE" localSheetId="24">#REF!</definedName>
    <definedName name="TEMPLATE">#REF!</definedName>
    <definedName name="TemplateB" localSheetId="6">#REF!</definedName>
    <definedName name="TemplateB" localSheetId="21">#REF!</definedName>
    <definedName name="TemplateB" localSheetId="22">#REF!</definedName>
    <definedName name="TemplateB" localSheetId="7">#REF!</definedName>
    <definedName name="TemplateB" localSheetId="9">#REF!</definedName>
    <definedName name="TemplateB" localSheetId="19">#REF!</definedName>
    <definedName name="TemplateB" localSheetId="16">#REF!</definedName>
    <definedName name="TemplateB" localSheetId="20">#REF!</definedName>
    <definedName name="TemplateB" localSheetId="3">#REF!</definedName>
    <definedName name="TemplateB" localSheetId="4">#REF!</definedName>
    <definedName name="TemplateB" localSheetId="17">#REF!</definedName>
    <definedName name="TemplateB" localSheetId="15">#REF!</definedName>
    <definedName name="TemplateB" localSheetId="24">#REF!</definedName>
    <definedName name="TemplateB">#REF!</definedName>
    <definedName name="TemplateC" localSheetId="6">#REF!</definedName>
    <definedName name="TemplateC" localSheetId="21">#REF!</definedName>
    <definedName name="TemplateC" localSheetId="22">#REF!</definedName>
    <definedName name="TemplateC" localSheetId="7">#REF!</definedName>
    <definedName name="TemplateC" localSheetId="9">#REF!</definedName>
    <definedName name="TemplateC" localSheetId="19">#REF!</definedName>
    <definedName name="TemplateC" localSheetId="16">#REF!</definedName>
    <definedName name="TemplateC" localSheetId="20">#REF!</definedName>
    <definedName name="TemplateC" localSheetId="3">#REF!</definedName>
    <definedName name="TemplateC" localSheetId="4">#REF!</definedName>
    <definedName name="TemplateC" localSheetId="17">#REF!</definedName>
    <definedName name="TemplateC" localSheetId="15">#REF!</definedName>
    <definedName name="TemplateC">#REF!</definedName>
    <definedName name="test">#REF!</definedName>
    <definedName name="title">#REF!</definedName>
    <definedName name="tlow" localSheetId="7">#REF!</definedName>
    <definedName name="tlow" localSheetId="9">#REF!</definedName>
    <definedName name="tlow" localSheetId="16">#REF!</definedName>
    <definedName name="tlow" localSheetId="4">#REF!</definedName>
    <definedName name="tlow" localSheetId="17">#REF!</definedName>
    <definedName name="tlow" localSheetId="15">#REF!</definedName>
    <definedName name="tlow">#REF!</definedName>
    <definedName name="TotalInvest">#REF!</definedName>
    <definedName name="toto">#REF!</definedName>
    <definedName name="toto1">#REF!</definedName>
    <definedName name="TPSTUED">#REF!</definedName>
    <definedName name="trggh" hidden="1">{#N/A,#N/A,FALSE,"TMCOMP96";#N/A,#N/A,FALSE,"MAT96";#N/A,#N/A,FALSE,"FANDA96";#N/A,#N/A,FALSE,"INTRAN96";#N/A,#N/A,FALSE,"NAA9697";#N/A,#N/A,FALSE,"ECWEBB";#N/A,#N/A,FALSE,"MFT96";#N/A,#N/A,FALSE,"CTrecon"}</definedName>
    <definedName name="truc">#REF!</definedName>
    <definedName name="Tstats" localSheetId="24">#REF!</definedName>
    <definedName name="Tstats">#REF!</definedName>
    <definedName name="tt" hidden="1">{"Tab1",#N/A,FALSE,"P";"Tab2",#N/A,FALSE,"P"}</definedName>
    <definedName name="ttaa">#REF!</definedName>
    <definedName name="ttt" hidden="1">{"Tab1",#N/A,FALSE,"P";"Tab2",#N/A,FALSE,"P"}</definedName>
    <definedName name="ttttt" hidden="1">#REF!</definedName>
    <definedName name="TupuAkePArty">#REF!</definedName>
    <definedName name="Turkey_5B">#REF!</definedName>
    <definedName name="Type">OFFSET(#REF!,0,0,#REF!,1)</definedName>
    <definedName name="u" hidden="1">#REF!</definedName>
    <definedName name="UIDs_Ar" localSheetId="21">#REF!</definedName>
    <definedName name="UIDs_Ar" localSheetId="22">#REF!</definedName>
    <definedName name="UIDs_Ar" localSheetId="19">#REF!</definedName>
    <definedName name="UIDs_Ar" localSheetId="20">#REF!</definedName>
    <definedName name="UIDs_Ar" localSheetId="3">#REF!</definedName>
    <definedName name="UIDs_Ar" localSheetId="4">#REF!</definedName>
    <definedName name="UIDs_Ar">#REF!</definedName>
    <definedName name="ULCcty" localSheetId="24">#REF!</definedName>
    <definedName name="ULCcty">#REF!</definedName>
    <definedName name="Unique" hidden="1">"'aa08379a-9000-4c21-8ad6-09fd9ad29150'"</definedName>
    <definedName name="UniqueRange_0">#REF!</definedName>
    <definedName name="UniqueRange_1">#REF!</definedName>
    <definedName name="UniqueRange_10">#REF!</definedName>
    <definedName name="UniqueRange_100">#REF!</definedName>
    <definedName name="UniqueRange_107">#REF!</definedName>
    <definedName name="UniqueRange_108">#REF!</definedName>
    <definedName name="UniqueRange_109">#REF!</definedName>
    <definedName name="UniqueRange_11">#REF!</definedName>
    <definedName name="UniqueRange_110">#REF!</definedName>
    <definedName name="UniqueRange_111">#REF!</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#REF!</definedName>
    <definedName name="UniqueRange_12">#REF!</definedName>
    <definedName name="UniqueRange_120">#REF!</definedName>
    <definedName name="UniqueRange_121">#REF!</definedName>
    <definedName name="UniqueRange_122">#REF!</definedName>
    <definedName name="UniqueRange_123">#REF!</definedName>
    <definedName name="UniqueRange_124">#REF!</definedName>
    <definedName name="UniqueRange_125">#REF!</definedName>
    <definedName name="UniqueRange_126">#REF!</definedName>
    <definedName name="UniqueRange_127">#REF!</definedName>
    <definedName name="UniqueRange_128">#REF!</definedName>
    <definedName name="UniqueRange_129">#REF!</definedName>
    <definedName name="UniqueRange_130">#REF!</definedName>
    <definedName name="UniqueRange_131">#REF!</definedName>
    <definedName name="UniqueRange_132">#REF!</definedName>
    <definedName name="UniqueRange_133">#REF!</definedName>
    <definedName name="UniqueRange_134">#REF!</definedName>
    <definedName name="UniqueRange_135">#REF!</definedName>
    <definedName name="UniqueRange_136">#REF!</definedName>
    <definedName name="UniqueRange_137">#REF!</definedName>
    <definedName name="UniqueRange_138">#REF!</definedName>
    <definedName name="UniqueRange_139">#REF!</definedName>
    <definedName name="UniqueRange_14">#REF!</definedName>
    <definedName name="UniqueRange_140">#REF!</definedName>
    <definedName name="UniqueRange_141">#REF!</definedName>
    <definedName name="UniqueRange_142">#REF!</definedName>
    <definedName name="UniqueRange_143">#REF!</definedName>
    <definedName name="UniqueRange_144">#REF!</definedName>
    <definedName name="UniqueRange_145">#REF!</definedName>
    <definedName name="UniqueRange_146">#REF!</definedName>
    <definedName name="UniqueRange_147">#REF!</definedName>
    <definedName name="UniqueRange_148">#REF!</definedName>
    <definedName name="UniqueRange_149">#REF!</definedName>
    <definedName name="UniqueRange_15">#REF!</definedName>
    <definedName name="UniqueRange_150">#REF!</definedName>
    <definedName name="UniqueRange_151">#REF!</definedName>
    <definedName name="UniqueRange_152">#REF!</definedName>
    <definedName name="UniqueRange_153">#REF!</definedName>
    <definedName name="UniqueRange_154">#REF!</definedName>
    <definedName name="UniqueRange_155">#REF!</definedName>
    <definedName name="UniqueRange_156">#REF!</definedName>
    <definedName name="UniqueRange_157">#REF!</definedName>
    <definedName name="UniqueRange_158">#REF!</definedName>
    <definedName name="UniqueRange_159">#REF!</definedName>
    <definedName name="UniqueRange_16">#REF!</definedName>
    <definedName name="UniqueRange_160">#REF!</definedName>
    <definedName name="UniqueRange_161">#REF!</definedName>
    <definedName name="UniqueRange_162">#REF!</definedName>
    <definedName name="UniqueRange_163">#REF!</definedName>
    <definedName name="UniqueRange_164">#REF!</definedName>
    <definedName name="UniqueRange_166">#REF!</definedName>
    <definedName name="UniqueRange_167">#REF!</definedName>
    <definedName name="UniqueRange_168">#REF!</definedName>
    <definedName name="UniqueRange_169">#REF!</definedName>
    <definedName name="UniqueRange_170">#REF!</definedName>
    <definedName name="UniqueRange_171">#REF!</definedName>
    <definedName name="UniqueRange_172">#REF!</definedName>
    <definedName name="UniqueRange_173">#REF!</definedName>
    <definedName name="UniqueRange_174">#REF!</definedName>
    <definedName name="UniqueRange_175">#REF!</definedName>
    <definedName name="UniqueRange_176">#REF!</definedName>
    <definedName name="UniqueRange_177">#REF!</definedName>
    <definedName name="UniqueRange_178">#REF!</definedName>
    <definedName name="UniqueRange_179">#REF!</definedName>
    <definedName name="UniqueRange_18">#REF!</definedName>
    <definedName name="UniqueRange_19">#REF!</definedName>
    <definedName name="UniqueRange_2">#REF!</definedName>
    <definedName name="UniqueRange_20">#REF!</definedName>
    <definedName name="UniqueRange_200">#REF!</definedName>
    <definedName name="UniqueRange_208">#REF!</definedName>
    <definedName name="UniqueRange_21">#REF!</definedName>
    <definedName name="UniqueRange_210">#REF!</definedName>
    <definedName name="UniqueRange_22">#REF!</definedName>
    <definedName name="UniqueRange_225">#REF!</definedName>
    <definedName name="UniqueRange_227">#REF!</definedName>
    <definedName name="UniqueRange_229">#REF!</definedName>
    <definedName name="UniqueRange_23">#REF!</definedName>
    <definedName name="UniqueRange_230">#REF!</definedName>
    <definedName name="UniqueRange_231">#REF!</definedName>
    <definedName name="UniqueRange_232">#REF!</definedName>
    <definedName name="UniqueRange_233">#REF!</definedName>
    <definedName name="UniqueRange_234">#REF!</definedName>
    <definedName name="UniqueRange_235">#REF!</definedName>
    <definedName name="UniqueRange_236">#REF!</definedName>
    <definedName name="UniqueRange_237">#REF!</definedName>
    <definedName name="UniqueRange_238">#REF!</definedName>
    <definedName name="UniqueRange_239">#REF!</definedName>
    <definedName name="UniqueRange_24">#REF!</definedName>
    <definedName name="UniqueRange_240">#REF!</definedName>
    <definedName name="UniqueRange_241">#REF!</definedName>
    <definedName name="UniqueRange_242">#REF!</definedName>
    <definedName name="UniqueRange_243">#REF!</definedName>
    <definedName name="UniqueRange_25">#REF!</definedName>
    <definedName name="UniqueRange_27">#REF!</definedName>
    <definedName name="UniqueRange_28">#REF!</definedName>
    <definedName name="UniqueRange_283">#REF!</definedName>
    <definedName name="UniqueRange_284">#REF!</definedName>
    <definedName name="UniqueRange_285">#REF!</definedName>
    <definedName name="UniqueRange_286">#REF!</definedName>
    <definedName name="UniqueRange_287">#REF!</definedName>
    <definedName name="UniqueRange_288">#REF!</definedName>
    <definedName name="UniqueRange_289">#REF!</definedName>
    <definedName name="UniqueRange_29">#REF!</definedName>
    <definedName name="UniqueRange_290">#REF!</definedName>
    <definedName name="UniqueRange_292">#REF!</definedName>
    <definedName name="UniqueRange_293">#REF!</definedName>
    <definedName name="UniqueRange_294">#REF!</definedName>
    <definedName name="UniqueRange_295">#REF!</definedName>
    <definedName name="UniqueRange_296">#REF!</definedName>
    <definedName name="UniqueRange_298">#REF!</definedName>
    <definedName name="UniqueRange_3">#REF!</definedName>
    <definedName name="UniqueRange_30">#REF!</definedName>
    <definedName name="UniqueRange_31">#REF!</definedName>
    <definedName name="UniqueRange_32">#REF!</definedName>
    <definedName name="UniqueRange_325">#REF!</definedName>
    <definedName name="UniqueRange_326">#REF!</definedName>
    <definedName name="UniqueRange_327">#REF!</definedName>
    <definedName name="UniqueRange_328">#REF!</definedName>
    <definedName name="UniqueRange_329">#REF!</definedName>
    <definedName name="UniqueRange_33">#REF!</definedName>
    <definedName name="UniqueRange_330">#REF!</definedName>
    <definedName name="UniqueRange_34">#REF!</definedName>
    <definedName name="UniqueRange_35">#REF!</definedName>
    <definedName name="UniqueRange_359">#REF!</definedName>
    <definedName name="UniqueRange_36">#REF!</definedName>
    <definedName name="UniqueRange_360">#REF!</definedName>
    <definedName name="UniqueRange_361">#REF!</definedName>
    <definedName name="UniqueRange_362">#REF!</definedName>
    <definedName name="UniqueRange_363">#REF!</definedName>
    <definedName name="UniqueRange_365">#REF!</definedName>
    <definedName name="UniqueRange_367">#REF!</definedName>
    <definedName name="UniqueRange_368">#REF!</definedName>
    <definedName name="UniqueRange_369">#REF!</definedName>
    <definedName name="UniqueRange_37">#REF!</definedName>
    <definedName name="UniqueRange_370">#REF!</definedName>
    <definedName name="UniqueRange_372">#REF!</definedName>
    <definedName name="UniqueRange_373">#REF!</definedName>
    <definedName name="UniqueRange_374">#REF!</definedName>
    <definedName name="UniqueRange_376">#REF!</definedName>
    <definedName name="UniqueRange_38">#REF!</definedName>
    <definedName name="UniqueRange_39">#REF!</definedName>
    <definedName name="UniqueRange_4">#REF!</definedName>
    <definedName name="UniqueRange_40">#REF!</definedName>
    <definedName name="UniqueRange_41">#REF!</definedName>
    <definedName name="UniqueRange_411">#REF!</definedName>
    <definedName name="UniqueRange_412">#REF!</definedName>
    <definedName name="UniqueRange_413">#REF!</definedName>
    <definedName name="UniqueRange_42">#REF!</definedName>
    <definedName name="UniqueRange_43">#REF!</definedName>
    <definedName name="UniqueRange_44">#REF!</definedName>
    <definedName name="UniqueRange_45">#REF!</definedName>
    <definedName name="UniqueRange_456">#REF!</definedName>
    <definedName name="UniqueRange_457">#REF!</definedName>
    <definedName name="UniqueRange_46">#REF!</definedName>
    <definedName name="UniqueRange_47">#REF!</definedName>
    <definedName name="UniqueRange_472">#REF!</definedName>
    <definedName name="UniqueRange_473">#REF!</definedName>
    <definedName name="UniqueRange_474">#REF!</definedName>
    <definedName name="UniqueRange_475">#REF!</definedName>
    <definedName name="UniqueRange_48">#REF!</definedName>
    <definedName name="UniqueRange_49">#REF!</definedName>
    <definedName name="UniqueRange_5">#REF!</definedName>
    <definedName name="UniqueRange_50">#REF!</definedName>
    <definedName name="UniqueRange_507">#REF!</definedName>
    <definedName name="UniqueRange_51">#REF!</definedName>
    <definedName name="UniqueRange_523">#REF!</definedName>
    <definedName name="UniqueRange_524">#REF!</definedName>
    <definedName name="UniqueRange_526">#REF!</definedName>
    <definedName name="UniqueRange_527">#REF!</definedName>
    <definedName name="UniqueRange_528">#REF!</definedName>
    <definedName name="UniqueRange_529">#REF!</definedName>
    <definedName name="UniqueRange_530">#REF!</definedName>
    <definedName name="UniqueRange_531">#REF!</definedName>
    <definedName name="UniqueRange_532">#REF!</definedName>
    <definedName name="UniqueRange_533">#REF!</definedName>
    <definedName name="UniqueRange_54">#REF!</definedName>
    <definedName name="UniqueRange_55">#REF!</definedName>
    <definedName name="UniqueRange_57">#REF!</definedName>
    <definedName name="UniqueRange_58">#REF!</definedName>
    <definedName name="UniqueRange_59">#REF!</definedName>
    <definedName name="UniqueRange_6">#REF!</definedName>
    <definedName name="UniqueRange_62">#REF!</definedName>
    <definedName name="UniqueRange_63">#REF!</definedName>
    <definedName name="UniqueRange_64">#REF!</definedName>
    <definedName name="UniqueRange_65">#REF!</definedName>
    <definedName name="UniqueRange_66">#REF!</definedName>
    <definedName name="UniqueRange_67">#REF!</definedName>
    <definedName name="UniqueRange_68">#REF!</definedName>
    <definedName name="UniqueRange_69">#REF!</definedName>
    <definedName name="UniqueRange_7">#REF!</definedName>
    <definedName name="UniqueRange_70">#REF!</definedName>
    <definedName name="UniqueRange_71">#REF!</definedName>
    <definedName name="UniqueRange_72">#REF!</definedName>
    <definedName name="UniqueRange_73">#REF!</definedName>
    <definedName name="UniqueRange_74">#REF!</definedName>
    <definedName name="UniqueRange_75">#REF!</definedName>
    <definedName name="UniqueRange_76">#REF!</definedName>
    <definedName name="UniqueRange_77">#REF!</definedName>
    <definedName name="UniqueRange_78">#REF!</definedName>
    <definedName name="UniqueRange_79">#REF!</definedName>
    <definedName name="UniqueRange_8">#REF!</definedName>
    <definedName name="UniqueRange_80">#REF!</definedName>
    <definedName name="UniqueRange_81">#REF!</definedName>
    <definedName name="UniqueRange_82">#REF!</definedName>
    <definedName name="UniqueRange_83">#REF!</definedName>
    <definedName name="UniqueRange_84">#REF!</definedName>
    <definedName name="UniqueRange_85">#REF!</definedName>
    <definedName name="UniqueRange_86">#REF!</definedName>
    <definedName name="UniqueRange_87">#REF!</definedName>
    <definedName name="UniqueRange_88">#REF!</definedName>
    <definedName name="UniqueRange_89">#REF!</definedName>
    <definedName name="UniqueRange_9">#REF!</definedName>
    <definedName name="UniqueRange_90">#REF!</definedName>
    <definedName name="UniqueRange_91">#REF!</definedName>
    <definedName name="UniqueRange_92">#REF!</definedName>
    <definedName name="UniqueRange_93">#REF!</definedName>
    <definedName name="UniqueRange_94">#REF!</definedName>
    <definedName name="UniqueRange_95">#REF!</definedName>
    <definedName name="UniqueRange_96">#REF!</definedName>
    <definedName name="UniqueRange_97">#REF!</definedName>
    <definedName name="UniqueRange_98">#REF!</definedName>
    <definedName name="UniqueRange_99">#REF!</definedName>
    <definedName name="United_Kingdom_5B">#REF!</definedName>
    <definedName name="United_States_5B">#REF!</definedName>
    <definedName name="Unused" hidden="1">#REF!</definedName>
    <definedName name="Unused4" hidden="1">#REF!</definedName>
    <definedName name="Unused5" hidden="1">#REF!</definedName>
    <definedName name="Unused7" hidden="1">#REF!</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#REF!</definedName>
    <definedName name="Unusued24" hidden="1">#REF!</definedName>
    <definedName name="Unusued3" hidden="1">#REF!</definedName>
    <definedName name="Unusued5" hidden="1">#REF!</definedName>
    <definedName name="Unusued8" hidden="1">{#N/A,#N/A,FALSE,"TMCOMP96";#N/A,#N/A,FALSE,"MAT96";#N/A,#N/A,FALSE,"FANDA96";#N/A,#N/A,FALSE,"INTRAN96";#N/A,#N/A,FALSE,"NAA9697";#N/A,#N/A,FALSE,"ECWEBB";#N/A,#N/A,FALSE,"MFT96";#N/A,#N/A,FALSE,"CTrecon"}</definedName>
    <definedName name="US">#REF!</definedName>
    <definedName name="USA_m">#REF!</definedName>
    <definedName name="USD" localSheetId="6">#REF!</definedName>
    <definedName name="USD" localSheetId="21">#REF!</definedName>
    <definedName name="USD" localSheetId="22">#REF!</definedName>
    <definedName name="USD" localSheetId="7">#REF!</definedName>
    <definedName name="USD" localSheetId="9">#REF!</definedName>
    <definedName name="USD" localSheetId="19">#REF!</definedName>
    <definedName name="USD" localSheetId="16">#REF!</definedName>
    <definedName name="USD" localSheetId="20">#REF!</definedName>
    <definedName name="USD" localSheetId="3">#REF!</definedName>
    <definedName name="USD" localSheetId="4">#REF!</definedName>
    <definedName name="USD" localSheetId="17">#REF!</definedName>
    <definedName name="USD" localSheetId="15">#REF!</definedName>
    <definedName name="USD" localSheetId="24">#REF!</definedName>
    <definedName name="USD">#REF!</definedName>
    <definedName name="USSR">#REF!</definedName>
    <definedName name="UTSKRIFTSOMR_DE">#REF!</definedName>
    <definedName name="uty6u" hidden="1">#REF!</definedName>
    <definedName name="uu" hidden="1">{"Riqfin97",#N/A,FALSE,"Tran";"Riqfinpro",#N/A,FALSE,"Tran"}</definedName>
    <definedName name="uuu" hidden="1">{"Riqfin97",#N/A,FALSE,"Tran";"Riqfinpro",#N/A,FALSE,"Tran"}</definedName>
    <definedName name="var1_">#REF!</definedName>
    <definedName name="VC" localSheetId="5" hidden="1">{"DSBT",#N/A,FALSE,"DSBT";"CASHPAY",#N/A,FALSE,"CASHPAY"}</definedName>
    <definedName name="VC" localSheetId="6" hidden="1">{"DSBT",#N/A,FALSE,"DSBT";"CASHPAY",#N/A,FALSE,"CASHPAY"}</definedName>
    <definedName name="VC" localSheetId="21" hidden="1">{"DSBT",#N/A,FALSE,"DSBT";"CASHPAY",#N/A,FALSE,"CASHPAY"}</definedName>
    <definedName name="VC" localSheetId="22" hidden="1">{"DSBT",#N/A,FALSE,"DSBT";"CASHPAY",#N/A,FALSE,"CASHPAY"}</definedName>
    <definedName name="VC" localSheetId="7" hidden="1">{"DSBT",#N/A,FALSE,"DSBT";"CASHPAY",#N/A,FALSE,"CASHPAY"}</definedName>
    <definedName name="VC" localSheetId="8" hidden="1">{"DSBT",#N/A,FALSE,"DSBT";"CASHPAY",#N/A,FALSE,"CASHPAY"}</definedName>
    <definedName name="VC" localSheetId="9" hidden="1">{"DSBT",#N/A,FALSE,"DSBT";"CASHPAY",#N/A,FALSE,"CASHPAY"}</definedName>
    <definedName name="VC" localSheetId="10" hidden="1">{"DSBT",#N/A,FALSE,"DSBT";"CASHPAY",#N/A,FALSE,"CASHPAY"}</definedName>
    <definedName name="VC" localSheetId="2" hidden="1">{"DSBT",#N/A,FALSE,"DSBT";"CASHPAY",#N/A,FALSE,"CASHPAY"}</definedName>
    <definedName name="VC" localSheetId="19" hidden="1">{"DSBT",#N/A,FALSE,"DSBT";"CASHPAY",#N/A,FALSE,"CASHPAY"}</definedName>
    <definedName name="VC" localSheetId="16" hidden="1">{"DSBT",#N/A,FALSE,"DSBT";"CASHPAY",#N/A,FALSE,"CASHPAY"}</definedName>
    <definedName name="VC" localSheetId="20" hidden="1">{"DSBT",#N/A,FALSE,"DSBT";"CASHPAY",#N/A,FALSE,"CASHPAY"}</definedName>
    <definedName name="VC" localSheetId="3" hidden="1">{"DSBT",#N/A,FALSE,"DSBT";"CASHPAY",#N/A,FALSE,"CASHPAY"}</definedName>
    <definedName name="VC" localSheetId="4" hidden="1">{"DSBT",#N/A,FALSE,"DSBT";"CASHPAY",#N/A,FALSE,"CASHPAY"}</definedName>
    <definedName name="VC" localSheetId="17" hidden="1">{"DSBT",#N/A,FALSE,"DSBT";"CASHPAY",#N/A,FALSE,"CASHPAY"}</definedName>
    <definedName name="VC" localSheetId="15" hidden="1">{"DSBT",#N/A,FALSE,"DSBT";"CASHPAY",#N/A,FALSE,"CASHPAY"}</definedName>
    <definedName name="VC" hidden="1">{"DSBT",#N/A,FALSE,"DSBT";"CASHPAY",#N/A,FALSE,"CASHPAY"}</definedName>
    <definedName name="ViewEM2005">#REF!</definedName>
    <definedName name="ViewIM1995">#REF!</definedName>
    <definedName name="vv" hidden="1">{"Tab1",#N/A,FALSE,"P";"Tab2",#N/A,FALSE,"P"}</definedName>
    <definedName name="vvv" hidden="1">{"Tab1",#N/A,FALSE,"P";"Tab2",#N/A,FALSE,"P"}</definedName>
    <definedName name="Weekly_Depreciation">#REF!</definedName>
    <definedName name="weight">#REF!</definedName>
    <definedName name="Weighted_Average_Inter_Bank_Exchange_Rate">#REF!</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rws" hidden="1">#REF!</definedName>
    <definedName name="wfwr" localSheetId="5" hidden="1">{"CASH BALANCING",#N/A,FALSE,"CASH";"CASH REPORT",#N/A,FALSE,"CASH"}</definedName>
    <definedName name="wfwr" localSheetId="6" hidden="1">{"CASH BALANCING",#N/A,FALSE,"CASH";"CASH REPORT",#N/A,FALSE,"CASH"}</definedName>
    <definedName name="wfwr" localSheetId="21" hidden="1">{"CASH BALANCING",#N/A,FALSE,"CASH";"CASH REPORT",#N/A,FALSE,"CASH"}</definedName>
    <definedName name="wfwr" localSheetId="22" hidden="1">{"CASH BALANCING",#N/A,FALSE,"CASH";"CASH REPORT",#N/A,FALSE,"CASH"}</definedName>
    <definedName name="wfwr" localSheetId="7" hidden="1">{"CASH BALANCING",#N/A,FALSE,"CASH";"CASH REPORT",#N/A,FALSE,"CASH"}</definedName>
    <definedName name="wfwr" localSheetId="8" hidden="1">{"CASH BALANCING",#N/A,FALSE,"CASH";"CASH REPORT",#N/A,FALSE,"CASH"}</definedName>
    <definedName name="wfwr" localSheetId="9" hidden="1">{"CASH BALANCING",#N/A,FALSE,"CASH";"CASH REPORT",#N/A,FALSE,"CASH"}</definedName>
    <definedName name="wfwr" localSheetId="10" hidden="1">{"CASH BALANCING",#N/A,FALSE,"CASH";"CASH REPORT",#N/A,FALSE,"CASH"}</definedName>
    <definedName name="wfwr" localSheetId="2" hidden="1">{"CASH BALANCING",#N/A,FALSE,"CASH";"CASH REPORT",#N/A,FALSE,"CASH"}</definedName>
    <definedName name="wfwr" localSheetId="19" hidden="1">{"CASH BALANCING",#N/A,FALSE,"CASH";"CASH REPORT",#N/A,FALSE,"CASH"}</definedName>
    <definedName name="wfwr" localSheetId="16" hidden="1">{"CASH BALANCING",#N/A,FALSE,"CASH";"CASH REPORT",#N/A,FALSE,"CASH"}</definedName>
    <definedName name="wfwr" localSheetId="20" hidden="1">{"CASH BALANCING",#N/A,FALSE,"CASH";"CASH REPORT",#N/A,FALSE,"CASH"}</definedName>
    <definedName name="wfwr" localSheetId="3" hidden="1">{"CASH BALANCING",#N/A,FALSE,"CASH";"CASH REPORT",#N/A,FALSE,"CASH"}</definedName>
    <definedName name="wfwr" localSheetId="4" hidden="1">{"CASH BALANCING",#N/A,FALSE,"CASH";"CASH REPORT",#N/A,FALSE,"CASH"}</definedName>
    <definedName name="wfwr" localSheetId="17" hidden="1">{"CASH BALANCING",#N/A,FALSE,"CASH";"CASH REPORT",#N/A,FALSE,"CASH"}</definedName>
    <definedName name="wfwr" localSheetId="15" hidden="1">{"CASH BALANCING",#N/A,FALSE,"CASH";"CASH REPORT",#N/A,FALSE,"CASH"}</definedName>
    <definedName name="wfwr" localSheetId="24" hidden="1">{"CASH BALANCING",#N/A,FALSE,"CASH";"CASH REPORT",#N/A,FALSE,"CASH"}</definedName>
    <definedName name="wfwr" hidden="1">{"CASH BALANCING",#N/A,FALSE,"CASH";"CASH REPORT",#N/A,FALSE,"CASH"}</definedName>
    <definedName name="wfwr2" localSheetId="5" hidden="1">{"CASH BALANCING",#N/A,FALSE,"CASH";"CASH REPORT",#N/A,FALSE,"CASH"}</definedName>
    <definedName name="wfwr2" localSheetId="6" hidden="1">{"CASH BALANCING",#N/A,FALSE,"CASH";"CASH REPORT",#N/A,FALSE,"CASH"}</definedName>
    <definedName name="wfwr2" localSheetId="21" hidden="1">{"CASH BALANCING",#N/A,FALSE,"CASH";"CASH REPORT",#N/A,FALSE,"CASH"}</definedName>
    <definedName name="wfwr2" localSheetId="22" hidden="1">{"CASH BALANCING",#N/A,FALSE,"CASH";"CASH REPORT",#N/A,FALSE,"CASH"}</definedName>
    <definedName name="wfwr2" localSheetId="7" hidden="1">{"CASH BALANCING",#N/A,FALSE,"CASH";"CASH REPORT",#N/A,FALSE,"CASH"}</definedName>
    <definedName name="wfwr2" localSheetId="8" hidden="1">{"CASH BALANCING",#N/A,FALSE,"CASH";"CASH REPORT",#N/A,FALSE,"CASH"}</definedName>
    <definedName name="wfwr2" localSheetId="9" hidden="1">{"CASH BALANCING",#N/A,FALSE,"CASH";"CASH REPORT",#N/A,FALSE,"CASH"}</definedName>
    <definedName name="wfwr2" localSheetId="10" hidden="1">{"CASH BALANCING",#N/A,FALSE,"CASH";"CASH REPORT",#N/A,FALSE,"CASH"}</definedName>
    <definedName name="wfwr2" localSheetId="2" hidden="1">{"CASH BALANCING",#N/A,FALSE,"CASH";"CASH REPORT",#N/A,FALSE,"CASH"}</definedName>
    <definedName name="wfwr2" localSheetId="19" hidden="1">{"CASH BALANCING",#N/A,FALSE,"CASH";"CASH REPORT",#N/A,FALSE,"CASH"}</definedName>
    <definedName name="wfwr2" localSheetId="16" hidden="1">{"CASH BALANCING",#N/A,FALSE,"CASH";"CASH REPORT",#N/A,FALSE,"CASH"}</definedName>
    <definedName name="wfwr2" localSheetId="20" hidden="1">{"CASH BALANCING",#N/A,FALSE,"CASH";"CASH REPORT",#N/A,FALSE,"CASH"}</definedName>
    <definedName name="wfwr2" localSheetId="3" hidden="1">{"CASH BALANCING",#N/A,FALSE,"CASH";"CASH REPORT",#N/A,FALSE,"CASH"}</definedName>
    <definedName name="wfwr2" localSheetId="4" hidden="1">{"CASH BALANCING",#N/A,FALSE,"CASH";"CASH REPORT",#N/A,FALSE,"CASH"}</definedName>
    <definedName name="wfwr2" localSheetId="17" hidden="1">{"CASH BALANCING",#N/A,FALSE,"CASH";"CASH REPORT",#N/A,FALSE,"CASH"}</definedName>
    <definedName name="wfwr2" localSheetId="15" hidden="1">{"CASH BALANCING",#N/A,FALSE,"CASH";"CASH REPORT",#N/A,FALSE,"CASH"}</definedName>
    <definedName name="wfwr2" localSheetId="24" hidden="1">{"CASH BALANCING",#N/A,FALSE,"CASH";"CASH REPORT",#N/A,FALSE,"CASH"}</definedName>
    <definedName name="wfwr2" hidden="1">{"CASH BALANCING",#N/A,FALSE,"CASH";"CASH REPORT",#N/A,FALSE,"CASH"}</definedName>
    <definedName name="wht?" hidden="1">{"'Basic'!$A$1:$F$96"}</definedName>
    <definedName name="Wind">#REF!</definedName>
    <definedName name="Women">#REF!</definedName>
    <definedName name="Workstream">OFFSET(#REF!,0,0,#REF!,1)</definedName>
    <definedName name="wrn.1993_2002." hidden="1">{"1993_2002",#N/A,FALSE,"UnderlyingData"}</definedName>
    <definedName name="wrn.CASH._.REPORT." localSheetId="5" hidden="1">{"CASH BALANCING",#N/A,FALSE,"CASH";"CASH REPORT",#N/A,FALSE,"CASH"}</definedName>
    <definedName name="wrn.CASH._.REPORT." localSheetId="6" hidden="1">{"CASH BALANCING",#N/A,FALSE,"CASH";"CASH REPORT",#N/A,FALSE,"CASH"}</definedName>
    <definedName name="wrn.CASH._.REPORT." localSheetId="21" hidden="1">{"CASH BALANCING",#N/A,FALSE,"CASH";"CASH REPORT",#N/A,FALSE,"CASH"}</definedName>
    <definedName name="wrn.CASH._.REPORT." localSheetId="22" hidden="1">{"CASH BALANCING",#N/A,FALSE,"CASH";"CASH REPORT",#N/A,FALSE,"CASH"}</definedName>
    <definedName name="wrn.CASH._.REPORT." localSheetId="7" hidden="1">{"CASH BALANCING",#N/A,FALSE,"CASH";"CASH REPORT",#N/A,FALSE,"CASH"}</definedName>
    <definedName name="wrn.CASH._.REPORT." localSheetId="8" hidden="1">{"CASH BALANCING",#N/A,FALSE,"CASH";"CASH REPORT",#N/A,FALSE,"CASH"}</definedName>
    <definedName name="wrn.CASH._.REPORT." localSheetId="9" hidden="1">{"CASH BALANCING",#N/A,FALSE,"CASH";"CASH REPORT",#N/A,FALSE,"CASH"}</definedName>
    <definedName name="wrn.CASH._.REPORT." localSheetId="10" hidden="1">{"CASH BALANCING",#N/A,FALSE,"CASH";"CASH REPORT",#N/A,FALSE,"CASH"}</definedName>
    <definedName name="wrn.CASH._.REPORT." localSheetId="2" hidden="1">{"CASH BALANCING",#N/A,FALSE,"CASH";"CASH REPORT",#N/A,FALSE,"CASH"}</definedName>
    <definedName name="wrn.CASH._.REPORT." localSheetId="19" hidden="1">{"CASH BALANCING",#N/A,FALSE,"CASH";"CASH REPORT",#N/A,FALSE,"CASH"}</definedName>
    <definedName name="wrn.CASH._.REPORT." localSheetId="16" hidden="1">{"CASH BALANCING",#N/A,FALSE,"CASH";"CASH REPORT",#N/A,FALSE,"CASH"}</definedName>
    <definedName name="wrn.CASH._.REPORT." localSheetId="20" hidden="1">{"CASH BALANCING",#N/A,FALSE,"CASH";"CASH REPORT",#N/A,FALSE,"CASH"}</definedName>
    <definedName name="wrn.CASH._.REPORT." localSheetId="3" hidden="1">{"CASH BALANCING",#N/A,FALSE,"CASH";"CASH REPORT",#N/A,FALSE,"CASH"}</definedName>
    <definedName name="wrn.CASH._.REPORT." localSheetId="4" hidden="1">{"CASH BALANCING",#N/A,FALSE,"CASH";"CASH REPORT",#N/A,FALSE,"CASH"}</definedName>
    <definedName name="wrn.CASH._.REPORT." localSheetId="17" hidden="1">{"CASH BALANCING",#N/A,FALSE,"CASH";"CASH REPORT",#N/A,FALSE,"CASH"}</definedName>
    <definedName name="wrn.CASH._.REPORT." localSheetId="15" hidden="1">{"CASH BALANCING",#N/A,FALSE,"CASH";"CASH REPORT",#N/A,FALSE,"CASH"}</definedName>
    <definedName name="wrn.CASH._.REPORT." localSheetId="24" hidden="1">{"CASH BALANCING",#N/A,FALSE,"CASH";"CASH REPORT",#N/A,FALSE,"CASH"}</definedName>
    <definedName name="wrn.CASH._.REPORT." hidden="1">{"CASH BALANCING",#N/A,FALSE,"CASH";"CASH REPORT",#N/A,FALSE,"CASH"}</definedName>
    <definedName name="wrn.CASH._.SCHEDULE." localSheetId="5" hidden="1">{"DSBT",#N/A,FALSE,"DSBT";"CASHPAY",#N/A,FALSE,"CASHPAY"}</definedName>
    <definedName name="wrn.CASH._.SCHEDULE." localSheetId="6" hidden="1">{"DSBT",#N/A,FALSE,"DSBT";"CASHPAY",#N/A,FALSE,"CASHPAY"}</definedName>
    <definedName name="wrn.CASH._.SCHEDULE." localSheetId="21" hidden="1">{"DSBT",#N/A,FALSE,"DSBT";"CASHPAY",#N/A,FALSE,"CASHPAY"}</definedName>
    <definedName name="wrn.CASH._.SCHEDULE." localSheetId="22" hidden="1">{"DSBT",#N/A,FALSE,"DSBT";"CASHPAY",#N/A,FALSE,"CASHPAY"}</definedName>
    <definedName name="wrn.CASH._.SCHEDULE." localSheetId="7" hidden="1">{"DSBT",#N/A,FALSE,"DSBT";"CASHPAY",#N/A,FALSE,"CASHPAY"}</definedName>
    <definedName name="wrn.CASH._.SCHEDULE." localSheetId="8" hidden="1">{"DSBT",#N/A,FALSE,"DSBT";"CASHPAY",#N/A,FALSE,"CASHPAY"}</definedName>
    <definedName name="wrn.CASH._.SCHEDULE." localSheetId="9" hidden="1">{"DSBT",#N/A,FALSE,"DSBT";"CASHPAY",#N/A,FALSE,"CASHPAY"}</definedName>
    <definedName name="wrn.CASH._.SCHEDULE." localSheetId="10" hidden="1">{"DSBT",#N/A,FALSE,"DSBT";"CASHPAY",#N/A,FALSE,"CASHPAY"}</definedName>
    <definedName name="wrn.CASH._.SCHEDULE." localSheetId="2" hidden="1">{"DSBT",#N/A,FALSE,"DSBT";"CASHPAY",#N/A,FALSE,"CASHPAY"}</definedName>
    <definedName name="wrn.CASH._.SCHEDULE." localSheetId="19" hidden="1">{"DSBT",#N/A,FALSE,"DSBT";"CASHPAY",#N/A,FALSE,"CASHPAY"}</definedName>
    <definedName name="wrn.CASH._.SCHEDULE." localSheetId="16" hidden="1">{"DSBT",#N/A,FALSE,"DSBT";"CASHPAY",#N/A,FALSE,"CASHPAY"}</definedName>
    <definedName name="wrn.CASH._.SCHEDULE." localSheetId="20" hidden="1">{"DSBT",#N/A,FALSE,"DSBT";"CASHPAY",#N/A,FALSE,"CASHPAY"}</definedName>
    <definedName name="wrn.CASH._.SCHEDULE." localSheetId="3" hidden="1">{"DSBT",#N/A,FALSE,"DSBT";"CASHPAY",#N/A,FALSE,"CASHPAY"}</definedName>
    <definedName name="wrn.CASH._.SCHEDULE." localSheetId="4" hidden="1">{"DSBT",#N/A,FALSE,"DSBT";"CASHPAY",#N/A,FALSE,"CASHPAY"}</definedName>
    <definedName name="wrn.CASH._.SCHEDULE." localSheetId="17" hidden="1">{"DSBT",#N/A,FALSE,"DSBT";"CASHPAY",#N/A,FALSE,"CASHPAY"}</definedName>
    <definedName name="wrn.CASH._.SCHEDULE." localSheetId="15" hidden="1">{"DSBT",#N/A,FALSE,"DSBT";"CASHPAY",#N/A,FALSE,"CASHPAY"}</definedName>
    <definedName name="wrn.CASH._.SCHEDULE." localSheetId="24" hidden="1">{"DSBT",#N/A,FALSE,"DSBT";"CASHPAY",#N/A,FALSE,"CASHPAY"}</definedName>
    <definedName name="wrn.CASH._.SCHEDULE." hidden="1">{"DSBT",#N/A,FALSE,"DSBT";"CASHPAY",#N/A,FALSE,"CASHPAY"}</definedName>
    <definedName name="wrn.CASHDR._.PORT." localSheetId="5" hidden="1">{"CASH BALANCING",#N/A,FALSE,"CASH";"CASH REPORT",#N/A,FALSE,"CASH"}</definedName>
    <definedName name="wrn.CASHDR._.PORT." localSheetId="6" hidden="1">{"CASH BALANCING",#N/A,FALSE,"CASH";"CASH REPORT",#N/A,FALSE,"CASH"}</definedName>
    <definedName name="wrn.CASHDR._.PORT." localSheetId="21" hidden="1">{"CASH BALANCING",#N/A,FALSE,"CASH";"CASH REPORT",#N/A,FALSE,"CASH"}</definedName>
    <definedName name="wrn.CASHDR._.PORT." localSheetId="22" hidden="1">{"CASH BALANCING",#N/A,FALSE,"CASH";"CASH REPORT",#N/A,FALSE,"CASH"}</definedName>
    <definedName name="wrn.CASHDR._.PORT." localSheetId="7" hidden="1">{"CASH BALANCING",#N/A,FALSE,"CASH";"CASH REPORT",#N/A,FALSE,"CASH"}</definedName>
    <definedName name="wrn.CASHDR._.PORT." localSheetId="8" hidden="1">{"CASH BALANCING",#N/A,FALSE,"CASH";"CASH REPORT",#N/A,FALSE,"CASH"}</definedName>
    <definedName name="wrn.CASHDR._.PORT." localSheetId="9" hidden="1">{"CASH BALANCING",#N/A,FALSE,"CASH";"CASH REPORT",#N/A,FALSE,"CASH"}</definedName>
    <definedName name="wrn.CASHDR._.PORT." localSheetId="10" hidden="1">{"CASH BALANCING",#N/A,FALSE,"CASH";"CASH REPORT",#N/A,FALSE,"CASH"}</definedName>
    <definedName name="wrn.CASHDR._.PORT." localSheetId="2" hidden="1">{"CASH BALANCING",#N/A,FALSE,"CASH";"CASH REPORT",#N/A,FALSE,"CASH"}</definedName>
    <definedName name="wrn.CASHDR._.PORT." localSheetId="19" hidden="1">{"CASH BALANCING",#N/A,FALSE,"CASH";"CASH REPORT",#N/A,FALSE,"CASH"}</definedName>
    <definedName name="wrn.CASHDR._.PORT." localSheetId="16" hidden="1">{"CASH BALANCING",#N/A,FALSE,"CASH";"CASH REPORT",#N/A,FALSE,"CASH"}</definedName>
    <definedName name="wrn.CASHDR._.PORT." localSheetId="20" hidden="1">{"CASH BALANCING",#N/A,FALSE,"CASH";"CASH REPORT",#N/A,FALSE,"CASH"}</definedName>
    <definedName name="wrn.CASHDR._.PORT." localSheetId="3" hidden="1">{"CASH BALANCING",#N/A,FALSE,"CASH";"CASH REPORT",#N/A,FALSE,"CASH"}</definedName>
    <definedName name="wrn.CASHDR._.PORT." localSheetId="4" hidden="1">{"CASH BALANCING",#N/A,FALSE,"CASH";"CASH REPORT",#N/A,FALSE,"CASH"}</definedName>
    <definedName name="wrn.CASHDR._.PORT." localSheetId="17" hidden="1">{"CASH BALANCING",#N/A,FALSE,"CASH";"CASH REPORT",#N/A,FALSE,"CASH"}</definedName>
    <definedName name="wrn.CASHDR._.PORT." localSheetId="15" hidden="1">{"CASH BALANCING",#N/A,FALSE,"CASH";"CASH REPORT",#N/A,FALSE,"CASH"}</definedName>
    <definedName name="wrn.CASHDR._.PORT." localSheetId="24" hidden="1">{"CASH BALANCING",#N/A,FALSE,"CASH";"CASH REPORT",#N/A,FALSE,"CASH"}</definedName>
    <definedName name="wrn.CASHDR._.PORT." hidden="1">{"CASH BALANCING",#N/A,FALSE,"CASH";"CASH REPORT",#N/A,FALSE,"CASH"}</definedName>
    <definedName name="wrn.Dint96." hidden="1">{"Debt interest",#N/A,FALSE,"DINT96"}</definedName>
    <definedName name="wrn.DISBURSE." localSheetId="5" hidden="1">{"DISPAG1",#N/A,FALSE,"DISBURSE";"DISPAG2",#N/A,FALSE,"DISBURSE";"ACTDIS",#N/A,FALSE,"DISBURSE";"ACTOUT",#N/A,FALSE,"DISBURSE";"TOTDIFF",#N/A,FALSE,"DISBURSE";"REVDIS",#N/A,FALSE,"DISBURSE"}</definedName>
    <definedName name="wrn.DISBURSE." localSheetId="6" hidden="1">{"DISPAG1",#N/A,FALSE,"DISBURSE";"DISPAG2",#N/A,FALSE,"DISBURSE";"ACTDIS",#N/A,FALSE,"DISBURSE";"ACTOUT",#N/A,FALSE,"DISBURSE";"TOTDIFF",#N/A,FALSE,"DISBURSE";"REVDIS",#N/A,FALSE,"DISBURSE"}</definedName>
    <definedName name="wrn.DISBURSE." localSheetId="21" hidden="1">{"DISPAG1",#N/A,FALSE,"DISBURSE";"DISPAG2",#N/A,FALSE,"DISBURSE";"ACTDIS",#N/A,FALSE,"DISBURSE";"ACTOUT",#N/A,FALSE,"DISBURSE";"TOTDIFF",#N/A,FALSE,"DISBURSE";"REVDIS",#N/A,FALSE,"DISBURSE"}</definedName>
    <definedName name="wrn.DISBURSE." localSheetId="22" hidden="1">{"DISPAG1",#N/A,FALSE,"DISBURSE";"DISPAG2",#N/A,FALSE,"DISBURSE";"ACTDIS",#N/A,FALSE,"DISBURSE";"ACTOUT",#N/A,FALSE,"DISBURSE";"TOTDIFF",#N/A,FALSE,"DISBURSE";"REVDIS",#N/A,FALSE,"DISBURSE"}</definedName>
    <definedName name="wrn.DISBURSE." localSheetId="7" hidden="1">{"DISPAG1",#N/A,FALSE,"DISBURSE";"DISPAG2",#N/A,FALSE,"DISBURSE";"ACTDIS",#N/A,FALSE,"DISBURSE";"ACTOUT",#N/A,FALSE,"DISBURSE";"TOTDIFF",#N/A,FALSE,"DISBURSE";"REVDIS",#N/A,FALSE,"DISBURSE"}</definedName>
    <definedName name="wrn.DISBURSE." localSheetId="8" hidden="1">{"DISPAG1",#N/A,FALSE,"DISBURSE";"DISPAG2",#N/A,FALSE,"DISBURSE";"ACTDIS",#N/A,FALSE,"DISBURSE";"ACTOUT",#N/A,FALSE,"DISBURSE";"TOTDIFF",#N/A,FALSE,"DISBURSE";"REVDIS",#N/A,FALSE,"DISBURSE"}</definedName>
    <definedName name="wrn.DISBURSE." localSheetId="9" hidden="1">{"DISPAG1",#N/A,FALSE,"DISBURSE";"DISPAG2",#N/A,FALSE,"DISBURSE";"ACTDIS",#N/A,FALSE,"DISBURSE";"ACTOUT",#N/A,FALSE,"DISBURSE";"TOTDIFF",#N/A,FALSE,"DISBURSE";"REVDIS",#N/A,FALSE,"DISBURSE"}</definedName>
    <definedName name="wrn.DISBURSE." localSheetId="10" hidden="1">{"DISPAG1",#N/A,FALSE,"DISBURSE";"DISPAG2",#N/A,FALSE,"DISBURSE";"ACTDIS",#N/A,FALSE,"DISBURSE";"ACTOUT",#N/A,FALSE,"DISBURSE";"TOTDIFF",#N/A,FALSE,"DISBURSE";"REVDIS",#N/A,FALSE,"DISBURSE"}</definedName>
    <definedName name="wrn.DISBURSE." localSheetId="2" hidden="1">{"DISPAG1",#N/A,FALSE,"DISBURSE";"DISPAG2",#N/A,FALSE,"DISBURSE";"ACTDIS",#N/A,FALSE,"DISBURSE";"ACTOUT",#N/A,FALSE,"DISBURSE";"TOTDIFF",#N/A,FALSE,"DISBURSE";"REVDIS",#N/A,FALSE,"DISBURSE"}</definedName>
    <definedName name="wrn.DISBURSE." localSheetId="19" hidden="1">{"DISPAG1",#N/A,FALSE,"DISBURSE";"DISPAG2",#N/A,FALSE,"DISBURSE";"ACTDIS",#N/A,FALSE,"DISBURSE";"ACTOUT",#N/A,FALSE,"DISBURSE";"TOTDIFF",#N/A,FALSE,"DISBURSE";"REVDIS",#N/A,FALSE,"DISBURSE"}</definedName>
    <definedName name="wrn.DISBURSE." localSheetId="16" hidden="1">{"DISPAG1",#N/A,FALSE,"DISBURSE";"DISPAG2",#N/A,FALSE,"DISBURSE";"ACTDIS",#N/A,FALSE,"DISBURSE";"ACTOUT",#N/A,FALSE,"DISBURSE";"TOTDIFF",#N/A,FALSE,"DISBURSE";"REVDIS",#N/A,FALSE,"DISBURSE"}</definedName>
    <definedName name="wrn.DISBURSE." localSheetId="20" hidden="1">{"DISPAG1",#N/A,FALSE,"DISBURSE";"DISPAG2",#N/A,FALSE,"DISBURSE";"ACTDIS",#N/A,FALSE,"DISBURSE";"ACTOUT",#N/A,FALSE,"DISBURSE";"TOTDIFF",#N/A,FALSE,"DISBURSE";"REVDIS",#N/A,FALSE,"DISBURSE"}</definedName>
    <definedName name="wrn.DISBURSE." localSheetId="3" hidden="1">{"DISPAG1",#N/A,FALSE,"DISBURSE";"DISPAG2",#N/A,FALSE,"DISBURSE";"ACTDIS",#N/A,FALSE,"DISBURSE";"ACTOUT",#N/A,FALSE,"DISBURSE";"TOTDIFF",#N/A,FALSE,"DISBURSE";"REVDIS",#N/A,FALSE,"DISBURSE"}</definedName>
    <definedName name="wrn.DISBURSE." localSheetId="4" hidden="1">{"DISPAG1",#N/A,FALSE,"DISBURSE";"DISPAG2",#N/A,FALSE,"DISBURSE";"ACTDIS",#N/A,FALSE,"DISBURSE";"ACTOUT",#N/A,FALSE,"DISBURSE";"TOTDIFF",#N/A,FALSE,"DISBURSE";"REVDIS",#N/A,FALSE,"DISBURSE"}</definedName>
    <definedName name="wrn.DISBURSE." localSheetId="17" hidden="1">{"DISPAG1",#N/A,FALSE,"DISBURSE";"DISPAG2",#N/A,FALSE,"DISBURSE";"ACTDIS",#N/A,FALSE,"DISBURSE";"ACTOUT",#N/A,FALSE,"DISBURSE";"TOTDIFF",#N/A,FALSE,"DISBURSE";"REVDIS",#N/A,FALSE,"DISBURSE"}</definedName>
    <definedName name="wrn.DISBURSE." localSheetId="15" hidden="1">{"DISPAG1",#N/A,FALSE,"DISBURSE";"DISPAG2",#N/A,FALSE,"DISBURSE";"ACTDIS",#N/A,FALSE,"DISBURSE";"ACTOUT",#N/A,FALSE,"DISBURSE";"TOTDIFF",#N/A,FALSE,"DISBURSE";"REVDIS",#N/A,FALSE,"DISBURSE"}</definedName>
    <definedName name="wrn.DISBURSE." localSheetId="24" hidden="1">{"DISPAG1",#N/A,FALSE,"DISBURSE";"DISPAG2",#N/A,FALSE,"DISBURSE";"ACTDIS",#N/A,FALSE,"DISBURSE";"ACTOUT",#N/A,FALSE,"DISBURSE";"TOTDIFF",#N/A,FALSE,"DISBURSE";"REVDIS",#N/A,FALSE,"DISBURSE"}</definedName>
    <definedName name="wrn.DISBURSE." hidden="1">{"DISPAG1",#N/A,FALSE,"DISBURSE";"DISPAG2",#N/A,FALSE,"DISBURSE";"ACTDIS",#N/A,FALSE,"DISBURSE";"ACTOUT",#N/A,FALSE,"DISBURSE";"TOTDIFF",#N/A,FALSE,"DISBURSE";"REVDIS",#N/A,FALSE,"DISBURSE"}</definedName>
    <definedName name="wrn.eecdata." hidden="1">{"view1",#N/A,FALSE,"EECDATA";"view2",#N/A,FALSE,"EECDATA"}</definedName>
    <definedName name="wrn.FMRB." localSheetId="5" hidden="1">{"ESTIMATES",#N/A,FALSE,"CASH"}</definedName>
    <definedName name="wrn.FMRB." localSheetId="6" hidden="1">{"ESTIMATES",#N/A,FALSE,"CASH"}</definedName>
    <definedName name="wrn.FMRB." localSheetId="21" hidden="1">{"ESTIMATES",#N/A,FALSE,"CASH"}</definedName>
    <definedName name="wrn.FMRB." localSheetId="22" hidden="1">{"ESTIMATES",#N/A,FALSE,"CASH"}</definedName>
    <definedName name="wrn.FMRB." localSheetId="7" hidden="1">{"ESTIMATES",#N/A,FALSE,"CASH"}</definedName>
    <definedName name="wrn.FMRB." localSheetId="8" hidden="1">{"ESTIMATES",#N/A,FALSE,"CASH"}</definedName>
    <definedName name="wrn.FMRB." localSheetId="9" hidden="1">{"ESTIMATES",#N/A,FALSE,"CASH"}</definedName>
    <definedName name="wrn.FMRB." localSheetId="10" hidden="1">{"ESTIMATES",#N/A,FALSE,"CASH"}</definedName>
    <definedName name="wrn.FMRB." localSheetId="2" hidden="1">{"ESTIMATES",#N/A,FALSE,"CASH"}</definedName>
    <definedName name="wrn.FMRB." localSheetId="19" hidden="1">{"ESTIMATES",#N/A,FALSE,"CASH"}</definedName>
    <definedName name="wrn.FMRB." localSheetId="16" hidden="1">{"ESTIMATES",#N/A,FALSE,"CASH"}</definedName>
    <definedName name="wrn.FMRB." localSheetId="20" hidden="1">{"ESTIMATES",#N/A,FALSE,"CASH"}</definedName>
    <definedName name="wrn.FMRB." localSheetId="3" hidden="1">{"ESTIMATES",#N/A,FALSE,"CASH"}</definedName>
    <definedName name="wrn.FMRB." localSheetId="4" hidden="1">{"ESTIMATES",#N/A,FALSE,"CASH"}</definedName>
    <definedName name="wrn.FMRB." localSheetId="17" hidden="1">{"ESTIMATES",#N/A,FALSE,"CASH"}</definedName>
    <definedName name="wrn.FMRB." localSheetId="15" hidden="1">{"ESTIMATES",#N/A,FALSE,"CASH"}</definedName>
    <definedName name="wrn.FMRB." localSheetId="24" hidden="1">{"ESTIMATES",#N/A,FALSE,"CASH"}</definedName>
    <definedName name="wrn.FMRB." hidden="1">{"ESTIMATES",#N/A,FALSE,"CASH"}</definedName>
    <definedName name="wrn.Graf95_96." hidden="1">{"g95_96m1",#N/A,FALSE,"Graf(95+96)M";"g95_96m2",#N/A,FALSE,"Graf(95+96)M";"g95_96mb1",#N/A,FALSE,"Graf(95+96)Mb";"g95_96mb2",#N/A,FALSE,"Graf(95+96)Mb";"g95_96f1",#N/A,FALSE,"Graf(95+96)F";"g95_96f2",#N/A,FALSE,"Graf(95+96)F";"g95_96fb1",#N/A,FALSE,"Graf(95+96)Fb";"g95_96fb2",#N/A,FALSE,"Graf(95+96)Fb"}</definedName>
    <definedName name="wrn.National._.Debt." hidden="1">{"Debt interest",#N/A,FALSE,"DINT 2000"}</definedName>
    <definedName name="wrn.Program." hidden="1">{"Tab1",#N/A,FALSE,"P";"Tab2",#N/A,FALSE,"P"}</definedName>
    <definedName name="wrn.Ques._.1." hidden="1">{"Ques 1",#N/A,FALSE,"NWEO138"}</definedName>
    <definedName name="wrn.R22_Data_Collection1997." hidden="1">{"_R22_General",#N/A,TRUE,"R22_General";"_R22_Questions",#N/A,TRUE,"R22_Questions";"ColA_R22",#N/A,TRUE,"R2295";"_R22_Tables",#N/A,TRUE,"R2295"}</definedName>
    <definedName name="wrn.Riqfin." hidden="1">{"Riqfin97",#N/A,FALSE,"Tran";"Riqfinpro",#N/A,FALSE,"Tran"}</definedName>
    <definedName name="wrn.TabARA." hidden="1">{"Page1",#N/A,FALSE,"ARA M&amp;F&amp;T";"Page2",#N/A,FALSE,"ARA M&amp;F&amp;T";"Page3",#N/A,FALSE,"ARA M&amp;F&amp;T"}</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 name="wrnnew.tabARA" hidden="1">{"Page1",#N/A,FALSE,"ARA M&amp;F&amp;T";"Page2",#N/A,FALSE,"ARA M&amp;F&amp;T";"Page3",#N/A,FALSE,"ARA M&amp;F&amp;T"}</definedName>
    <definedName name="ww" hidden="1">#REF!</definedName>
    <definedName name="www" hidden="1">{"Riqfin97",#N/A,FALSE,"Tran";"Riqfinpro",#N/A,FALSE,"Tran"}</definedName>
    <definedName name="x" localSheetId="6">#REF!</definedName>
    <definedName name="x" localSheetId="21">#REF!</definedName>
    <definedName name="x" localSheetId="22">#REF!</definedName>
    <definedName name="x" localSheetId="7">#REF!</definedName>
    <definedName name="x" localSheetId="9">#REF!</definedName>
    <definedName name="x" localSheetId="19">#REF!</definedName>
    <definedName name="x" localSheetId="16">#REF!</definedName>
    <definedName name="x" localSheetId="20">#REF!</definedName>
    <definedName name="x" localSheetId="3">#REF!</definedName>
    <definedName name="x" localSheetId="4">#REF!</definedName>
    <definedName name="x" localSheetId="17">#REF!</definedName>
    <definedName name="x" localSheetId="15">#REF!</definedName>
    <definedName name="x">#REF!</definedName>
    <definedName name="x_axis" localSheetId="24">OFFSET(#REF!,#REF!,0,#REF!,1)</definedName>
    <definedName name="x_axis">OFFSET(#REF!,#REF!,0,#REF!,1)</definedName>
    <definedName name="XEU" localSheetId="6">#REF!</definedName>
    <definedName name="XEU" localSheetId="21">#REF!</definedName>
    <definedName name="XEU" localSheetId="22">#REF!</definedName>
    <definedName name="XEU" localSheetId="7">#REF!</definedName>
    <definedName name="XEU" localSheetId="9">#REF!</definedName>
    <definedName name="XEU" localSheetId="19">#REF!</definedName>
    <definedName name="XEU" localSheetId="16">#REF!</definedName>
    <definedName name="XEU" localSheetId="20">#REF!</definedName>
    <definedName name="XEU" localSheetId="3">#REF!</definedName>
    <definedName name="XEU" localSheetId="4">#REF!</definedName>
    <definedName name="XEU" localSheetId="17">#REF!</definedName>
    <definedName name="XEU" localSheetId="15">#REF!</definedName>
    <definedName name="XEU" localSheetId="24">#REF!</definedName>
    <definedName name="XEU">#REF!</definedName>
    <definedName name="xx" hidden="1">{"Riqfin97",#N/A,FALSE,"Tran";"Riqfinpro",#N/A,FALSE,"Tran"}</definedName>
    <definedName name="XXX"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xxx" hidden="1">{"Riqfin97",#N/A,FALSE,"Tran";"Riqfinpro",#N/A,FALSE,"Tran"}</definedName>
    <definedName name="Y">#REF!</definedName>
    <definedName name="yy" hidden="1">{"Tab1",#N/A,FALSE,"P";"Tab2",#N/A,FALSE,"P"}</definedName>
    <definedName name="yyy" hidden="1">{"Tab1",#N/A,FALSE,"P";"Tab2",#N/A,FALSE,"P"}</definedName>
    <definedName name="yyyy" hidden="1">{"Riqfin97",#N/A,FALSE,"Tran";"Riqfinpro",#N/A,FALSE,"Tran"}</definedName>
    <definedName name="z" hidden="1">{"view1",#N/A,FALSE,"EECDATA";"view2",#N/A,FALSE,"EECDATA"}</definedName>
    <definedName name="Z_041FA3A7_30CF_11D1_A8EA_00A02466B35E_.wvu.Cols" hidden="1">#REF!,#REF!,#REF!,#REF!</definedName>
    <definedName name="Z_041FA3A7_30CF_11D1_A8EA_00A02466B35E_.wvu.Rows" hidden="1">#REF!,#REF!</definedName>
    <definedName name="Z_112B8339_2081_11D2_BFD2_00A02466506E_.wvu.PrintTitles" hidden="1">#REF!,#REF!</definedName>
    <definedName name="Z_112B833B_2081_11D2_BFD2_00A02466506E_.wvu.PrintTitles" hidden="1">#REF!,#REF!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65976840_70A2_11D2_BFD1_C1F7123CE332_.wvu.PrintTitles" hidden="1">#REF!,#REF!</definedName>
    <definedName name="Z_95224721_0485_11D4_BFD1_00508B5F4DA4_.wvu.Cols" hidden="1">#REF!</definedName>
    <definedName name="Z_B424DD41_AAD0_11D2_BFD1_00A02466506E_.wvu.PrintTitles" hidden="1">#REF!,#REF!</definedName>
    <definedName name="Z_BC2BFA12_1C91_11D2_BFD2_00A02466506E_.wvu.PrintTitles" hidden="1">#REF!,#REF!</definedName>
    <definedName name="Z_E6B74681_BCE1_11D2_BFD1_00A02466506E_.wvu.PrintTitles" hidden="1">#REF!,#REF!</definedName>
    <definedName name="zkdfnbao" hidden="1">#REF!</definedName>
    <definedName name="zoe" hidden="1">{"Page1",#N/A,FALSE,"ARA M&amp;F&amp;T";"Page2",#N/A,FALSE,"ARA M&amp;F&amp;T";"Page3",#N/A,FALSE,"ARA M&amp;F&amp;T"}</definedName>
    <definedName name="zz" hidden="1">{"Tab1",#N/A,FALSE,"P";"Tab2",#N/A,FALSE,"P"}</definedName>
    <definedName name="zzrr">#REF!</definedName>
  </definedNames>
  <calcPr calcId="191028"/>
  <pivotCaches>
    <pivotCache cacheId="86"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6" i="115" l="1"/>
  <c r="B57" i="115"/>
  <c r="B55" i="115"/>
  <c r="B54" i="115"/>
  <c r="C2" i="132"/>
  <c r="D2" i="132"/>
  <c r="E2" i="132"/>
  <c r="F2" i="132"/>
  <c r="G2" i="132"/>
  <c r="H2" i="132"/>
  <c r="I2" i="132"/>
  <c r="J2" i="132"/>
  <c r="K2" i="132"/>
  <c r="L2" i="132"/>
  <c r="M2" i="132"/>
  <c r="N2" i="132"/>
  <c r="O2" i="132"/>
  <c r="P2" i="132"/>
  <c r="Q2" i="132"/>
  <c r="R2" i="132"/>
  <c r="S2" i="132"/>
  <c r="T2" i="132"/>
  <c r="U2" i="132"/>
  <c r="V2" i="132"/>
  <c r="W2" i="132"/>
  <c r="X2" i="132"/>
  <c r="Y2" i="132"/>
  <c r="Z2" i="132"/>
  <c r="AA2" i="132"/>
  <c r="AB2" i="132"/>
  <c r="AC2" i="132"/>
  <c r="AD2" i="132"/>
  <c r="C3" i="132"/>
  <c r="D3" i="132"/>
  <c r="E3" i="132"/>
  <c r="F3" i="132"/>
  <c r="G3" i="132"/>
  <c r="H3" i="132"/>
  <c r="I3" i="132"/>
  <c r="J3" i="132"/>
  <c r="K3" i="132"/>
  <c r="L3" i="132"/>
  <c r="M3" i="132"/>
  <c r="N3" i="132"/>
  <c r="O3" i="132"/>
  <c r="P3" i="132"/>
  <c r="Q3" i="132"/>
  <c r="R3" i="132"/>
  <c r="S3" i="132"/>
  <c r="T3" i="132"/>
  <c r="U3" i="132"/>
  <c r="V3" i="132"/>
  <c r="W3" i="132"/>
  <c r="X3" i="132"/>
  <c r="Y3" i="132"/>
  <c r="Z3" i="132"/>
  <c r="AA3" i="132"/>
  <c r="AB3" i="132"/>
  <c r="AC3" i="132"/>
  <c r="AD3" i="132"/>
  <c r="C4" i="132"/>
  <c r="D4" i="132"/>
  <c r="E4" i="132"/>
  <c r="F4" i="132"/>
  <c r="G4" i="132"/>
  <c r="H4" i="132"/>
  <c r="I4" i="132"/>
  <c r="J4" i="132"/>
  <c r="K4" i="132"/>
  <c r="L4" i="132"/>
  <c r="M4" i="132"/>
  <c r="N4" i="132"/>
  <c r="O4" i="132"/>
  <c r="P4" i="132"/>
  <c r="Q4" i="132"/>
  <c r="R4" i="132"/>
  <c r="S4" i="132"/>
  <c r="T4" i="132"/>
  <c r="U4" i="132"/>
  <c r="V4" i="132"/>
  <c r="W4" i="132"/>
  <c r="X4" i="132"/>
  <c r="Y4" i="132"/>
  <c r="Z4" i="132"/>
  <c r="AA4" i="132"/>
  <c r="AB4" i="132"/>
  <c r="AC4" i="132"/>
  <c r="AD4" i="132"/>
  <c r="C5" i="132"/>
  <c r="D5" i="132"/>
  <c r="E5" i="132"/>
  <c r="F5" i="132"/>
  <c r="G5" i="132"/>
  <c r="H5" i="132"/>
  <c r="I5" i="132"/>
  <c r="J5" i="132"/>
  <c r="K5" i="132"/>
  <c r="L5" i="132"/>
  <c r="M5" i="132"/>
  <c r="N5" i="132"/>
  <c r="O5" i="132"/>
  <c r="P5" i="132"/>
  <c r="Q5" i="132"/>
  <c r="R5" i="132"/>
  <c r="S5" i="132"/>
  <c r="T5" i="132"/>
  <c r="U5" i="132"/>
  <c r="V5" i="132"/>
  <c r="W5" i="132"/>
  <c r="X5" i="132"/>
  <c r="Y5" i="132"/>
  <c r="Z5" i="132"/>
  <c r="AA5" i="132"/>
  <c r="AB5" i="132"/>
  <c r="AC5" i="132"/>
  <c r="AD5" i="132"/>
  <c r="C6" i="132"/>
  <c r="D6" i="132"/>
  <c r="E6" i="132"/>
  <c r="F6" i="132"/>
  <c r="G6" i="132"/>
  <c r="H6" i="132"/>
  <c r="I6" i="132"/>
  <c r="J6" i="132"/>
  <c r="K6" i="132"/>
  <c r="L6" i="132"/>
  <c r="M6" i="132"/>
  <c r="N6" i="132"/>
  <c r="O6" i="132"/>
  <c r="P6" i="132"/>
  <c r="Q6" i="132"/>
  <c r="R6" i="132"/>
  <c r="S6" i="132"/>
  <c r="T6" i="132"/>
  <c r="U6" i="132"/>
  <c r="V6" i="132"/>
  <c r="W6" i="132"/>
  <c r="X6" i="132"/>
  <c r="Y6" i="132"/>
  <c r="Z6" i="132"/>
  <c r="AA6" i="132"/>
  <c r="AB6" i="132"/>
  <c r="AC6" i="132"/>
  <c r="AD6" i="132"/>
  <c r="C7" i="132"/>
  <c r="D7" i="132"/>
  <c r="E7" i="132"/>
  <c r="F7" i="132"/>
  <c r="G7" i="132"/>
  <c r="H7" i="132"/>
  <c r="I7" i="132"/>
  <c r="J7" i="132"/>
  <c r="K7" i="132"/>
  <c r="L7" i="132"/>
  <c r="M7" i="132"/>
  <c r="N7" i="132"/>
  <c r="O7" i="132"/>
  <c r="P7" i="132"/>
  <c r="Q7" i="132"/>
  <c r="R7" i="132"/>
  <c r="S7" i="132"/>
  <c r="T7" i="132"/>
  <c r="U7" i="132"/>
  <c r="V7" i="132"/>
  <c r="W7" i="132"/>
  <c r="X7" i="132"/>
  <c r="Y7" i="132"/>
  <c r="Z7" i="132"/>
  <c r="AA7" i="132"/>
  <c r="AB7" i="132"/>
  <c r="AC7" i="132"/>
  <c r="AD7" i="132"/>
  <c r="B3" i="132"/>
  <c r="B4" i="132"/>
  <c r="B5" i="132"/>
  <c r="B6" i="132"/>
  <c r="B7" i="132"/>
  <c r="B2" i="132"/>
  <c r="C12" i="140"/>
  <c r="D14" i="140"/>
  <c r="B13" i="113"/>
  <c r="B93" i="136"/>
  <c r="B163" i="136"/>
  <c r="D126" i="139" l="1"/>
  <c r="E126" i="139"/>
  <c r="F126" i="139"/>
  <c r="C126" i="139"/>
  <c r="N119" i="139"/>
  <c r="F85" i="139"/>
  <c r="C91" i="139"/>
  <c r="F84" i="139"/>
  <c r="C84" i="139"/>
  <c r="D84" i="139"/>
  <c r="B84" i="139"/>
  <c r="E5" i="139" l="1"/>
  <c r="D5" i="139"/>
  <c r="C28" i="140" l="1"/>
  <c r="B28" i="140"/>
  <c r="C27" i="140"/>
  <c r="B27" i="140"/>
  <c r="C26" i="140"/>
  <c r="B26" i="140"/>
  <c r="C25" i="140"/>
  <c r="D25" i="140" s="1"/>
  <c r="E25" i="140" s="1"/>
  <c r="F25" i="140" s="1"/>
  <c r="C18" i="140"/>
  <c r="D18" i="140" s="1"/>
  <c r="E18" i="140" s="1"/>
  <c r="F18" i="140" s="1"/>
  <c r="G18" i="140" s="1"/>
  <c r="B11" i="140"/>
  <c r="K8" i="140"/>
  <c r="L8" i="140" s="1"/>
  <c r="L6" i="140"/>
  <c r="M6" i="140" s="1"/>
  <c r="N6" i="140" s="1"/>
  <c r="O6" i="140" s="1"/>
  <c r="P6" i="140" s="1"/>
  <c r="K4" i="140"/>
  <c r="L4" i="140" s="1"/>
  <c r="C3" i="140"/>
  <c r="C11" i="140" s="1"/>
  <c r="L2" i="140"/>
  <c r="M2" i="140" s="1"/>
  <c r="B13" i="140" l="1"/>
  <c r="B20" i="140" s="1"/>
  <c r="B14" i="140"/>
  <c r="B21" i="140" s="1"/>
  <c r="B12" i="140"/>
  <c r="B19" i="140" s="1"/>
  <c r="N2" i="140"/>
  <c r="M4" i="140"/>
  <c r="M8" i="140"/>
  <c r="D3" i="140"/>
  <c r="C13" i="140" l="1"/>
  <c r="C20" i="140" s="1"/>
  <c r="C14" i="140"/>
  <c r="C21" i="140" s="1"/>
  <c r="C19" i="140"/>
  <c r="D11" i="140"/>
  <c r="E3" i="140"/>
  <c r="O2" i="140"/>
  <c r="N4" i="140"/>
  <c r="N8" i="140"/>
  <c r="D13" i="140" l="1"/>
  <c r="D20" i="140" s="1"/>
  <c r="D21" i="140"/>
  <c r="D12" i="140"/>
  <c r="D19" i="140" s="1"/>
  <c r="O8" i="140"/>
  <c r="P2" i="140"/>
  <c r="E11" i="140"/>
  <c r="F3" i="140"/>
  <c r="F11" i="140" s="1"/>
  <c r="Q2" i="140" l="1"/>
  <c r="O4" i="140"/>
  <c r="E13" i="140" l="1"/>
  <c r="E20" i="140" s="1"/>
  <c r="D27" i="140" s="1"/>
  <c r="P4" i="140"/>
  <c r="E14" i="140"/>
  <c r="E21" i="140" s="1"/>
  <c r="D28" i="140" s="1"/>
  <c r="E12" i="140"/>
  <c r="E19" i="140" s="1"/>
  <c r="D26" i="140" s="1"/>
  <c r="P8" i="140"/>
  <c r="Q8" i="140" s="1"/>
  <c r="F13" i="140" l="1"/>
  <c r="G13" i="140" s="1"/>
  <c r="Q4" i="140"/>
  <c r="F12" i="140"/>
  <c r="G12" i="140" s="1"/>
  <c r="F14" i="140"/>
  <c r="G14" i="140" s="1"/>
  <c r="F21" i="140" l="1"/>
  <c r="E28" i="140" s="1"/>
  <c r="F19" i="140"/>
  <c r="E26" i="140" s="1"/>
  <c r="F20" i="140"/>
  <c r="E27" i="140" s="1"/>
  <c r="G20" i="140" l="1"/>
  <c r="F27" i="140" s="1"/>
  <c r="G19" i="140"/>
  <c r="F26" i="140" s="1"/>
  <c r="G21" i="140"/>
  <c r="F28" i="140" s="1"/>
  <c r="D7" i="125" l="1"/>
  <c r="D88" i="125" l="1"/>
  <c r="E88" i="125"/>
  <c r="F88" i="125"/>
  <c r="G88" i="125"/>
  <c r="H88" i="125"/>
  <c r="I88" i="125"/>
  <c r="J88" i="125"/>
  <c r="K88" i="125"/>
  <c r="L88" i="125"/>
  <c r="M88" i="125"/>
  <c r="N88" i="125"/>
  <c r="C88" i="125"/>
  <c r="D77" i="125"/>
  <c r="E77" i="125"/>
  <c r="F77" i="125"/>
  <c r="G77" i="125"/>
  <c r="H77" i="125"/>
  <c r="I77" i="125"/>
  <c r="J77" i="125"/>
  <c r="K77" i="125"/>
  <c r="L77" i="125"/>
  <c r="M77" i="125"/>
  <c r="N77" i="125"/>
  <c r="D78" i="125"/>
  <c r="E78" i="125"/>
  <c r="F78" i="125"/>
  <c r="G78" i="125"/>
  <c r="H78" i="125"/>
  <c r="I78" i="125"/>
  <c r="J78" i="125"/>
  <c r="K78" i="125"/>
  <c r="L78" i="125"/>
  <c r="M78" i="125"/>
  <c r="N78" i="125"/>
  <c r="D79" i="125"/>
  <c r="E79" i="125"/>
  <c r="F79" i="125"/>
  <c r="G79" i="125"/>
  <c r="H79" i="125"/>
  <c r="I79" i="125"/>
  <c r="J79" i="125"/>
  <c r="K79" i="125"/>
  <c r="L79" i="125"/>
  <c r="M79" i="125"/>
  <c r="N79" i="125"/>
  <c r="D80" i="125"/>
  <c r="E80" i="125"/>
  <c r="F80" i="125"/>
  <c r="G80" i="125"/>
  <c r="H80" i="125"/>
  <c r="I80" i="125"/>
  <c r="J80" i="125"/>
  <c r="K80" i="125"/>
  <c r="L80" i="125"/>
  <c r="M80" i="125"/>
  <c r="N80" i="125"/>
  <c r="D81" i="125"/>
  <c r="E81" i="125"/>
  <c r="F81" i="125"/>
  <c r="G81" i="125"/>
  <c r="H81" i="125"/>
  <c r="I81" i="125"/>
  <c r="J81" i="125"/>
  <c r="K81" i="125"/>
  <c r="L81" i="125"/>
  <c r="M81" i="125"/>
  <c r="N81" i="125"/>
  <c r="D82" i="125"/>
  <c r="E82" i="125"/>
  <c r="F82" i="125"/>
  <c r="G82" i="125"/>
  <c r="H82" i="125"/>
  <c r="I82" i="125"/>
  <c r="J82" i="125"/>
  <c r="K82" i="125"/>
  <c r="L82" i="125"/>
  <c r="M82" i="125"/>
  <c r="N82" i="125"/>
  <c r="D83" i="125"/>
  <c r="E83" i="125"/>
  <c r="F83" i="125"/>
  <c r="G83" i="125"/>
  <c r="H83" i="125"/>
  <c r="I83" i="125"/>
  <c r="J83" i="125"/>
  <c r="K83" i="125"/>
  <c r="L83" i="125"/>
  <c r="M83" i="125"/>
  <c r="N83" i="125"/>
  <c r="D84" i="125"/>
  <c r="E84" i="125"/>
  <c r="F84" i="125"/>
  <c r="G84" i="125"/>
  <c r="H84" i="125"/>
  <c r="I84" i="125"/>
  <c r="J84" i="125"/>
  <c r="K84" i="125"/>
  <c r="L84" i="125"/>
  <c r="M84" i="125"/>
  <c r="N84" i="125"/>
  <c r="D85" i="125"/>
  <c r="E85" i="125"/>
  <c r="F85" i="125"/>
  <c r="G85" i="125"/>
  <c r="H85" i="125"/>
  <c r="I85" i="125"/>
  <c r="J85" i="125"/>
  <c r="K85" i="125"/>
  <c r="L85" i="125"/>
  <c r="M85" i="125"/>
  <c r="N85" i="125"/>
  <c r="D86" i="125"/>
  <c r="E86" i="125"/>
  <c r="F86" i="125"/>
  <c r="G86" i="125"/>
  <c r="H86" i="125"/>
  <c r="I86" i="125"/>
  <c r="J86" i="125"/>
  <c r="K86" i="125"/>
  <c r="L86" i="125"/>
  <c r="M86" i="125"/>
  <c r="N86" i="125"/>
  <c r="D87" i="125"/>
  <c r="E87" i="125"/>
  <c r="F87" i="125"/>
  <c r="G87" i="125"/>
  <c r="H87" i="125"/>
  <c r="I87" i="125"/>
  <c r="J87" i="125"/>
  <c r="K87" i="125"/>
  <c r="L87" i="125"/>
  <c r="M87" i="125"/>
  <c r="N87" i="125"/>
  <c r="C78" i="125"/>
  <c r="C79" i="125"/>
  <c r="C80" i="125"/>
  <c r="C81" i="125"/>
  <c r="C82" i="125"/>
  <c r="C83" i="125"/>
  <c r="C84" i="125"/>
  <c r="C85" i="125"/>
  <c r="C86" i="125"/>
  <c r="C87" i="125"/>
  <c r="C77" i="125"/>
  <c r="C37" i="125" l="1"/>
  <c r="M119" i="139" l="1"/>
  <c r="A112" i="139"/>
  <c r="A113" i="139"/>
  <c r="A114" i="139"/>
  <c r="C179" i="136" l="1"/>
  <c r="B177" i="136"/>
  <c r="B178" i="136"/>
  <c r="K137" i="136" l="1"/>
  <c r="C62" i="136" l="1"/>
  <c r="B62" i="136"/>
  <c r="B97" i="136" l="1"/>
  <c r="M40" i="114" l="1"/>
  <c r="C78" i="139" l="1"/>
  <c r="D78" i="139"/>
  <c r="E78" i="139"/>
  <c r="F78" i="139"/>
  <c r="G78" i="139"/>
  <c r="H78" i="139"/>
  <c r="I78" i="139"/>
  <c r="J78" i="139"/>
  <c r="K78" i="139"/>
  <c r="B78" i="139"/>
  <c r="D74" i="111" l="1"/>
  <c r="C74" i="111"/>
  <c r="L79" i="111"/>
  <c r="K79" i="111"/>
  <c r="J79" i="111"/>
  <c r="I79" i="111"/>
  <c r="H79" i="111"/>
  <c r="G79" i="111"/>
  <c r="F79" i="111"/>
  <c r="E79" i="111"/>
  <c r="D79" i="111"/>
  <c r="C79" i="111"/>
  <c r="L78" i="111"/>
  <c r="K78" i="111"/>
  <c r="J78" i="111"/>
  <c r="I78" i="111"/>
  <c r="H78" i="111"/>
  <c r="G78" i="111"/>
  <c r="F78" i="111"/>
  <c r="E78" i="111"/>
  <c r="D78" i="111"/>
  <c r="C78" i="111"/>
  <c r="C81" i="111" s="1"/>
  <c r="N73" i="111"/>
  <c r="M73" i="111"/>
  <c r="C176" i="136"/>
  <c r="D176" i="136"/>
  <c r="B176" i="136"/>
  <c r="X27" i="136"/>
  <c r="X25" i="136"/>
  <c r="N78" i="111" l="1"/>
  <c r="D81" i="111"/>
  <c r="M79" i="111"/>
  <c r="C82" i="111"/>
  <c r="D82" i="111"/>
  <c r="C75" i="111"/>
  <c r="M78" i="111"/>
  <c r="N79" i="111"/>
  <c r="D75" i="111"/>
  <c r="E176" i="136"/>
  <c r="B156" i="136"/>
  <c r="B129" i="136" l="1"/>
  <c r="B70" i="139"/>
  <c r="C70" i="139"/>
  <c r="D70" i="139"/>
  <c r="E70" i="139"/>
  <c r="F70" i="139"/>
  <c r="G70" i="139"/>
  <c r="H70" i="139"/>
  <c r="I70" i="139"/>
  <c r="J70" i="139"/>
  <c r="K70" i="139"/>
  <c r="G53" i="96"/>
  <c r="G50" i="96"/>
  <c r="G51" i="96"/>
  <c r="G52" i="96"/>
  <c r="G49" i="96"/>
  <c r="F53" i="96"/>
  <c r="F52" i="96"/>
  <c r="F51" i="96"/>
  <c r="F50" i="96"/>
  <c r="F49" i="96"/>
  <c r="B94" i="136"/>
  <c r="B90" i="136"/>
  <c r="B80" i="136"/>
  <c r="B76" i="136"/>
  <c r="N70" i="139" l="1"/>
  <c r="M70" i="139"/>
  <c r="D57" i="111"/>
  <c r="E57" i="111"/>
  <c r="F57" i="111"/>
  <c r="G57" i="111"/>
  <c r="H57" i="111"/>
  <c r="I57" i="111"/>
  <c r="J57" i="111"/>
  <c r="K57" i="111"/>
  <c r="L57" i="111"/>
  <c r="D58" i="111"/>
  <c r="E58" i="111"/>
  <c r="F58" i="111"/>
  <c r="G58" i="111"/>
  <c r="H58" i="111"/>
  <c r="I58" i="111"/>
  <c r="J58" i="111"/>
  <c r="K58" i="111"/>
  <c r="L58" i="111"/>
  <c r="C58" i="111"/>
  <c r="C57" i="111"/>
  <c r="D35" i="111"/>
  <c r="E35" i="111"/>
  <c r="F35" i="111"/>
  <c r="G35" i="111"/>
  <c r="H35" i="111"/>
  <c r="I35" i="111"/>
  <c r="J35" i="111"/>
  <c r="K35" i="111"/>
  <c r="L35" i="111"/>
  <c r="D36" i="111"/>
  <c r="E36" i="111"/>
  <c r="F36" i="111"/>
  <c r="G36" i="111"/>
  <c r="H36" i="111"/>
  <c r="I36" i="111"/>
  <c r="J36" i="111"/>
  <c r="K36" i="111"/>
  <c r="L36" i="111"/>
  <c r="C36" i="111"/>
  <c r="C35" i="111"/>
  <c r="D13" i="111"/>
  <c r="E13" i="111"/>
  <c r="F13" i="111"/>
  <c r="G13" i="111"/>
  <c r="H13" i="111"/>
  <c r="I13" i="111"/>
  <c r="J13" i="111"/>
  <c r="K13" i="111"/>
  <c r="L13" i="111"/>
  <c r="D14" i="111"/>
  <c r="E14" i="111"/>
  <c r="F14" i="111"/>
  <c r="G14" i="111"/>
  <c r="H14" i="111"/>
  <c r="I14" i="111"/>
  <c r="J14" i="111"/>
  <c r="K14" i="111"/>
  <c r="L14" i="111"/>
  <c r="C14" i="111"/>
  <c r="C13" i="111"/>
  <c r="C60" i="124" l="1" a="1"/>
  <c r="C60" i="124" s="1"/>
  <c r="C57" i="124" a="1"/>
  <c r="B109" i="136"/>
  <c r="C58" i="136"/>
  <c r="D58" i="136"/>
  <c r="E58" i="136"/>
  <c r="F58" i="136"/>
  <c r="B58" i="136"/>
  <c r="C55" i="136"/>
  <c r="D55" i="136"/>
  <c r="E55" i="136"/>
  <c r="F55" i="136"/>
  <c r="B55" i="136"/>
  <c r="X14" i="136"/>
  <c r="X18" i="136" s="1"/>
  <c r="X22" i="136" s="1"/>
  <c r="C57" i="124" l="1"/>
  <c r="C63" i="124" s="1"/>
  <c r="O63" i="124"/>
  <c r="AA63" i="124"/>
  <c r="E63" i="124"/>
  <c r="AC63" i="124"/>
  <c r="R63" i="124"/>
  <c r="N63" i="124"/>
  <c r="D63" i="124"/>
  <c r="P63" i="124"/>
  <c r="AB63" i="124"/>
  <c r="L63" i="124"/>
  <c r="Q63" i="124"/>
  <c r="F63" i="124"/>
  <c r="G63" i="124"/>
  <c r="M63" i="124"/>
  <c r="S63" i="124"/>
  <c r="Y63" i="124"/>
  <c r="H63" i="124"/>
  <c r="T63" i="124"/>
  <c r="I63" i="124"/>
  <c r="J63" i="124"/>
  <c r="W63" i="124"/>
  <c r="U63" i="124"/>
  <c r="V63" i="124"/>
  <c r="K63" i="124"/>
  <c r="X63" i="124"/>
  <c r="Z63" i="124"/>
  <c r="D11" i="106"/>
  <c r="E11" i="106"/>
  <c r="C17" i="96" l="1"/>
  <c r="B17" i="96"/>
  <c r="C7" i="96"/>
  <c r="C13" i="96" s="1"/>
  <c r="B7" i="96"/>
  <c r="B13" i="96" s="1"/>
  <c r="K45" i="115" l="1"/>
  <c r="K47" i="115"/>
  <c r="K48" i="115"/>
  <c r="K44" i="115"/>
  <c r="N26" i="15"/>
  <c r="O26" i="15"/>
  <c r="P26" i="15"/>
  <c r="Q26" i="15"/>
  <c r="R26" i="15"/>
  <c r="N27" i="15"/>
  <c r="O27" i="15"/>
  <c r="P27" i="15"/>
  <c r="Q27" i="15"/>
  <c r="R27" i="15"/>
  <c r="T24" i="15"/>
  <c r="T23" i="15"/>
  <c r="H3" i="135"/>
  <c r="H12" i="124"/>
  <c r="K8" i="139" s="1"/>
  <c r="K12" i="124"/>
  <c r="N8" i="139" s="1"/>
  <c r="M12" i="124"/>
  <c r="P8" i="139" s="1"/>
  <c r="D13" i="124"/>
  <c r="E13" i="124"/>
  <c r="H9" i="139" s="1"/>
  <c r="F13" i="124"/>
  <c r="I9" i="139" s="1"/>
  <c r="G13" i="124"/>
  <c r="J9" i="139" s="1"/>
  <c r="H13" i="124"/>
  <c r="K9" i="139" s="1"/>
  <c r="I13" i="124"/>
  <c r="L9" i="139" s="1"/>
  <c r="J13" i="124"/>
  <c r="M9" i="139" s="1"/>
  <c r="K13" i="124"/>
  <c r="N9" i="139" s="1"/>
  <c r="L13" i="124"/>
  <c r="O9" i="139" s="1"/>
  <c r="M13" i="124"/>
  <c r="P9" i="139" s="1"/>
  <c r="N13" i="124"/>
  <c r="Q9" i="139" s="1"/>
  <c r="O13" i="124"/>
  <c r="P13" i="124"/>
  <c r="Q13" i="124"/>
  <c r="R13" i="124"/>
  <c r="S13" i="124"/>
  <c r="T13" i="124"/>
  <c r="U13" i="124"/>
  <c r="V13" i="124"/>
  <c r="W13" i="124"/>
  <c r="X13" i="124"/>
  <c r="Y13" i="124"/>
  <c r="Z13" i="124"/>
  <c r="AA13" i="124"/>
  <c r="AB13" i="124"/>
  <c r="AC13" i="124"/>
  <c r="D15" i="124"/>
  <c r="D26" i="124" s="1"/>
  <c r="E15" i="124"/>
  <c r="H11" i="139" s="1"/>
  <c r="F15" i="124"/>
  <c r="I11" i="139" s="1"/>
  <c r="G15" i="124"/>
  <c r="J11" i="139" s="1"/>
  <c r="H15" i="124"/>
  <c r="I15" i="124"/>
  <c r="L11" i="139" s="1"/>
  <c r="J15" i="124"/>
  <c r="M11" i="139" s="1"/>
  <c r="K15" i="124"/>
  <c r="N11" i="139" s="1"/>
  <c r="L15" i="124"/>
  <c r="O11" i="139" s="1"/>
  <c r="M15" i="124"/>
  <c r="P11" i="139" s="1"/>
  <c r="N15" i="124"/>
  <c r="Q11" i="139" s="1"/>
  <c r="O15" i="124"/>
  <c r="O26" i="124" s="1"/>
  <c r="P15" i="124"/>
  <c r="Q15" i="124"/>
  <c r="R15" i="124"/>
  <c r="S15" i="124"/>
  <c r="T15" i="124"/>
  <c r="U15" i="124"/>
  <c r="V15" i="124"/>
  <c r="W15" i="124"/>
  <c r="X15" i="124"/>
  <c r="Y15" i="124"/>
  <c r="Y26" i="124" s="1"/>
  <c r="Z15" i="124"/>
  <c r="Z26" i="124" s="1"/>
  <c r="AA15" i="124"/>
  <c r="AB15" i="124"/>
  <c r="AB26" i="124" s="1"/>
  <c r="AC15" i="124"/>
  <c r="AC26" i="124" s="1"/>
  <c r="AQ69" i="134"/>
  <c r="AC19" i="124"/>
  <c r="AB19" i="124"/>
  <c r="AA19" i="124"/>
  <c r="Z19" i="124"/>
  <c r="Y19" i="124"/>
  <c r="X19" i="124"/>
  <c r="W19" i="124"/>
  <c r="V19" i="124"/>
  <c r="U19" i="124"/>
  <c r="T19" i="124"/>
  <c r="S19" i="124"/>
  <c r="R19" i="124"/>
  <c r="Q19" i="124"/>
  <c r="P19" i="124"/>
  <c r="O19" i="124"/>
  <c r="N19" i="124"/>
  <c r="Q13" i="139" s="1"/>
  <c r="M19" i="124"/>
  <c r="P13" i="139" s="1"/>
  <c r="L19" i="124"/>
  <c r="O13" i="139" s="1"/>
  <c r="K19" i="124"/>
  <c r="N13" i="139" s="1"/>
  <c r="J19" i="124"/>
  <c r="M13" i="139" s="1"/>
  <c r="I19" i="124"/>
  <c r="L13" i="139" s="1"/>
  <c r="H19" i="124"/>
  <c r="K13" i="139" s="1"/>
  <c r="G19" i="124"/>
  <c r="J13" i="139" s="1"/>
  <c r="F19" i="124"/>
  <c r="I13" i="139" s="1"/>
  <c r="E19" i="124"/>
  <c r="H13" i="139" s="1"/>
  <c r="D19" i="124"/>
  <c r="C19" i="124"/>
  <c r="AA33" i="124"/>
  <c r="Z33" i="124"/>
  <c r="Y33" i="124"/>
  <c r="X33" i="124"/>
  <c r="W33" i="124"/>
  <c r="V33" i="124"/>
  <c r="U33" i="124"/>
  <c r="T33" i="124"/>
  <c r="S33" i="124"/>
  <c r="R33" i="124"/>
  <c r="Q33" i="124"/>
  <c r="P33" i="124"/>
  <c r="O33" i="124"/>
  <c r="N33" i="124"/>
  <c r="M33" i="124"/>
  <c r="K33" i="124"/>
  <c r="J33" i="124"/>
  <c r="I33" i="124"/>
  <c r="H33" i="124"/>
  <c r="G33" i="124"/>
  <c r="F33" i="124"/>
  <c r="E33" i="124"/>
  <c r="C33" i="124"/>
  <c r="AJ55" i="134"/>
  <c r="K55" i="134"/>
  <c r="BH54" i="134"/>
  <c r="AV54" i="134"/>
  <c r="C15" i="124"/>
  <c r="C13" i="124"/>
  <c r="T12" i="124"/>
  <c r="U12" i="124"/>
  <c r="U28" i="124" s="1"/>
  <c r="U7" i="135" s="1"/>
  <c r="W12" i="124"/>
  <c r="D49" i="124"/>
  <c r="E49" i="124"/>
  <c r="F49" i="124"/>
  <c r="G49" i="124"/>
  <c r="H49" i="124"/>
  <c r="I49" i="124"/>
  <c r="J49" i="124"/>
  <c r="K49" i="124"/>
  <c r="L49" i="124"/>
  <c r="M49" i="124"/>
  <c r="N49" i="124"/>
  <c r="O49" i="124"/>
  <c r="P49" i="124"/>
  <c r="Q49" i="124"/>
  <c r="R49" i="124"/>
  <c r="S49" i="124"/>
  <c r="T49" i="124"/>
  <c r="U49" i="124"/>
  <c r="V49" i="124"/>
  <c r="W49" i="124"/>
  <c r="X49" i="124"/>
  <c r="Y49" i="124"/>
  <c r="Z49" i="124"/>
  <c r="AA49" i="124"/>
  <c r="AB49" i="124"/>
  <c r="AC49" i="124"/>
  <c r="D25" i="124"/>
  <c r="E25" i="124"/>
  <c r="F25" i="124"/>
  <c r="G25" i="124"/>
  <c r="H25" i="124"/>
  <c r="I2" i="135"/>
  <c r="J25" i="124"/>
  <c r="K25" i="124"/>
  <c r="L25" i="124"/>
  <c r="M25" i="124"/>
  <c r="N25" i="124"/>
  <c r="O25" i="124"/>
  <c r="P25" i="124"/>
  <c r="Q25" i="124"/>
  <c r="R25" i="124"/>
  <c r="S25" i="124"/>
  <c r="T25" i="124"/>
  <c r="U25" i="124"/>
  <c r="V25" i="124"/>
  <c r="W25" i="124"/>
  <c r="X25" i="124"/>
  <c r="Y25" i="124"/>
  <c r="Z25" i="124"/>
  <c r="AA25" i="124"/>
  <c r="AB2" i="135"/>
  <c r="AC25" i="124"/>
  <c r="I3" i="135"/>
  <c r="O3" i="135"/>
  <c r="P26" i="124"/>
  <c r="Q3" i="135"/>
  <c r="R26" i="124"/>
  <c r="S3" i="135"/>
  <c r="T3" i="135"/>
  <c r="V3" i="135"/>
  <c r="X3" i="135"/>
  <c r="AA3" i="135"/>
  <c r="AC3" i="135"/>
  <c r="E14" i="124"/>
  <c r="F14" i="124"/>
  <c r="I10" i="139" s="1"/>
  <c r="H14" i="124"/>
  <c r="K10" i="139" s="1"/>
  <c r="J14" i="124"/>
  <c r="M10" i="139" s="1"/>
  <c r="M14" i="124"/>
  <c r="P10" i="139" s="1"/>
  <c r="N14" i="124"/>
  <c r="Q10" i="139" s="1"/>
  <c r="O14" i="124"/>
  <c r="Q14" i="124"/>
  <c r="R14" i="124"/>
  <c r="T14" i="124"/>
  <c r="V14" i="124"/>
  <c r="Y14" i="124"/>
  <c r="Z14" i="124"/>
  <c r="AA14" i="124"/>
  <c r="AC14" i="124"/>
  <c r="AC6" i="135" s="1"/>
  <c r="C49" i="124"/>
  <c r="C3" i="135"/>
  <c r="C25" i="124"/>
  <c r="M52" i="111"/>
  <c r="N52" i="111"/>
  <c r="M30" i="111"/>
  <c r="N30" i="111"/>
  <c r="N26" i="124" l="1"/>
  <c r="M26" i="124"/>
  <c r="Q6" i="135"/>
  <c r="H5" i="135"/>
  <c r="K11" i="139"/>
  <c r="D11" i="139" s="1"/>
  <c r="E9" i="139"/>
  <c r="D13" i="139"/>
  <c r="E11" i="139"/>
  <c r="W26" i="124"/>
  <c r="K26" i="124"/>
  <c r="J26" i="124"/>
  <c r="D9" i="139"/>
  <c r="E13" i="139"/>
  <c r="E6" i="135"/>
  <c r="H10" i="139"/>
  <c r="S12" i="124"/>
  <c r="S28" i="124" s="1"/>
  <c r="G12" i="124"/>
  <c r="J8" i="139" s="1"/>
  <c r="I25" i="124"/>
  <c r="Y12" i="124"/>
  <c r="Y28" i="124" s="1"/>
  <c r="Y7" i="135" s="1"/>
  <c r="K3" i="135"/>
  <c r="K5" i="135" s="1"/>
  <c r="I5" i="135"/>
  <c r="C11" i="124"/>
  <c r="E11" i="124"/>
  <c r="U11" i="124"/>
  <c r="S11" i="124"/>
  <c r="N11" i="124"/>
  <c r="Z11" i="124"/>
  <c r="I11" i="124"/>
  <c r="G11" i="124"/>
  <c r="AP54" i="134"/>
  <c r="BB54" i="134"/>
  <c r="E55" i="134"/>
  <c r="Q55" i="134"/>
  <c r="AC55" i="134"/>
  <c r="AO55" i="134"/>
  <c r="BA55" i="134"/>
  <c r="D56" i="134"/>
  <c r="P56" i="134"/>
  <c r="AB56" i="134"/>
  <c r="AN56" i="134"/>
  <c r="C57" i="134"/>
  <c r="O57" i="134"/>
  <c r="AA57" i="134"/>
  <c r="AM57" i="134"/>
  <c r="AY57" i="134"/>
  <c r="BK57" i="134"/>
  <c r="N58" i="134"/>
  <c r="Z58" i="134"/>
  <c r="AL58" i="134"/>
  <c r="AX58" i="134"/>
  <c r="BJ58" i="134"/>
  <c r="M59" i="134"/>
  <c r="Y59" i="134"/>
  <c r="AK59" i="134"/>
  <c r="BE57" i="134"/>
  <c r="H58" i="134"/>
  <c r="T58" i="134"/>
  <c r="AF58" i="134"/>
  <c r="AR58" i="134"/>
  <c r="BD58" i="134"/>
  <c r="G59" i="134"/>
  <c r="S59" i="134"/>
  <c r="AE59" i="134"/>
  <c r="AQ59" i="134"/>
  <c r="BC59" i="134"/>
  <c r="AS49" i="134"/>
  <c r="BE49" i="134"/>
  <c r="AZ56" i="134"/>
  <c r="AW59" i="134"/>
  <c r="BI59" i="134"/>
  <c r="J49" i="134"/>
  <c r="AH49" i="134"/>
  <c r="AT49" i="134"/>
  <c r="AI49" i="134"/>
  <c r="BE59" i="134"/>
  <c r="AL54" i="134"/>
  <c r="BJ54" i="134"/>
  <c r="Y55" i="134"/>
  <c r="BI55" i="134"/>
  <c r="X56" i="134"/>
  <c r="AV56" i="134"/>
  <c r="K57" i="134"/>
  <c r="AI57" i="134"/>
  <c r="BG57" i="134"/>
  <c r="V58" i="134"/>
  <c r="AH58" i="134"/>
  <c r="BF58" i="134"/>
  <c r="I59" i="134"/>
  <c r="U59" i="134"/>
  <c r="AS59" i="134"/>
  <c r="H49" i="134"/>
  <c r="AX54" i="134"/>
  <c r="M55" i="134"/>
  <c r="AK55" i="134"/>
  <c r="AW55" i="134"/>
  <c r="L56" i="134"/>
  <c r="AJ56" i="134"/>
  <c r="BH56" i="134"/>
  <c r="W57" i="134"/>
  <c r="AU57" i="134"/>
  <c r="J58" i="134"/>
  <c r="AT58" i="134"/>
  <c r="AG59" i="134"/>
  <c r="I49" i="134"/>
  <c r="AO54" i="134"/>
  <c r="BA54" i="134"/>
  <c r="D55" i="134"/>
  <c r="P55" i="134"/>
  <c r="AB55" i="134"/>
  <c r="AN55" i="134"/>
  <c r="AZ55" i="134"/>
  <c r="C56" i="134"/>
  <c r="O56" i="134"/>
  <c r="AA56" i="134"/>
  <c r="AY56" i="134"/>
  <c r="N57" i="134"/>
  <c r="Z57" i="134"/>
  <c r="AL57" i="134"/>
  <c r="K49" i="134"/>
  <c r="BG49" i="134"/>
  <c r="AF55" i="134"/>
  <c r="BD54" i="134"/>
  <c r="N49" i="134"/>
  <c r="Z49" i="134"/>
  <c r="AL49" i="134"/>
  <c r="BJ49" i="134"/>
  <c r="AT54" i="134"/>
  <c r="BF54" i="134"/>
  <c r="I55" i="134"/>
  <c r="U55" i="134"/>
  <c r="AG55" i="134"/>
  <c r="AS55" i="134"/>
  <c r="BE55" i="134"/>
  <c r="H56" i="134"/>
  <c r="T56" i="134"/>
  <c r="AF56" i="134"/>
  <c r="AR56" i="134"/>
  <c r="BD56" i="134"/>
  <c r="G57" i="134"/>
  <c r="S57" i="134"/>
  <c r="AE57" i="134"/>
  <c r="AQ57" i="134"/>
  <c r="BC57" i="134"/>
  <c r="F58" i="134"/>
  <c r="R58" i="134"/>
  <c r="AD58" i="134"/>
  <c r="AP58" i="134"/>
  <c r="BB58" i="134"/>
  <c r="E59" i="134"/>
  <c r="Q59" i="134"/>
  <c r="AC59" i="134"/>
  <c r="AO59" i="134"/>
  <c r="BA59" i="134"/>
  <c r="AN54" i="134"/>
  <c r="AZ54" i="134"/>
  <c r="C55" i="134"/>
  <c r="O55" i="134"/>
  <c r="AA55" i="134"/>
  <c r="AM55" i="134"/>
  <c r="AY55" i="134"/>
  <c r="BK55" i="134"/>
  <c r="N56" i="134"/>
  <c r="Z56" i="134"/>
  <c r="AL56" i="134"/>
  <c r="AX56" i="134"/>
  <c r="BJ56" i="134"/>
  <c r="M57" i="134"/>
  <c r="Y57" i="134"/>
  <c r="AK57" i="134"/>
  <c r="AW57" i="134"/>
  <c r="BI57" i="134"/>
  <c r="L58" i="134"/>
  <c r="X58" i="134"/>
  <c r="AJ58" i="134"/>
  <c r="AV58" i="134"/>
  <c r="BH58" i="134"/>
  <c r="K59" i="134"/>
  <c r="W59" i="134"/>
  <c r="AI59" i="134"/>
  <c r="AU59" i="134"/>
  <c r="BG59" i="134"/>
  <c r="BD55" i="134"/>
  <c r="G56" i="134"/>
  <c r="S56" i="134"/>
  <c r="BC56" i="134"/>
  <c r="F57" i="134"/>
  <c r="R57" i="134"/>
  <c r="BB57" i="134"/>
  <c r="BK49" i="134"/>
  <c r="BF49" i="134"/>
  <c r="L33" i="124"/>
  <c r="G55" i="134"/>
  <c r="S55" i="134"/>
  <c r="AE55" i="134"/>
  <c r="S49" i="134"/>
  <c r="BE54" i="134"/>
  <c r="T55" i="134"/>
  <c r="AR55" i="134"/>
  <c r="AE56" i="134"/>
  <c r="AQ56" i="134"/>
  <c r="AP57" i="134"/>
  <c r="E58" i="134"/>
  <c r="T49" i="134"/>
  <c r="AF49" i="134"/>
  <c r="AR49" i="134"/>
  <c r="BD49" i="134"/>
  <c r="AM56" i="134"/>
  <c r="BK56" i="134"/>
  <c r="AX57" i="134"/>
  <c r="BJ57" i="134"/>
  <c r="W49" i="134"/>
  <c r="AU49" i="134"/>
  <c r="AC33" i="124"/>
  <c r="AK54" i="134"/>
  <c r="AW54" i="134"/>
  <c r="BI54" i="134"/>
  <c r="L55" i="134"/>
  <c r="X55" i="134"/>
  <c r="AV55" i="134"/>
  <c r="BH55" i="134"/>
  <c r="K56" i="134"/>
  <c r="W56" i="134"/>
  <c r="AI56" i="134"/>
  <c r="AU56" i="134"/>
  <c r="BG56" i="134"/>
  <c r="J57" i="134"/>
  <c r="V57" i="134"/>
  <c r="AH57" i="134"/>
  <c r="AT57" i="134"/>
  <c r="BF57" i="134"/>
  <c r="I58" i="134"/>
  <c r="U58" i="134"/>
  <c r="AG58" i="134"/>
  <c r="AS58" i="134"/>
  <c r="BE58" i="134"/>
  <c r="H59" i="134"/>
  <c r="T59" i="134"/>
  <c r="AF59" i="134"/>
  <c r="AR59" i="134"/>
  <c r="BD59" i="134"/>
  <c r="L49" i="134"/>
  <c r="BH49" i="134"/>
  <c r="AB33" i="124"/>
  <c r="D33" i="124"/>
  <c r="BC54" i="134"/>
  <c r="AC56" i="134"/>
  <c r="M3" i="135"/>
  <c r="M5" i="135" s="1"/>
  <c r="AC5" i="135"/>
  <c r="X12" i="124"/>
  <c r="X28" i="124" s="1"/>
  <c r="X7" i="135" s="1"/>
  <c r="L12" i="124"/>
  <c r="O8" i="139" s="1"/>
  <c r="C8" i="132"/>
  <c r="D5" i="123" s="1"/>
  <c r="Q5" i="135"/>
  <c r="V12" i="124"/>
  <c r="V28" i="124" s="1"/>
  <c r="V7" i="135" s="1"/>
  <c r="J12" i="124"/>
  <c r="M8" i="139" s="1"/>
  <c r="R6" i="135"/>
  <c r="F6" i="135"/>
  <c r="AA6" i="135"/>
  <c r="R12" i="124"/>
  <c r="R28" i="124" s="1"/>
  <c r="F12" i="124"/>
  <c r="AA26" i="124"/>
  <c r="AA5" i="135"/>
  <c r="T5" i="135"/>
  <c r="C26" i="124"/>
  <c r="X26" i="124"/>
  <c r="N2" i="135"/>
  <c r="I4" i="135"/>
  <c r="W3" i="135"/>
  <c r="U26" i="124"/>
  <c r="H26" i="124"/>
  <c r="Z12" i="124"/>
  <c r="Z28" i="124" s="1"/>
  <c r="Z7" i="135" s="1"/>
  <c r="N12" i="124"/>
  <c r="X14" i="124"/>
  <c r="X27" i="124" s="1"/>
  <c r="C2" i="135"/>
  <c r="C4" i="135" s="1"/>
  <c r="J2" i="135"/>
  <c r="X2" i="135"/>
  <c r="X4" i="135" s="1"/>
  <c r="G3" i="135"/>
  <c r="G5" i="135" s="1"/>
  <c r="U3" i="135"/>
  <c r="U5" i="135" s="1"/>
  <c r="S5" i="135"/>
  <c r="O6" i="135"/>
  <c r="M28" i="124"/>
  <c r="S26" i="124"/>
  <c r="G26" i="124"/>
  <c r="U2" i="135"/>
  <c r="W2" i="135"/>
  <c r="F3" i="135"/>
  <c r="F5" i="135" s="1"/>
  <c r="Z6" i="135"/>
  <c r="N6" i="135"/>
  <c r="L26" i="124"/>
  <c r="Z2" i="135"/>
  <c r="AA12" i="124"/>
  <c r="AA28" i="124" s="1"/>
  <c r="AA7" i="135" s="1"/>
  <c r="Y2" i="135"/>
  <c r="F26" i="124"/>
  <c r="C9" i="132"/>
  <c r="T2" i="135"/>
  <c r="T4" i="135" s="1"/>
  <c r="H2" i="135"/>
  <c r="H4" i="135" s="1"/>
  <c r="V2" i="135"/>
  <c r="V4" i="135" s="1"/>
  <c r="E3" i="135"/>
  <c r="E5" i="135" s="1"/>
  <c r="Y6" i="135"/>
  <c r="M6" i="135"/>
  <c r="V26" i="124"/>
  <c r="L2" i="135"/>
  <c r="I26" i="124"/>
  <c r="K2" i="135"/>
  <c r="W28" i="124"/>
  <c r="W7" i="135" s="1"/>
  <c r="K28" i="124"/>
  <c r="Q26" i="124"/>
  <c r="E26" i="124"/>
  <c r="L14" i="124"/>
  <c r="S2" i="135"/>
  <c r="S4" i="135" s="1"/>
  <c r="G2" i="135"/>
  <c r="D3" i="135"/>
  <c r="D5" i="135" s="1"/>
  <c r="R3" i="135"/>
  <c r="R5" i="135" s="1"/>
  <c r="R2" i="135"/>
  <c r="F2" i="135"/>
  <c r="O5" i="135"/>
  <c r="Q2" i="135"/>
  <c r="Q4" i="135" s="1"/>
  <c r="E2" i="135"/>
  <c r="N3" i="135"/>
  <c r="N5" i="135" s="1"/>
  <c r="AB3" i="135"/>
  <c r="AB5" i="135" s="1"/>
  <c r="P3" i="135"/>
  <c r="P5" i="135" s="1"/>
  <c r="V6" i="135"/>
  <c r="J6" i="135"/>
  <c r="P2" i="135"/>
  <c r="D2" i="135"/>
  <c r="O2" i="135"/>
  <c r="O4" i="135" s="1"/>
  <c r="AC2" i="135"/>
  <c r="AC4" i="135" s="1"/>
  <c r="L3" i="135"/>
  <c r="L5" i="135" s="1"/>
  <c r="Z3" i="135"/>
  <c r="Z5" i="135" s="1"/>
  <c r="X5" i="135"/>
  <c r="T6" i="135"/>
  <c r="H6" i="135"/>
  <c r="Y3" i="135"/>
  <c r="Y5" i="135" s="1"/>
  <c r="I12" i="124"/>
  <c r="M2" i="135"/>
  <c r="AA2" i="135"/>
  <c r="AA4" i="135" s="1"/>
  <c r="J3" i="135"/>
  <c r="V5" i="135"/>
  <c r="AA27" i="124"/>
  <c r="B8" i="132"/>
  <c r="C5" i="123" s="1"/>
  <c r="B9" i="132"/>
  <c r="O27" i="124"/>
  <c r="T26" i="124"/>
  <c r="T27" i="124"/>
  <c r="H27" i="124"/>
  <c r="R27" i="124"/>
  <c r="F27" i="124"/>
  <c r="AC27" i="124"/>
  <c r="Q27" i="124"/>
  <c r="E27" i="124"/>
  <c r="V27" i="124"/>
  <c r="J27" i="124"/>
  <c r="C12" i="124"/>
  <c r="C28" i="124" s="1"/>
  <c r="C7" i="135" s="1"/>
  <c r="Y11" i="124"/>
  <c r="M11" i="124"/>
  <c r="AC12" i="124"/>
  <c r="AC28" i="124" s="1"/>
  <c r="AC7" i="135" s="1"/>
  <c r="Q12" i="124"/>
  <c r="Q28" i="124" s="1"/>
  <c r="E12" i="124"/>
  <c r="W14" i="124"/>
  <c r="W6" i="135" s="1"/>
  <c r="K14" i="124"/>
  <c r="Z27" i="124"/>
  <c r="N27" i="124"/>
  <c r="X11" i="124"/>
  <c r="L11" i="124"/>
  <c r="AB12" i="124"/>
  <c r="AB28" i="124" s="1"/>
  <c r="AB7" i="135" s="1"/>
  <c r="P12" i="124"/>
  <c r="P28" i="124" s="1"/>
  <c r="D12" i="124"/>
  <c r="D28" i="124" s="1"/>
  <c r="Y27" i="124"/>
  <c r="M27" i="124"/>
  <c r="W11" i="124"/>
  <c r="K11" i="124"/>
  <c r="O12" i="124"/>
  <c r="O28" i="124" s="1"/>
  <c r="U14" i="124"/>
  <c r="I14" i="124"/>
  <c r="L10" i="139" s="1"/>
  <c r="AC8" i="132"/>
  <c r="V11" i="124"/>
  <c r="J11" i="124"/>
  <c r="AB25" i="124"/>
  <c r="H28" i="124"/>
  <c r="S14" i="124"/>
  <c r="S6" i="135" s="1"/>
  <c r="G14" i="124"/>
  <c r="G28" i="124"/>
  <c r="T11" i="124"/>
  <c r="H11" i="124"/>
  <c r="C14" i="124"/>
  <c r="C27" i="124" s="1"/>
  <c r="T28" i="124"/>
  <c r="T7" i="135" s="1"/>
  <c r="R11" i="124"/>
  <c r="F11" i="124"/>
  <c r="AB14" i="124"/>
  <c r="AB27" i="124" s="1"/>
  <c r="P14" i="124"/>
  <c r="P27" i="124" s="1"/>
  <c r="D14" i="124"/>
  <c r="D27" i="124" s="1"/>
  <c r="Q11" i="124"/>
  <c r="G8" i="132"/>
  <c r="AA9" i="132"/>
  <c r="AB11" i="124"/>
  <c r="P11" i="124"/>
  <c r="D11" i="124"/>
  <c r="AB9" i="132"/>
  <c r="AC11" i="124"/>
  <c r="AA11" i="124"/>
  <c r="O11" i="124"/>
  <c r="V49" i="134"/>
  <c r="AJ49" i="134"/>
  <c r="M49" i="134"/>
  <c r="Y49" i="134"/>
  <c r="AK49" i="134"/>
  <c r="AW49" i="134"/>
  <c r="BI49" i="134"/>
  <c r="AV49" i="134"/>
  <c r="AM54" i="134"/>
  <c r="AY54" i="134"/>
  <c r="BK54" i="134"/>
  <c r="N55" i="134"/>
  <c r="Z55" i="134"/>
  <c r="AL55" i="134"/>
  <c r="AX55" i="134"/>
  <c r="BJ55" i="134"/>
  <c r="M56" i="134"/>
  <c r="Y56" i="134"/>
  <c r="AK56" i="134"/>
  <c r="AW56" i="134"/>
  <c r="X49" i="134"/>
  <c r="G49" i="134"/>
  <c r="AE49" i="134"/>
  <c r="AQ49" i="134"/>
  <c r="F55" i="134"/>
  <c r="R55" i="134"/>
  <c r="BB55" i="134"/>
  <c r="E56" i="134"/>
  <c r="AO56" i="134"/>
  <c r="D57" i="134"/>
  <c r="U49" i="134"/>
  <c r="AG49" i="134"/>
  <c r="AX49" i="134"/>
  <c r="AQ54" i="134"/>
  <c r="AD55" i="134"/>
  <c r="AP55" i="134"/>
  <c r="Q56" i="134"/>
  <c r="BA56" i="134"/>
  <c r="P57" i="134"/>
  <c r="AB57" i="134"/>
  <c r="AN57" i="134"/>
  <c r="AZ57" i="134"/>
  <c r="C58" i="134"/>
  <c r="O58" i="134"/>
  <c r="AA58" i="134"/>
  <c r="AM58" i="134"/>
  <c r="AY58" i="134"/>
  <c r="BK58" i="134"/>
  <c r="N59" i="134"/>
  <c r="Z59" i="134"/>
  <c r="AL59" i="134"/>
  <c r="AX59" i="134"/>
  <c r="BJ59" i="134"/>
  <c r="C49" i="134"/>
  <c r="O49" i="134"/>
  <c r="AA49" i="134"/>
  <c r="AM49" i="134"/>
  <c r="AY49" i="134"/>
  <c r="AR54" i="134"/>
  <c r="AQ55" i="134"/>
  <c r="BC55" i="134"/>
  <c r="F56" i="134"/>
  <c r="R56" i="134"/>
  <c r="AD56" i="134"/>
  <c r="AP56" i="134"/>
  <c r="BB56" i="134"/>
  <c r="E57" i="134"/>
  <c r="Q57" i="134"/>
  <c r="AC57" i="134"/>
  <c r="AO57" i="134"/>
  <c r="BA57" i="134"/>
  <c r="D58" i="134"/>
  <c r="P58" i="134"/>
  <c r="AB58" i="134"/>
  <c r="AN58" i="134"/>
  <c r="AZ58" i="134"/>
  <c r="C59" i="134"/>
  <c r="O59" i="134"/>
  <c r="AA59" i="134"/>
  <c r="AM59" i="134"/>
  <c r="AY59" i="134"/>
  <c r="BK59" i="134"/>
  <c r="D49" i="134"/>
  <c r="P49" i="134"/>
  <c r="AB49" i="134"/>
  <c r="AN49" i="134"/>
  <c r="AZ49" i="134"/>
  <c r="AS54" i="134"/>
  <c r="H55" i="134"/>
  <c r="AD57" i="134"/>
  <c r="Q58" i="134"/>
  <c r="AC58" i="134"/>
  <c r="AO58" i="134"/>
  <c r="BA58" i="134"/>
  <c r="D59" i="134"/>
  <c r="P59" i="134"/>
  <c r="AB59" i="134"/>
  <c r="AN59" i="134"/>
  <c r="AZ59" i="134"/>
  <c r="E49" i="134"/>
  <c r="Q49" i="134"/>
  <c r="AC49" i="134"/>
  <c r="AO49" i="134"/>
  <c r="BA49" i="134"/>
  <c r="F49" i="134"/>
  <c r="R49" i="134"/>
  <c r="AD49" i="134"/>
  <c r="AP49" i="134"/>
  <c r="BB49" i="134"/>
  <c r="AU54" i="134"/>
  <c r="BG54" i="134"/>
  <c r="J55" i="134"/>
  <c r="V55" i="134"/>
  <c r="AH55" i="134"/>
  <c r="AT55" i="134"/>
  <c r="BF55" i="134"/>
  <c r="I56" i="134"/>
  <c r="U56" i="134"/>
  <c r="AG56" i="134"/>
  <c r="AS56" i="134"/>
  <c r="BE56" i="134"/>
  <c r="H57" i="134"/>
  <c r="T57" i="134"/>
  <c r="AF57" i="134"/>
  <c r="AR57" i="134"/>
  <c r="BD57" i="134"/>
  <c r="G58" i="134"/>
  <c r="S58" i="134"/>
  <c r="AE58" i="134"/>
  <c r="AQ58" i="134"/>
  <c r="BC58" i="134"/>
  <c r="F59" i="134"/>
  <c r="R59" i="134"/>
  <c r="AD59" i="134"/>
  <c r="AP59" i="134"/>
  <c r="BB59" i="134"/>
  <c r="BC49" i="134"/>
  <c r="W55" i="134"/>
  <c r="AI55" i="134"/>
  <c r="AU55" i="134"/>
  <c r="BG55" i="134"/>
  <c r="J56" i="134"/>
  <c r="V56" i="134"/>
  <c r="AH56" i="134"/>
  <c r="AT56" i="134"/>
  <c r="BF56" i="134"/>
  <c r="I57" i="134"/>
  <c r="U57" i="134"/>
  <c r="AG57" i="134"/>
  <c r="AS57" i="134"/>
  <c r="BI56" i="134"/>
  <c r="L57" i="134"/>
  <c r="X57" i="134"/>
  <c r="AJ57" i="134"/>
  <c r="AV57" i="134"/>
  <c r="BH57" i="134"/>
  <c r="K58" i="134"/>
  <c r="W58" i="134"/>
  <c r="AI58" i="134"/>
  <c r="AU58" i="134"/>
  <c r="BG58" i="134"/>
  <c r="J59" i="134"/>
  <c r="V59" i="134"/>
  <c r="AH59" i="134"/>
  <c r="AT59" i="134"/>
  <c r="BF59" i="134"/>
  <c r="M58" i="134"/>
  <c r="Y58" i="134"/>
  <c r="AK58" i="134"/>
  <c r="AW58" i="134"/>
  <c r="BI58" i="134"/>
  <c r="L59" i="134"/>
  <c r="X59" i="134"/>
  <c r="AJ59" i="134"/>
  <c r="AV59" i="134"/>
  <c r="BH59" i="134"/>
  <c r="Z9" i="132"/>
  <c r="Y9" i="132"/>
  <c r="AC9" i="132"/>
  <c r="I9" i="132"/>
  <c r="J8" i="132"/>
  <c r="U8" i="132"/>
  <c r="M9" i="132"/>
  <c r="Q9" i="132"/>
  <c r="K9" i="132"/>
  <c r="Y8" i="132"/>
  <c r="V8" i="132"/>
  <c r="X8" i="132"/>
  <c r="L8" i="132"/>
  <c r="N9" i="132"/>
  <c r="P8" i="132"/>
  <c r="H8" i="132"/>
  <c r="E9" i="132"/>
  <c r="W8" i="132"/>
  <c r="T9" i="132"/>
  <c r="E8" i="132"/>
  <c r="S9" i="132"/>
  <c r="AD8" i="132"/>
  <c r="T8" i="132"/>
  <c r="H9" i="132"/>
  <c r="O9" i="132"/>
  <c r="S8" i="132"/>
  <c r="G9" i="132"/>
  <c r="R8" i="132"/>
  <c r="F9" i="132"/>
  <c r="F8" i="132"/>
  <c r="Q8" i="132"/>
  <c r="M8" i="132"/>
  <c r="V9" i="132"/>
  <c r="W9" i="132"/>
  <c r="L9" i="132"/>
  <c r="R9" i="132"/>
  <c r="K8" i="132"/>
  <c r="J9" i="132"/>
  <c r="AD9" i="132"/>
  <c r="D8" i="132"/>
  <c r="P9" i="132"/>
  <c r="X9" i="132"/>
  <c r="AA8" i="132"/>
  <c r="O8" i="132"/>
  <c r="I8" i="132"/>
  <c r="D9" i="132"/>
  <c r="AB8" i="132"/>
  <c r="Z8" i="132"/>
  <c r="N8" i="132"/>
  <c r="U9" i="132"/>
  <c r="M57" i="111"/>
  <c r="N57" i="111"/>
  <c r="M35" i="111"/>
  <c r="M58" i="111"/>
  <c r="N58" i="111"/>
  <c r="M36" i="111"/>
  <c r="N35" i="111"/>
  <c r="N36" i="111"/>
  <c r="J28" i="124" l="1"/>
  <c r="I11" i="15" s="1"/>
  <c r="G69" i="139" s="1"/>
  <c r="M4" i="135"/>
  <c r="X6" i="135"/>
  <c r="X8" i="135" s="1"/>
  <c r="X14" i="135" s="1"/>
  <c r="L28" i="124"/>
  <c r="K11" i="15" s="1"/>
  <c r="I69" i="139" s="1"/>
  <c r="I71" i="139" s="1"/>
  <c r="P6" i="135"/>
  <c r="B150" i="136"/>
  <c r="C150" i="136" s="1"/>
  <c r="Y4" i="135"/>
  <c r="Y8" i="135" s="1"/>
  <c r="Y14" i="135" s="1"/>
  <c r="K4" i="135"/>
  <c r="J4" i="135"/>
  <c r="N4" i="135"/>
  <c r="H7" i="139"/>
  <c r="H28" i="139"/>
  <c r="N28" i="124"/>
  <c r="M11" i="15" s="1"/>
  <c r="K69" i="139" s="1"/>
  <c r="K71" i="139" s="1"/>
  <c r="Q8" i="139"/>
  <c r="E8" i="139" s="1"/>
  <c r="L6" i="135"/>
  <c r="O10" i="139"/>
  <c r="K28" i="139"/>
  <c r="K7" i="139"/>
  <c r="N28" i="139"/>
  <c r="N7" i="139"/>
  <c r="L27" i="124"/>
  <c r="O7" i="139"/>
  <c r="O28" i="139"/>
  <c r="F28" i="124"/>
  <c r="E11" i="15" s="1"/>
  <c r="I8" i="139"/>
  <c r="G6" i="135"/>
  <c r="J10" i="139"/>
  <c r="D10" i="139" s="1"/>
  <c r="E28" i="124"/>
  <c r="E7" i="135" s="1"/>
  <c r="H8" i="139"/>
  <c r="J7" i="139"/>
  <c r="J28" i="139"/>
  <c r="L28" i="139"/>
  <c r="L7" i="139"/>
  <c r="K6" i="135"/>
  <c r="N10" i="139"/>
  <c r="I7" i="139"/>
  <c r="I28" i="139"/>
  <c r="M28" i="139"/>
  <c r="M7" i="139"/>
  <c r="I28" i="124"/>
  <c r="I7" i="135" s="1"/>
  <c r="L8" i="139"/>
  <c r="P28" i="139"/>
  <c r="P7" i="139"/>
  <c r="Q28" i="139"/>
  <c r="Q7" i="139"/>
  <c r="AB4" i="135"/>
  <c r="H7" i="135"/>
  <c r="H8" i="135" s="1"/>
  <c r="G11" i="15"/>
  <c r="E69" i="139" s="1"/>
  <c r="E71" i="139" s="1"/>
  <c r="J7" i="135"/>
  <c r="J5" i="135"/>
  <c r="C6" i="135"/>
  <c r="T8" i="135"/>
  <c r="T14" i="135" s="1"/>
  <c r="Q7" i="135"/>
  <c r="Q8" i="135" s="1"/>
  <c r="P11" i="15"/>
  <c r="P17" i="15" s="1"/>
  <c r="AC8" i="135"/>
  <c r="AC16" i="135" s="1"/>
  <c r="K7" i="135"/>
  <c r="J11" i="15"/>
  <c r="H69" i="139" s="1"/>
  <c r="H71" i="139" s="1"/>
  <c r="D7" i="135"/>
  <c r="C11" i="15"/>
  <c r="M7" i="135"/>
  <c r="L11" i="15"/>
  <c r="J69" i="139" s="1"/>
  <c r="J71" i="139" s="1"/>
  <c r="S7" i="135"/>
  <c r="S8" i="135" s="1"/>
  <c r="S17" i="135" s="1"/>
  <c r="R11" i="15"/>
  <c r="R17" i="15" s="1"/>
  <c r="P7" i="135"/>
  <c r="O11" i="15"/>
  <c r="O17" i="15" s="1"/>
  <c r="Z4" i="135"/>
  <c r="Z8" i="135" s="1"/>
  <c r="R7" i="135"/>
  <c r="Q11" i="15"/>
  <c r="Q17" i="15" s="1"/>
  <c r="O7" i="135"/>
  <c r="O8" i="135" s="1"/>
  <c r="N11" i="15"/>
  <c r="N17" i="15" s="1"/>
  <c r="G7" i="135"/>
  <c r="F11" i="15"/>
  <c r="D69" i="139" s="1"/>
  <c r="D71" i="139" s="1"/>
  <c r="K27" i="124"/>
  <c r="G4" i="135"/>
  <c r="E4" i="135"/>
  <c r="V8" i="135"/>
  <c r="V14" i="135" s="1"/>
  <c r="AA8" i="135"/>
  <c r="AA17" i="135" s="1"/>
  <c r="R4" i="135"/>
  <c r="L4" i="135"/>
  <c r="L7" i="124"/>
  <c r="O6" i="139" s="1"/>
  <c r="N5" i="123"/>
  <c r="Z7" i="124"/>
  <c r="AB5" i="123"/>
  <c r="P7" i="124"/>
  <c r="R5" i="123"/>
  <c r="E7" i="124"/>
  <c r="H6" i="139" s="1"/>
  <c r="G5" i="123"/>
  <c r="V7" i="124"/>
  <c r="X5" i="123"/>
  <c r="T7" i="124"/>
  <c r="V5" i="123"/>
  <c r="W4" i="135"/>
  <c r="W5" i="135"/>
  <c r="D6" i="135"/>
  <c r="I7" i="124"/>
  <c r="L6" i="139" s="1"/>
  <c r="K5" i="123"/>
  <c r="Q7" i="124"/>
  <c r="S5" i="123"/>
  <c r="AB6" i="135"/>
  <c r="O7" i="124"/>
  <c r="Q5" i="123"/>
  <c r="W27" i="124"/>
  <c r="H7" i="124"/>
  <c r="K6" i="139" s="1"/>
  <c r="J5" i="123"/>
  <c r="F7" i="124"/>
  <c r="I6" i="139" s="1"/>
  <c r="H5" i="123"/>
  <c r="D7" i="124"/>
  <c r="F5" i="123"/>
  <c r="R7" i="124"/>
  <c r="T5" i="123"/>
  <c r="G27" i="124"/>
  <c r="C5" i="135"/>
  <c r="N7" i="124"/>
  <c r="Q6" i="139" s="1"/>
  <c r="P5" i="123"/>
  <c r="G7" i="124"/>
  <c r="J6" i="139" s="1"/>
  <c r="I5" i="123"/>
  <c r="J7" i="124"/>
  <c r="M6" i="139" s="1"/>
  <c r="L5" i="123"/>
  <c r="S27" i="124"/>
  <c r="D4" i="135"/>
  <c r="C7" i="124"/>
  <c r="E5" i="123"/>
  <c r="M7" i="124"/>
  <c r="P6" i="139" s="1"/>
  <c r="O5" i="123"/>
  <c r="K7" i="124"/>
  <c r="N6" i="139" s="1"/>
  <c r="M5" i="123"/>
  <c r="AB7" i="124"/>
  <c r="AD5" i="123"/>
  <c r="Y7" i="124"/>
  <c r="AA5" i="123"/>
  <c r="W7" i="124"/>
  <c r="Y5" i="123"/>
  <c r="I27" i="124"/>
  <c r="I6" i="135"/>
  <c r="P4" i="135"/>
  <c r="F4" i="135"/>
  <c r="U4" i="135"/>
  <c r="AA7" i="124"/>
  <c r="AC5" i="123"/>
  <c r="S7" i="124"/>
  <c r="U5" i="123"/>
  <c r="U7" i="124"/>
  <c r="W5" i="123"/>
  <c r="U27" i="124"/>
  <c r="U6" i="135"/>
  <c r="AC7" i="124"/>
  <c r="AE5" i="123"/>
  <c r="X7" i="124"/>
  <c r="Z5" i="123"/>
  <c r="O4" i="124"/>
  <c r="O5" i="124" s="1"/>
  <c r="O52" i="124"/>
  <c r="D52" i="124"/>
  <c r="D4" i="124"/>
  <c r="D5" i="124" s="1"/>
  <c r="AC52" i="124"/>
  <c r="AC4" i="124"/>
  <c r="AC5" i="124" s="1"/>
  <c r="AB52" i="124"/>
  <c r="AB4" i="124"/>
  <c r="AB5" i="124" s="1"/>
  <c r="I52" i="124"/>
  <c r="I4" i="124"/>
  <c r="I5" i="124" s="1"/>
  <c r="M52" i="124"/>
  <c r="M4" i="124"/>
  <c r="C52" i="124"/>
  <c r="C4" i="124"/>
  <c r="C5" i="124" s="1"/>
  <c r="V52" i="124"/>
  <c r="V4" i="124"/>
  <c r="V5" i="124" s="1"/>
  <c r="Z52" i="124"/>
  <c r="Z4" i="124"/>
  <c r="Z5" i="124" s="1"/>
  <c r="U52" i="124"/>
  <c r="U4" i="124"/>
  <c r="U5" i="124" s="1"/>
  <c r="J52" i="124"/>
  <c r="J4" i="124"/>
  <c r="P52" i="124"/>
  <c r="P4" i="124"/>
  <c r="P5" i="124" s="1"/>
  <c r="H52" i="124"/>
  <c r="H4" i="124"/>
  <c r="H5" i="124" s="1"/>
  <c r="T52" i="124"/>
  <c r="T4" i="124"/>
  <c r="T5" i="124" s="1"/>
  <c r="AA4" i="124"/>
  <c r="AA5" i="124" s="1"/>
  <c r="AA52" i="124"/>
  <c r="Y52" i="124"/>
  <c r="Y4" i="124"/>
  <c r="Y5" i="124" s="1"/>
  <c r="G52" i="124"/>
  <c r="G4" i="124"/>
  <c r="G5" i="124" s="1"/>
  <c r="K52" i="124"/>
  <c r="K4" i="124"/>
  <c r="R52" i="124"/>
  <c r="R4" i="124"/>
  <c r="R5" i="124" s="1"/>
  <c r="S52" i="124"/>
  <c r="S4" i="124"/>
  <c r="S5" i="124" s="1"/>
  <c r="L52" i="124"/>
  <c r="L4" i="124"/>
  <c r="E52" i="124"/>
  <c r="E4" i="124"/>
  <c r="E5" i="124" s="1"/>
  <c r="F52" i="124"/>
  <c r="F4" i="124"/>
  <c r="F5" i="124" s="1"/>
  <c r="X52" i="124"/>
  <c r="X4" i="124"/>
  <c r="X5" i="124" s="1"/>
  <c r="N52" i="124"/>
  <c r="N4" i="124"/>
  <c r="Q4" i="124"/>
  <c r="Q5" i="124" s="1"/>
  <c r="Q52" i="124"/>
  <c r="W52" i="124"/>
  <c r="W4" i="124"/>
  <c r="W5" i="124" s="1"/>
  <c r="M43" i="114"/>
  <c r="N40" i="114"/>
  <c r="F60" i="114"/>
  <c r="D40" i="114"/>
  <c r="L40" i="114" s="1"/>
  <c r="M20" i="114"/>
  <c r="F7" i="135" l="1"/>
  <c r="L7" i="135"/>
  <c r="D11" i="15"/>
  <c r="B69" i="139" s="1"/>
  <c r="B71" i="139" s="1"/>
  <c r="M8" i="135"/>
  <c r="M14" i="135" s="1"/>
  <c r="N7" i="135"/>
  <c r="N8" i="135" s="1"/>
  <c r="AB8" i="135"/>
  <c r="AB14" i="135" s="1"/>
  <c r="K8" i="135"/>
  <c r="K14" i="135" s="1"/>
  <c r="F8" i="135"/>
  <c r="F17" i="135" s="1"/>
  <c r="G71" i="139"/>
  <c r="N71" i="139" s="1"/>
  <c r="N69" i="139"/>
  <c r="T18" i="135"/>
  <c r="T15" i="135"/>
  <c r="R8" i="135"/>
  <c r="R14" i="135" s="1"/>
  <c r="X18" i="135"/>
  <c r="G8" i="135"/>
  <c r="G17" i="135" s="1"/>
  <c r="C8" i="135"/>
  <c r="C17" i="135" s="1"/>
  <c r="D6" i="139"/>
  <c r="D18" i="139" s="1"/>
  <c r="E7" i="139"/>
  <c r="D8" i="139"/>
  <c r="T28" i="139"/>
  <c r="I8" i="135"/>
  <c r="I14" i="135" s="1"/>
  <c r="X16" i="135"/>
  <c r="H11" i="15"/>
  <c r="F69" i="139" s="1"/>
  <c r="F71" i="139" s="1"/>
  <c r="E10" i="139"/>
  <c r="S28" i="139"/>
  <c r="E6" i="139"/>
  <c r="E18" i="139" s="1"/>
  <c r="T16" i="135"/>
  <c r="J8" i="135"/>
  <c r="J15" i="135" s="1"/>
  <c r="D7" i="139"/>
  <c r="H17" i="135"/>
  <c r="H15" i="135"/>
  <c r="H16" i="135"/>
  <c r="H18" i="135"/>
  <c r="E8" i="135"/>
  <c r="E15" i="135" s="1"/>
  <c r="AC17" i="135"/>
  <c r="S14" i="135"/>
  <c r="AC18" i="135"/>
  <c r="X17" i="135"/>
  <c r="T17" i="135"/>
  <c r="Q15" i="135"/>
  <c r="Q16" i="135"/>
  <c r="Q18" i="135"/>
  <c r="Q14" i="135"/>
  <c r="Q17" i="135"/>
  <c r="C69" i="139"/>
  <c r="H14" i="135"/>
  <c r="AC15" i="135"/>
  <c r="AC14" i="135"/>
  <c r="X15" i="135"/>
  <c r="L8" i="135"/>
  <c r="L17" i="135" s="1"/>
  <c r="O14" i="135"/>
  <c r="O17" i="135"/>
  <c r="O15" i="135"/>
  <c r="O18" i="135"/>
  <c r="O16" i="135"/>
  <c r="S15" i="135"/>
  <c r="V15" i="135"/>
  <c r="AA15" i="135"/>
  <c r="AA14" i="135"/>
  <c r="V17" i="135"/>
  <c r="V18" i="135"/>
  <c r="V16" i="135"/>
  <c r="AA16" i="135"/>
  <c r="S16" i="135"/>
  <c r="AA18" i="135"/>
  <c r="S18" i="135"/>
  <c r="D8" i="135"/>
  <c r="W8" i="135"/>
  <c r="U8" i="135"/>
  <c r="U14" i="135" s="1"/>
  <c r="P8" i="135"/>
  <c r="P14" i="135" s="1"/>
  <c r="Z18" i="135"/>
  <c r="Z16" i="135"/>
  <c r="Z17" i="135"/>
  <c r="Z14" i="135"/>
  <c r="M16" i="135"/>
  <c r="M18" i="135"/>
  <c r="M15" i="135"/>
  <c r="M17" i="135"/>
  <c r="Z15" i="135"/>
  <c r="Y16" i="135"/>
  <c r="Y18" i="135"/>
  <c r="Y15" i="135"/>
  <c r="Y17" i="135"/>
  <c r="C56" i="115"/>
  <c r="AB18" i="135" l="1"/>
  <c r="AB15" i="135"/>
  <c r="AB17" i="135"/>
  <c r="R17" i="135"/>
  <c r="N17" i="135"/>
  <c r="N14" i="135"/>
  <c r="N16" i="135"/>
  <c r="N15" i="135"/>
  <c r="N18" i="135"/>
  <c r="AB16" i="135"/>
  <c r="G15" i="135"/>
  <c r="F15" i="135"/>
  <c r="G16" i="135"/>
  <c r="F14" i="135"/>
  <c r="K16" i="135"/>
  <c r="G14" i="135"/>
  <c r="K17" i="135"/>
  <c r="C15" i="135"/>
  <c r="C14" i="135"/>
  <c r="B77" i="136"/>
  <c r="R18" i="135"/>
  <c r="F16" i="135"/>
  <c r="G18" i="135"/>
  <c r="K18" i="135"/>
  <c r="F18" i="135"/>
  <c r="K15" i="135"/>
  <c r="R16" i="135"/>
  <c r="E17" i="135"/>
  <c r="C16" i="135"/>
  <c r="J16" i="135"/>
  <c r="R15" i="135"/>
  <c r="E18" i="135"/>
  <c r="E14" i="135"/>
  <c r="I16" i="135"/>
  <c r="J17" i="135"/>
  <c r="C18" i="135"/>
  <c r="J18" i="135"/>
  <c r="J14" i="135"/>
  <c r="I17" i="135"/>
  <c r="I15" i="135"/>
  <c r="I18" i="135"/>
  <c r="L16" i="135"/>
  <c r="E16" i="135"/>
  <c r="M69" i="139"/>
  <c r="C71" i="139"/>
  <c r="M71" i="139" s="1"/>
  <c r="L15" i="135"/>
  <c r="L14" i="135"/>
  <c r="L18" i="135"/>
  <c r="U16" i="135"/>
  <c r="D16" i="135"/>
  <c r="D18" i="135"/>
  <c r="D17" i="135"/>
  <c r="D15" i="135"/>
  <c r="D14" i="135"/>
  <c r="W18" i="135"/>
  <c r="W16" i="135"/>
  <c r="W14" i="135"/>
  <c r="W17" i="135"/>
  <c r="W15" i="135"/>
  <c r="P15" i="135"/>
  <c r="P17" i="135"/>
  <c r="P18" i="135"/>
  <c r="P16" i="135"/>
  <c r="U15" i="135"/>
  <c r="U17" i="135"/>
  <c r="U18" i="135"/>
  <c r="D6" i="117" l="1"/>
  <c r="E6" i="117"/>
  <c r="F6" i="117"/>
  <c r="G6" i="117"/>
  <c r="H6" i="117"/>
  <c r="I6" i="117"/>
  <c r="D7" i="117"/>
  <c r="E7" i="117"/>
  <c r="F7" i="117"/>
  <c r="G7" i="117"/>
  <c r="H7" i="117"/>
  <c r="I7" i="117"/>
  <c r="D8" i="117"/>
  <c r="E8" i="117"/>
  <c r="F8" i="117"/>
  <c r="G8" i="117"/>
  <c r="H8" i="117"/>
  <c r="I8" i="117"/>
  <c r="D10" i="117"/>
  <c r="E10" i="117"/>
  <c r="F10" i="117"/>
  <c r="G10" i="117"/>
  <c r="H10" i="117"/>
  <c r="I10" i="117"/>
  <c r="D11" i="117"/>
  <c r="E11" i="117"/>
  <c r="F11" i="117"/>
  <c r="G11" i="117"/>
  <c r="H11" i="117"/>
  <c r="I11" i="117"/>
  <c r="D12" i="117"/>
  <c r="E12" i="117"/>
  <c r="F12" i="117"/>
  <c r="G12" i="117"/>
  <c r="H12" i="117"/>
  <c r="I12" i="117"/>
  <c r="D13" i="117"/>
  <c r="E13" i="117"/>
  <c r="F13" i="117"/>
  <c r="G13" i="117"/>
  <c r="H13" i="117"/>
  <c r="I13" i="117"/>
  <c r="D15" i="117"/>
  <c r="E15" i="117"/>
  <c r="F15" i="117"/>
  <c r="G15" i="117"/>
  <c r="H15" i="117"/>
  <c r="I15" i="117"/>
  <c r="D16" i="117"/>
  <c r="E16" i="117"/>
  <c r="F16" i="117"/>
  <c r="G16" i="117"/>
  <c r="H16" i="117"/>
  <c r="I16" i="117"/>
  <c r="D17" i="117"/>
  <c r="E17" i="117"/>
  <c r="F17" i="117"/>
  <c r="G17" i="117"/>
  <c r="H17" i="117"/>
  <c r="I17" i="117"/>
  <c r="D18" i="117"/>
  <c r="E18" i="117"/>
  <c r="F18" i="117"/>
  <c r="G18" i="117"/>
  <c r="H18" i="117"/>
  <c r="I18" i="117"/>
  <c r="E5" i="117"/>
  <c r="F5" i="117"/>
  <c r="G5" i="117"/>
  <c r="H5" i="117"/>
  <c r="I5" i="117"/>
  <c r="D5" i="117"/>
  <c r="Y5" i="117"/>
  <c r="AP6" i="117"/>
  <c r="AP5" i="117"/>
  <c r="AP4" i="117"/>
  <c r="Y18" i="117"/>
  <c r="Y17" i="117"/>
  <c r="Y16" i="117"/>
  <c r="Y15" i="117"/>
  <c r="Y13" i="117"/>
  <c r="Y12" i="117"/>
  <c r="Y11" i="117"/>
  <c r="Y10" i="117"/>
  <c r="Y8" i="117"/>
  <c r="Y7" i="117"/>
  <c r="Y6" i="117"/>
  <c r="AG18" i="117"/>
  <c r="AG17" i="117"/>
  <c r="AG16" i="117"/>
  <c r="AG15" i="117"/>
  <c r="AG13" i="117"/>
  <c r="AG12" i="117"/>
  <c r="AG11" i="117"/>
  <c r="AG10" i="117"/>
  <c r="AG8" i="117"/>
  <c r="AG7" i="117"/>
  <c r="AG6" i="117"/>
  <c r="AG5" i="117"/>
  <c r="C54" i="115" l="1"/>
  <c r="AI7" i="117"/>
  <c r="AJ7" i="117"/>
  <c r="AK7" i="117"/>
  <c r="AL7" i="117"/>
  <c r="AM7" i="117"/>
  <c r="AN7" i="117"/>
  <c r="AI8" i="117"/>
  <c r="AJ8" i="117"/>
  <c r="AK8" i="117"/>
  <c r="AL8" i="117"/>
  <c r="AM8" i="117"/>
  <c r="AN8" i="117"/>
  <c r="AI9" i="117"/>
  <c r="AJ9" i="117"/>
  <c r="AK9" i="117"/>
  <c r="AL9" i="117"/>
  <c r="AM9" i="117"/>
  <c r="AN9" i="117"/>
  <c r="AI11" i="117"/>
  <c r="AJ11" i="117"/>
  <c r="AK11" i="117"/>
  <c r="AL11" i="117"/>
  <c r="AM11" i="117"/>
  <c r="AN11" i="117"/>
  <c r="AI12" i="117"/>
  <c r="AJ12" i="117"/>
  <c r="AK12" i="117"/>
  <c r="AL12" i="117"/>
  <c r="AM12" i="117"/>
  <c r="AN12" i="117"/>
  <c r="AI13" i="117"/>
  <c r="AJ13" i="117"/>
  <c r="AK13" i="117"/>
  <c r="AL13" i="117"/>
  <c r="AM13" i="117"/>
  <c r="AN13" i="117"/>
  <c r="AI14" i="117"/>
  <c r="AJ14" i="117"/>
  <c r="AK14" i="117"/>
  <c r="AL14" i="117"/>
  <c r="AM14" i="117"/>
  <c r="AN14" i="117"/>
  <c r="AI16" i="117"/>
  <c r="AJ16" i="117"/>
  <c r="AK16" i="117"/>
  <c r="AL16" i="117"/>
  <c r="AM16" i="117"/>
  <c r="AN16" i="117"/>
  <c r="AI17" i="117"/>
  <c r="AJ17" i="117"/>
  <c r="AK17" i="117"/>
  <c r="AL17" i="117"/>
  <c r="AM17" i="117"/>
  <c r="AN17" i="117"/>
  <c r="AI18" i="117"/>
  <c r="AJ18" i="117"/>
  <c r="AK18" i="117"/>
  <c r="AL18" i="117"/>
  <c r="AM18" i="117"/>
  <c r="AN18" i="117"/>
  <c r="AI19" i="117"/>
  <c r="AJ19" i="117"/>
  <c r="AK19" i="117"/>
  <c r="AL19" i="117"/>
  <c r="AM19" i="117"/>
  <c r="AN19" i="117"/>
  <c r="AJ6" i="117"/>
  <c r="AK6" i="117"/>
  <c r="AL6" i="117"/>
  <c r="AM6" i="117"/>
  <c r="AN6" i="117"/>
  <c r="AI6" i="117"/>
  <c r="P10" i="114"/>
  <c r="P11" i="114"/>
  <c r="P12" i="114"/>
  <c r="P13" i="114"/>
  <c r="P14" i="114"/>
  <c r="P15" i="114"/>
  <c r="P16" i="114"/>
  <c r="P17" i="114"/>
  <c r="P18" i="114"/>
  <c r="P19" i="114"/>
  <c r="P20" i="114"/>
  <c r="P21" i="114"/>
  <c r="P22" i="114"/>
  <c r="P23" i="114"/>
  <c r="P24" i="114"/>
  <c r="P25" i="114"/>
  <c r="P26" i="114"/>
  <c r="P27" i="114"/>
  <c r="P28" i="114"/>
  <c r="P29" i="114"/>
  <c r="P30" i="114"/>
  <c r="P31" i="114"/>
  <c r="P32" i="114"/>
  <c r="P33" i="114"/>
  <c r="P34" i="114"/>
  <c r="P35" i="114"/>
  <c r="P36" i="114"/>
  <c r="P37" i="114"/>
  <c r="P38" i="114"/>
  <c r="P39" i="114"/>
  <c r="P40" i="114"/>
  <c r="P43" i="114" s="1"/>
  <c r="P9" i="114"/>
  <c r="M45" i="114"/>
  <c r="M44" i="114"/>
  <c r="L45" i="114"/>
  <c r="L44" i="114"/>
  <c r="L43" i="114"/>
  <c r="L7" i="114"/>
  <c r="N11" i="114" s="1"/>
  <c r="L8" i="114"/>
  <c r="L9" i="114"/>
  <c r="N24" i="114" s="1"/>
  <c r="L10" i="114"/>
  <c r="L11" i="114"/>
  <c r="L12" i="114"/>
  <c r="L13" i="114"/>
  <c r="L14" i="114"/>
  <c r="L15" i="114"/>
  <c r="L16" i="114"/>
  <c r="L17" i="114"/>
  <c r="O18" i="114" s="1"/>
  <c r="L18" i="114"/>
  <c r="O28" i="114" s="1"/>
  <c r="L19" i="114"/>
  <c r="L20" i="114"/>
  <c r="L21" i="114"/>
  <c r="N23" i="114" s="1"/>
  <c r="L22" i="114"/>
  <c r="L23" i="114"/>
  <c r="L24" i="114"/>
  <c r="L25" i="114"/>
  <c r="L26" i="114"/>
  <c r="L27" i="114"/>
  <c r="L28" i="114"/>
  <c r="L29" i="114"/>
  <c r="L30" i="114"/>
  <c r="L31" i="114"/>
  <c r="L32" i="114"/>
  <c r="L33" i="114"/>
  <c r="L34" i="114"/>
  <c r="L35" i="114"/>
  <c r="L36" i="114"/>
  <c r="L37" i="114"/>
  <c r="L38" i="114"/>
  <c r="L39" i="114"/>
  <c r="L6" i="114"/>
  <c r="N14" i="114"/>
  <c r="O20" i="114"/>
  <c r="O21" i="114"/>
  <c r="O32" i="114"/>
  <c r="O33" i="114"/>
  <c r="O17" i="114"/>
  <c r="N7" i="114"/>
  <c r="N8" i="114"/>
  <c r="N9" i="114"/>
  <c r="N10" i="114"/>
  <c r="N31" i="114"/>
  <c r="N32" i="114"/>
  <c r="J147" i="114"/>
  <c r="J146" i="114"/>
  <c r="J145" i="114"/>
  <c r="E144" i="114"/>
  <c r="F144" i="114"/>
  <c r="G144" i="114"/>
  <c r="H144" i="114"/>
  <c r="I144" i="114"/>
  <c r="I145" i="114" s="1"/>
  <c r="I146" i="114" s="1"/>
  <c r="I147" i="114" s="1"/>
  <c r="P45" i="114" l="1"/>
  <c r="P44" i="114"/>
  <c r="D54" i="115"/>
  <c r="E54" i="115" s="1"/>
  <c r="O27" i="114"/>
  <c r="N37" i="114"/>
  <c r="N20" i="114"/>
  <c r="O38" i="114"/>
  <c r="O26" i="114"/>
  <c r="O29" i="114"/>
  <c r="O40" i="114"/>
  <c r="N36" i="114"/>
  <c r="N19" i="114"/>
  <c r="O37" i="114"/>
  <c r="O25" i="114"/>
  <c r="O39" i="114"/>
  <c r="N35" i="114"/>
  <c r="N13" i="114"/>
  <c r="O36" i="114"/>
  <c r="O24" i="114"/>
  <c r="N21" i="114"/>
  <c r="N34" i="114"/>
  <c r="N12" i="114"/>
  <c r="O35" i="114"/>
  <c r="O23" i="114"/>
  <c r="N22" i="114"/>
  <c r="N33" i="114"/>
  <c r="O34" i="114"/>
  <c r="O22" i="114"/>
  <c r="N25" i="114"/>
  <c r="O31" i="114"/>
  <c r="O19" i="114"/>
  <c r="O30" i="114"/>
  <c r="N28" i="114"/>
  <c r="N16" i="114"/>
  <c r="N30" i="114"/>
  <c r="N6" i="114"/>
  <c r="N39" i="114"/>
  <c r="N27" i="114"/>
  <c r="N15" i="114"/>
  <c r="N18" i="114"/>
  <c r="N29" i="114"/>
  <c r="N17" i="114"/>
  <c r="N38" i="114"/>
  <c r="N26" i="114"/>
  <c r="N43" i="114" l="1"/>
  <c r="N45" i="114"/>
  <c r="N44" i="114"/>
  <c r="O43" i="114"/>
  <c r="O44" i="114"/>
  <c r="O45" i="114"/>
  <c r="J6" i="117" l="1"/>
  <c r="J7" i="117"/>
  <c r="J8" i="117"/>
  <c r="J10" i="117"/>
  <c r="J11" i="117"/>
  <c r="J12" i="117"/>
  <c r="J13" i="117"/>
  <c r="J15" i="117"/>
  <c r="J16" i="117"/>
  <c r="J17" i="117"/>
  <c r="J18" i="117"/>
  <c r="J5" i="117"/>
  <c r="G41" i="114" l="1"/>
  <c r="E41" i="114"/>
  <c r="C12" i="113"/>
  <c r="C49" i="115" l="1"/>
  <c r="D49" i="115"/>
  <c r="B49" i="115"/>
  <c r="C46" i="125" l="1"/>
  <c r="C44" i="125"/>
  <c r="C42" i="125"/>
  <c r="C40" i="125"/>
  <c r="C38" i="125"/>
  <c r="AD34" i="125"/>
  <c r="D5" i="125"/>
  <c r="E5" i="125" s="1"/>
  <c r="E16" i="125" s="1"/>
  <c r="E46" i="125" s="1"/>
  <c r="D4" i="125"/>
  <c r="D8" i="125" s="1"/>
  <c r="D38" i="125" s="1"/>
  <c r="D12" i="125" l="1"/>
  <c r="D42" i="125" s="1"/>
  <c r="D34" i="125"/>
  <c r="D16" i="125"/>
  <c r="D46" i="125" s="1"/>
  <c r="F5" i="125"/>
  <c r="G5" i="125" s="1"/>
  <c r="G15" i="125" s="1"/>
  <c r="G45" i="125" s="1"/>
  <c r="E4" i="125"/>
  <c r="E13" i="125" s="1"/>
  <c r="E43" i="125" s="1"/>
  <c r="C43" i="125"/>
  <c r="D13" i="125"/>
  <c r="D43" i="125" s="1"/>
  <c r="C18" i="125"/>
  <c r="E7" i="125"/>
  <c r="C47" i="125"/>
  <c r="E17" i="125"/>
  <c r="E47" i="125" s="1"/>
  <c r="D17" i="125"/>
  <c r="D47" i="125" s="1"/>
  <c r="C45" i="125"/>
  <c r="F15" i="125"/>
  <c r="F45" i="125" s="1"/>
  <c r="E15" i="125"/>
  <c r="E45" i="125" s="1"/>
  <c r="D15" i="125"/>
  <c r="D45" i="125" s="1"/>
  <c r="F16" i="125"/>
  <c r="F46" i="125" s="1"/>
  <c r="C41" i="125"/>
  <c r="D11" i="125"/>
  <c r="D41" i="125" s="1"/>
  <c r="C39" i="125"/>
  <c r="C53" i="125" s="1"/>
  <c r="D9" i="125"/>
  <c r="D39" i="125" s="1"/>
  <c r="F14" i="125"/>
  <c r="F44" i="125" s="1"/>
  <c r="D10" i="125"/>
  <c r="D40" i="125" s="1"/>
  <c r="D14" i="125"/>
  <c r="D44" i="125" s="1"/>
  <c r="E14" i="125"/>
  <c r="E44" i="125" s="1"/>
  <c r="E10" i="125" l="1"/>
  <c r="E40" i="125" s="1"/>
  <c r="H5" i="125"/>
  <c r="H16" i="125" s="1"/>
  <c r="H46" i="125" s="1"/>
  <c r="E34" i="125"/>
  <c r="G14" i="125"/>
  <c r="G44" i="125" s="1"/>
  <c r="E9" i="125"/>
  <c r="E39" i="125" s="1"/>
  <c r="E11" i="125"/>
  <c r="E41" i="125" s="1"/>
  <c r="G17" i="125"/>
  <c r="G47" i="125" s="1"/>
  <c r="F17" i="125"/>
  <c r="F47" i="125" s="1"/>
  <c r="G16" i="125"/>
  <c r="G46" i="125" s="1"/>
  <c r="F4" i="125"/>
  <c r="E12" i="125"/>
  <c r="E42" i="125" s="1"/>
  <c r="E8" i="125"/>
  <c r="E38" i="125" s="1"/>
  <c r="D53" i="125"/>
  <c r="C52" i="125"/>
  <c r="C48" i="125"/>
  <c r="C60" i="125" s="1"/>
  <c r="I5" i="125"/>
  <c r="H15" i="125"/>
  <c r="H45" i="125" s="1"/>
  <c r="H17" i="125"/>
  <c r="H47" i="125" s="1"/>
  <c r="H14" i="125"/>
  <c r="H44" i="125" s="1"/>
  <c r="D18" i="125"/>
  <c r="D37" i="125"/>
  <c r="E37" i="125"/>
  <c r="C62" i="125" l="1"/>
  <c r="C61" i="125"/>
  <c r="E53" i="125"/>
  <c r="D37" i="117" s="1"/>
  <c r="E18" i="125"/>
  <c r="C49" i="125"/>
  <c r="F8" i="125"/>
  <c r="F38" i="125" s="1"/>
  <c r="F12" i="125"/>
  <c r="F42" i="125" s="1"/>
  <c r="G4" i="125"/>
  <c r="F34" i="125"/>
  <c r="F10" i="125"/>
  <c r="F40" i="125" s="1"/>
  <c r="F13" i="125"/>
  <c r="F43" i="125" s="1"/>
  <c r="F11" i="125"/>
  <c r="F41" i="125" s="1"/>
  <c r="F9" i="125"/>
  <c r="F39" i="125" s="1"/>
  <c r="F7" i="125"/>
  <c r="D52" i="125"/>
  <c r="D48" i="125"/>
  <c r="C8" i="106" s="1"/>
  <c r="J5" i="125"/>
  <c r="I17" i="125"/>
  <c r="I47" i="125" s="1"/>
  <c r="I15" i="125"/>
  <c r="I45" i="125" s="1"/>
  <c r="I14" i="125"/>
  <c r="I44" i="125" s="1"/>
  <c r="I16" i="125"/>
  <c r="I46" i="125" s="1"/>
  <c r="E52" i="125"/>
  <c r="D38" i="117" s="1"/>
  <c r="E48" i="125"/>
  <c r="C71" i="111" l="1"/>
  <c r="C50" i="111"/>
  <c r="C28" i="111"/>
  <c r="D8" i="106"/>
  <c r="F53" i="125"/>
  <c r="E37" i="117" s="1"/>
  <c r="D49" i="125"/>
  <c r="D60" i="125"/>
  <c r="E60" i="125"/>
  <c r="F37" i="125"/>
  <c r="F18" i="125"/>
  <c r="E49" i="125"/>
  <c r="C6" i="111"/>
  <c r="G13" i="125"/>
  <c r="G43" i="125" s="1"/>
  <c r="G10" i="125"/>
  <c r="G40" i="125" s="1"/>
  <c r="G11" i="125"/>
  <c r="G41" i="125" s="1"/>
  <c r="G9" i="125"/>
  <c r="G39" i="125" s="1"/>
  <c r="G12" i="125"/>
  <c r="G42" i="125" s="1"/>
  <c r="G53" i="125" s="1"/>
  <c r="F37" i="117" s="1"/>
  <c r="G34" i="125"/>
  <c r="H4" i="125"/>
  <c r="G8" i="125"/>
  <c r="G38" i="125" s="1"/>
  <c r="G7" i="125"/>
  <c r="K5" i="125"/>
  <c r="J14" i="125"/>
  <c r="J44" i="125" s="1"/>
  <c r="J16" i="125"/>
  <c r="J46" i="125" s="1"/>
  <c r="J17" i="125"/>
  <c r="J47" i="125" s="1"/>
  <c r="J15" i="125"/>
  <c r="J45" i="125" s="1"/>
  <c r="D62" i="125" l="1"/>
  <c r="D61" i="125"/>
  <c r="B219" i="136"/>
  <c r="B184" i="136"/>
  <c r="C184" i="136" s="1"/>
  <c r="B77" i="139"/>
  <c r="B79" i="139" s="1"/>
  <c r="S9" i="136"/>
  <c r="E61" i="125"/>
  <c r="E62" i="125"/>
  <c r="B114" i="139"/>
  <c r="C76" i="111"/>
  <c r="C84" i="111"/>
  <c r="C85" i="111" s="1"/>
  <c r="I4" i="125"/>
  <c r="H34" i="125"/>
  <c r="H7" i="125"/>
  <c r="H11" i="125"/>
  <c r="H41" i="125" s="1"/>
  <c r="H10" i="125"/>
  <c r="H40" i="125" s="1"/>
  <c r="H13" i="125"/>
  <c r="H43" i="125" s="1"/>
  <c r="H9" i="125"/>
  <c r="H39" i="125" s="1"/>
  <c r="H12" i="125"/>
  <c r="H42" i="125" s="1"/>
  <c r="H8" i="125"/>
  <c r="H38" i="125" s="1"/>
  <c r="G18" i="125"/>
  <c r="G37" i="125"/>
  <c r="F48" i="125"/>
  <c r="F52" i="125"/>
  <c r="E38" i="117" s="1"/>
  <c r="L5" i="125"/>
  <c r="K14" i="125"/>
  <c r="K44" i="125" s="1"/>
  <c r="K17" i="125"/>
  <c r="K47" i="125" s="1"/>
  <c r="K15" i="125"/>
  <c r="K45" i="125" s="1"/>
  <c r="K16" i="125"/>
  <c r="K46" i="125" s="1"/>
  <c r="D71" i="111" l="1"/>
  <c r="D50" i="111"/>
  <c r="D28" i="111"/>
  <c r="E8" i="106"/>
  <c r="F60" i="125"/>
  <c r="F49" i="125"/>
  <c r="D6" i="111"/>
  <c r="G52" i="125"/>
  <c r="F38" i="117" s="1"/>
  <c r="G48" i="125"/>
  <c r="H53" i="125"/>
  <c r="G37" i="117" s="1"/>
  <c r="H37" i="125"/>
  <c r="H18" i="125"/>
  <c r="I12" i="125"/>
  <c r="I42" i="125" s="1"/>
  <c r="I34" i="125"/>
  <c r="I7" i="125"/>
  <c r="I8" i="125"/>
  <c r="I38" i="125" s="1"/>
  <c r="I11" i="125"/>
  <c r="I41" i="125" s="1"/>
  <c r="J4" i="125"/>
  <c r="I9" i="125"/>
  <c r="I39" i="125" s="1"/>
  <c r="I10" i="125"/>
  <c r="I40" i="125" s="1"/>
  <c r="I13" i="125"/>
  <c r="I43" i="125" s="1"/>
  <c r="M5" i="125"/>
  <c r="L16" i="125"/>
  <c r="L46" i="125" s="1"/>
  <c r="L14" i="125"/>
  <c r="L44" i="125" s="1"/>
  <c r="L17" i="125"/>
  <c r="L47" i="125" s="1"/>
  <c r="L15" i="125"/>
  <c r="L45" i="125" s="1"/>
  <c r="F61" i="125" l="1"/>
  <c r="F62" i="125"/>
  <c r="C219" i="136"/>
  <c r="E184" i="136"/>
  <c r="F184" i="136" s="1"/>
  <c r="C77" i="139"/>
  <c r="C79" i="139" s="1"/>
  <c r="T9" i="136"/>
  <c r="E71" i="111"/>
  <c r="D114" i="139" s="1"/>
  <c r="E28" i="111"/>
  <c r="E50" i="111"/>
  <c r="F8" i="106"/>
  <c r="C114" i="139"/>
  <c r="D76" i="111"/>
  <c r="D84" i="111"/>
  <c r="D85" i="111" s="1"/>
  <c r="G60" i="125"/>
  <c r="G49" i="125"/>
  <c r="E6" i="111"/>
  <c r="I37" i="125"/>
  <c r="I18" i="125"/>
  <c r="H48" i="125"/>
  <c r="H52" i="125"/>
  <c r="G38" i="117" s="1"/>
  <c r="I53" i="125"/>
  <c r="H37" i="117" s="1"/>
  <c r="K4" i="125"/>
  <c r="J10" i="125"/>
  <c r="J40" i="125" s="1"/>
  <c r="J9" i="125"/>
  <c r="J39" i="125" s="1"/>
  <c r="J11" i="125"/>
  <c r="J41" i="125" s="1"/>
  <c r="J12" i="125"/>
  <c r="J42" i="125" s="1"/>
  <c r="J8" i="125"/>
  <c r="J38" i="125" s="1"/>
  <c r="J13" i="125"/>
  <c r="J43" i="125" s="1"/>
  <c r="J7" i="125"/>
  <c r="J34" i="125"/>
  <c r="N5" i="125"/>
  <c r="M14" i="125"/>
  <c r="M44" i="125" s="1"/>
  <c r="M17" i="125"/>
  <c r="M47" i="125" s="1"/>
  <c r="M16" i="125"/>
  <c r="M46" i="125" s="1"/>
  <c r="M15" i="125"/>
  <c r="M45" i="125" s="1"/>
  <c r="G61" i="125" l="1"/>
  <c r="G62" i="125"/>
  <c r="F71" i="111"/>
  <c r="F28" i="111"/>
  <c r="F50" i="111"/>
  <c r="D219" i="136"/>
  <c r="H184" i="136"/>
  <c r="D77" i="139"/>
  <c r="D79" i="139" s="1"/>
  <c r="U9" i="136"/>
  <c r="H60" i="125"/>
  <c r="J53" i="125"/>
  <c r="I37" i="117" s="1"/>
  <c r="K8" i="125"/>
  <c r="K38" i="125" s="1"/>
  <c r="K9" i="125"/>
  <c r="K39" i="125" s="1"/>
  <c r="K13" i="125"/>
  <c r="K43" i="125" s="1"/>
  <c r="K11" i="125"/>
  <c r="K41" i="125" s="1"/>
  <c r="K10" i="125"/>
  <c r="K40" i="125" s="1"/>
  <c r="K34" i="125"/>
  <c r="L4" i="125"/>
  <c r="K12" i="125"/>
  <c r="K42" i="125" s="1"/>
  <c r="K7" i="125"/>
  <c r="H49" i="125"/>
  <c r="F6" i="111"/>
  <c r="G8" i="106"/>
  <c r="J37" i="125"/>
  <c r="J18" i="125"/>
  <c r="I48" i="125"/>
  <c r="I52" i="125"/>
  <c r="H38" i="117" s="1"/>
  <c r="O5" i="125"/>
  <c r="N46" i="125"/>
  <c r="N45" i="125"/>
  <c r="N14" i="125"/>
  <c r="N15" i="125"/>
  <c r="N16" i="125"/>
  <c r="N47" i="125"/>
  <c r="N17" i="125"/>
  <c r="N44" i="125"/>
  <c r="I184" i="136" l="1"/>
  <c r="G71" i="111"/>
  <c r="F114" i="139" s="1"/>
  <c r="G50" i="111"/>
  <c r="G28" i="111"/>
  <c r="E114" i="139"/>
  <c r="M114" i="139" s="1"/>
  <c r="H61" i="125"/>
  <c r="H62" i="125"/>
  <c r="E219" i="136"/>
  <c r="K184" i="136"/>
  <c r="E77" i="139"/>
  <c r="V9" i="136"/>
  <c r="I60" i="125"/>
  <c r="K18" i="125"/>
  <c r="K37" i="125"/>
  <c r="L10" i="125"/>
  <c r="L40" i="125" s="1"/>
  <c r="M4" i="125"/>
  <c r="L13" i="125"/>
  <c r="L43" i="125" s="1"/>
  <c r="L7" i="125"/>
  <c r="L9" i="125"/>
  <c r="L39" i="125" s="1"/>
  <c r="L34" i="125"/>
  <c r="L11" i="125"/>
  <c r="L41" i="125" s="1"/>
  <c r="L8" i="125"/>
  <c r="L38" i="125" s="1"/>
  <c r="L12" i="125"/>
  <c r="L42" i="125" s="1"/>
  <c r="I49" i="125"/>
  <c r="G6" i="111"/>
  <c r="H8" i="106"/>
  <c r="K53" i="125"/>
  <c r="J37" i="117" s="1"/>
  <c r="J52" i="125"/>
  <c r="I38" i="117" s="1"/>
  <c r="J48" i="125"/>
  <c r="P5" i="125"/>
  <c r="O46" i="125"/>
  <c r="O44" i="125"/>
  <c r="O16" i="125"/>
  <c r="O15" i="125"/>
  <c r="O47" i="125"/>
  <c r="O14" i="125"/>
  <c r="O45" i="125"/>
  <c r="O17" i="125"/>
  <c r="L184" i="136" l="1"/>
  <c r="E79" i="139"/>
  <c r="I61" i="125"/>
  <c r="I62" i="125"/>
  <c r="H71" i="111"/>
  <c r="H28" i="111"/>
  <c r="H50" i="111"/>
  <c r="N184" i="136"/>
  <c r="O184" i="136" s="1"/>
  <c r="F219" i="136"/>
  <c r="F77" i="139"/>
  <c r="F79" i="139" s="1"/>
  <c r="W9" i="136"/>
  <c r="J60" i="125"/>
  <c r="L53" i="125"/>
  <c r="K37" i="117" s="1"/>
  <c r="L37" i="125"/>
  <c r="L18" i="125"/>
  <c r="M7" i="125"/>
  <c r="M8" i="125"/>
  <c r="M38" i="125" s="1"/>
  <c r="M12" i="125"/>
  <c r="M42" i="125" s="1"/>
  <c r="M11" i="125"/>
  <c r="M41" i="125" s="1"/>
  <c r="N4" i="125"/>
  <c r="M34" i="125"/>
  <c r="M10" i="125"/>
  <c r="M40" i="125" s="1"/>
  <c r="M9" i="125"/>
  <c r="M39" i="125" s="1"/>
  <c r="M13" i="125"/>
  <c r="M43" i="125" s="1"/>
  <c r="K48" i="125"/>
  <c r="K52" i="125"/>
  <c r="J38" i="117" s="1"/>
  <c r="J49" i="125"/>
  <c r="H6" i="111"/>
  <c r="Q5" i="125"/>
  <c r="P46" i="125"/>
  <c r="P16" i="125"/>
  <c r="P47" i="125"/>
  <c r="P45" i="125"/>
  <c r="P17" i="125"/>
  <c r="P14" i="125"/>
  <c r="P15" i="125"/>
  <c r="P44" i="125"/>
  <c r="G114" i="139" l="1"/>
  <c r="N71" i="111"/>
  <c r="M71" i="111"/>
  <c r="N50" i="111"/>
  <c r="M50" i="111"/>
  <c r="Q184" i="136"/>
  <c r="R184" i="136" s="1"/>
  <c r="G219" i="136"/>
  <c r="G77" i="139"/>
  <c r="G79" i="139" s="1"/>
  <c r="X9" i="136"/>
  <c r="M28" i="111"/>
  <c r="I71" i="111"/>
  <c r="H114" i="139" s="1"/>
  <c r="I50" i="111"/>
  <c r="I28" i="111"/>
  <c r="J61" i="125"/>
  <c r="J62" i="125"/>
  <c r="B159" i="136" s="1"/>
  <c r="N28" i="111"/>
  <c r="M6" i="111"/>
  <c r="M53" i="125"/>
  <c r="L37" i="117" s="1"/>
  <c r="K60" i="125"/>
  <c r="N9" i="125"/>
  <c r="N38" i="125"/>
  <c r="N41" i="125"/>
  <c r="N10" i="125"/>
  <c r="N12" i="125"/>
  <c r="O4" i="125"/>
  <c r="N8" i="125"/>
  <c r="N34" i="125"/>
  <c r="N7" i="125"/>
  <c r="N43" i="125"/>
  <c r="N13" i="125"/>
  <c r="N11" i="125"/>
  <c r="N42" i="125"/>
  <c r="N39" i="125"/>
  <c r="N40" i="125"/>
  <c r="M37" i="125"/>
  <c r="M18" i="125"/>
  <c r="L48" i="125"/>
  <c r="L52" i="125"/>
  <c r="K38" i="117" s="1"/>
  <c r="K49" i="125"/>
  <c r="I6" i="111"/>
  <c r="R5" i="125"/>
  <c r="Q16" i="125"/>
  <c r="Q44" i="125"/>
  <c r="Q15" i="125"/>
  <c r="Q14" i="125"/>
  <c r="Q46" i="125"/>
  <c r="Q17" i="125"/>
  <c r="Q45" i="125"/>
  <c r="Q47" i="125"/>
  <c r="T184" i="136" l="1"/>
  <c r="U184" i="136" s="1"/>
  <c r="H219" i="136"/>
  <c r="H77" i="139"/>
  <c r="H79" i="139" s="1"/>
  <c r="K61" i="125"/>
  <c r="K62" i="125"/>
  <c r="J71" i="111"/>
  <c r="I114" i="139" s="1"/>
  <c r="J50" i="111"/>
  <c r="J28" i="111"/>
  <c r="L60" i="125"/>
  <c r="L49" i="125"/>
  <c r="J6" i="111"/>
  <c r="N18" i="125"/>
  <c r="N37" i="125"/>
  <c r="O43" i="125"/>
  <c r="O7" i="125"/>
  <c r="O10" i="125"/>
  <c r="O8" i="125"/>
  <c r="P4" i="125"/>
  <c r="O41" i="125"/>
  <c r="O42" i="125"/>
  <c r="O9" i="125"/>
  <c r="O34" i="125"/>
  <c r="O13" i="125"/>
  <c r="O40" i="125"/>
  <c r="O11" i="125"/>
  <c r="O39" i="125"/>
  <c r="O12" i="125"/>
  <c r="O38" i="125"/>
  <c r="M52" i="125"/>
  <c r="L38" i="117" s="1"/>
  <c r="M48" i="125"/>
  <c r="N53" i="125"/>
  <c r="M37" i="117" s="1"/>
  <c r="S5" i="125"/>
  <c r="R16" i="125"/>
  <c r="R47" i="125"/>
  <c r="R14" i="125"/>
  <c r="R46" i="125"/>
  <c r="R45" i="125"/>
  <c r="R15" i="125"/>
  <c r="R44" i="125"/>
  <c r="R17" i="125"/>
  <c r="L61" i="125" l="1"/>
  <c r="L62" i="125"/>
  <c r="W184" i="136"/>
  <c r="X184" i="136" s="1"/>
  <c r="I219" i="136"/>
  <c r="I77" i="139"/>
  <c r="I79" i="139" s="1"/>
  <c r="K71" i="111"/>
  <c r="J114" i="139" s="1"/>
  <c r="K50" i="111"/>
  <c r="K28" i="111"/>
  <c r="M60" i="125"/>
  <c r="P40" i="125"/>
  <c r="P10" i="125"/>
  <c r="Q4" i="125"/>
  <c r="P39" i="125"/>
  <c r="P42" i="125"/>
  <c r="P43" i="125"/>
  <c r="P38" i="125"/>
  <c r="P11" i="125"/>
  <c r="P8" i="125"/>
  <c r="P34" i="125"/>
  <c r="P7" i="125"/>
  <c r="P41" i="125"/>
  <c r="P13" i="125"/>
  <c r="P12" i="125"/>
  <c r="P9" i="125"/>
  <c r="M49" i="125"/>
  <c r="K6" i="111"/>
  <c r="O18" i="125"/>
  <c r="O37" i="125"/>
  <c r="O53" i="125"/>
  <c r="N37" i="117" s="1"/>
  <c r="N48" i="125"/>
  <c r="N52" i="125"/>
  <c r="M38" i="117" s="1"/>
  <c r="S16" i="125"/>
  <c r="T5" i="125"/>
  <c r="S44" i="125"/>
  <c r="S15" i="125"/>
  <c r="S14" i="125"/>
  <c r="S17" i="125"/>
  <c r="S47" i="125"/>
  <c r="S45" i="125"/>
  <c r="S46" i="125"/>
  <c r="M61" i="125" l="1"/>
  <c r="M62" i="125"/>
  <c r="L71" i="111"/>
  <c r="K114" i="139" s="1"/>
  <c r="N114" i="139" s="1"/>
  <c r="L28" i="111"/>
  <c r="L50" i="111"/>
  <c r="J219" i="136"/>
  <c r="Z184" i="136"/>
  <c r="AA184" i="136" s="1"/>
  <c r="J77" i="139"/>
  <c r="J79" i="139" s="1"/>
  <c r="N60" i="125"/>
  <c r="N49" i="125"/>
  <c r="L6" i="111"/>
  <c r="P37" i="125"/>
  <c r="P18" i="125"/>
  <c r="O52" i="125"/>
  <c r="N38" i="117" s="1"/>
  <c r="O48" i="125"/>
  <c r="O49" i="125" s="1"/>
  <c r="L219" i="136" s="1"/>
  <c r="P53" i="125"/>
  <c r="O37" i="117" s="1"/>
  <c r="Q7" i="125"/>
  <c r="Q41" i="125"/>
  <c r="Q43" i="125"/>
  <c r="Q11" i="125"/>
  <c r="Q9" i="125"/>
  <c r="Q38" i="125"/>
  <c r="Q39" i="125"/>
  <c r="Q13" i="125"/>
  <c r="R4" i="125"/>
  <c r="Q42" i="125"/>
  <c r="Q8" i="125"/>
  <c r="Q10" i="125"/>
  <c r="Q40" i="125"/>
  <c r="Q12" i="125"/>
  <c r="Q34" i="125"/>
  <c r="U5" i="125"/>
  <c r="T44" i="125"/>
  <c r="T16" i="125"/>
  <c r="T17" i="125"/>
  <c r="T46" i="125"/>
  <c r="T14" i="125"/>
  <c r="T47" i="125"/>
  <c r="T15" i="125"/>
  <c r="T45" i="125"/>
  <c r="K219" i="136" l="1"/>
  <c r="AC184" i="136"/>
  <c r="AD184" i="136" s="1"/>
  <c r="K77" i="139"/>
  <c r="K79" i="139" s="1"/>
  <c r="N61" i="125"/>
  <c r="N62" i="125"/>
  <c r="Q18" i="125"/>
  <c r="Q37" i="125"/>
  <c r="S4" i="125"/>
  <c r="R7" i="125"/>
  <c r="R34" i="125"/>
  <c r="R42" i="125"/>
  <c r="R12" i="125"/>
  <c r="R11" i="125"/>
  <c r="R39" i="125"/>
  <c r="R8" i="125"/>
  <c r="R43" i="125"/>
  <c r="R10" i="125"/>
  <c r="R13" i="125"/>
  <c r="R41" i="125"/>
  <c r="R38" i="125"/>
  <c r="R40" i="125"/>
  <c r="R9" i="125"/>
  <c r="P52" i="125"/>
  <c r="O38" i="117" s="1"/>
  <c r="P48" i="125"/>
  <c r="P49" i="125" s="1"/>
  <c r="M219" i="136" s="1"/>
  <c r="Q53" i="125"/>
  <c r="P37" i="117" s="1"/>
  <c r="U44" i="125"/>
  <c r="U46" i="125"/>
  <c r="U17" i="125"/>
  <c r="V5" i="125"/>
  <c r="U15" i="125"/>
  <c r="U47" i="125"/>
  <c r="U14" i="125"/>
  <c r="U45" i="125"/>
  <c r="U16" i="125"/>
  <c r="R53" i="125" l="1"/>
  <c r="Q37" i="117" s="1"/>
  <c r="R18" i="125"/>
  <c r="R37" i="125"/>
  <c r="S9" i="125"/>
  <c r="S12" i="125"/>
  <c r="S43" i="125"/>
  <c r="S10" i="125"/>
  <c r="S34" i="125"/>
  <c r="S11" i="125"/>
  <c r="S7" i="125"/>
  <c r="S40" i="125"/>
  <c r="T4" i="125"/>
  <c r="S13" i="125"/>
  <c r="S8" i="125"/>
  <c r="S38" i="125"/>
  <c r="S42" i="125"/>
  <c r="S41" i="125"/>
  <c r="S39" i="125"/>
  <c r="Q52" i="125"/>
  <c r="P38" i="117" s="1"/>
  <c r="Q48" i="125"/>
  <c r="Q49" i="125" s="1"/>
  <c r="N219" i="136" s="1"/>
  <c r="V44" i="125"/>
  <c r="V47" i="125"/>
  <c r="V14" i="125"/>
  <c r="W5" i="125"/>
  <c r="V16" i="125"/>
  <c r="V17" i="125"/>
  <c r="V15" i="125"/>
  <c r="V45" i="125"/>
  <c r="V46" i="125"/>
  <c r="T41" i="125" l="1"/>
  <c r="T11" i="125"/>
  <c r="T10" i="125"/>
  <c r="T38" i="125"/>
  <c r="T13" i="125"/>
  <c r="T43" i="125"/>
  <c r="T42" i="125"/>
  <c r="U4" i="125"/>
  <c r="T34" i="125"/>
  <c r="T7" i="125"/>
  <c r="T9" i="125"/>
  <c r="T39" i="125"/>
  <c r="T53" i="125" s="1"/>
  <c r="S37" i="117" s="1"/>
  <c r="T40" i="125"/>
  <c r="T8" i="125"/>
  <c r="T12" i="125"/>
  <c r="S37" i="125"/>
  <c r="S18" i="125"/>
  <c r="S53" i="125"/>
  <c r="R37" i="117" s="1"/>
  <c r="R48" i="125"/>
  <c r="R49" i="125" s="1"/>
  <c r="O219" i="136" s="1"/>
  <c r="R52" i="125"/>
  <c r="Q38" i="117" s="1"/>
  <c r="W14" i="125"/>
  <c r="X5" i="125"/>
  <c r="W15" i="125"/>
  <c r="W45" i="125"/>
  <c r="W16" i="125"/>
  <c r="W17" i="125"/>
  <c r="W46" i="125"/>
  <c r="W44" i="125"/>
  <c r="W47" i="125"/>
  <c r="T37" i="125" l="1"/>
  <c r="T18" i="125"/>
  <c r="U11" i="125"/>
  <c r="U39" i="125"/>
  <c r="U12" i="125"/>
  <c r="U7" i="125"/>
  <c r="U8" i="125"/>
  <c r="U13" i="125"/>
  <c r="U40" i="125"/>
  <c r="U10" i="125"/>
  <c r="V4" i="125"/>
  <c r="U41" i="125"/>
  <c r="U34" i="125"/>
  <c r="U42" i="125"/>
  <c r="U9" i="125"/>
  <c r="U38" i="125"/>
  <c r="U43" i="125"/>
  <c r="S52" i="125"/>
  <c r="R38" i="117" s="1"/>
  <c r="S48" i="125"/>
  <c r="S49" i="125" s="1"/>
  <c r="P219" i="136" s="1"/>
  <c r="Y5" i="125"/>
  <c r="X14" i="125"/>
  <c r="X16" i="125"/>
  <c r="X44" i="125"/>
  <c r="X47" i="125"/>
  <c r="X46" i="125"/>
  <c r="X15" i="125"/>
  <c r="X45" i="125"/>
  <c r="X17" i="125"/>
  <c r="V40" i="125" l="1"/>
  <c r="V7" i="125"/>
  <c r="W4" i="125"/>
  <c r="V12" i="125"/>
  <c r="V39" i="125"/>
  <c r="V10" i="125"/>
  <c r="V43" i="125"/>
  <c r="V9" i="125"/>
  <c r="V8" i="125"/>
  <c r="V11" i="125"/>
  <c r="V42" i="125"/>
  <c r="V34" i="125"/>
  <c r="V38" i="125"/>
  <c r="V41" i="125"/>
  <c r="V13" i="125"/>
  <c r="U18" i="125"/>
  <c r="U37" i="125"/>
  <c r="U53" i="125"/>
  <c r="T37" i="117" s="1"/>
  <c r="T48" i="125"/>
  <c r="T49" i="125" s="1"/>
  <c r="T52" i="125"/>
  <c r="S38" i="117" s="1"/>
  <c r="Z5" i="125"/>
  <c r="Y14" i="125"/>
  <c r="Y46" i="125"/>
  <c r="Y17" i="125"/>
  <c r="Y47" i="125"/>
  <c r="Y16" i="125"/>
  <c r="Y45" i="125"/>
  <c r="Y44" i="125"/>
  <c r="Y15" i="125"/>
  <c r="U48" i="125" l="1"/>
  <c r="U49" i="125" s="1"/>
  <c r="U52" i="125"/>
  <c r="T38" i="117" s="1"/>
  <c r="V53" i="125"/>
  <c r="U37" i="117" s="1"/>
  <c r="W11" i="125"/>
  <c r="W41" i="125"/>
  <c r="W38" i="125"/>
  <c r="W7" i="125"/>
  <c r="W13" i="125"/>
  <c r="W40" i="125"/>
  <c r="W34" i="125"/>
  <c r="W43" i="125"/>
  <c r="W39" i="125"/>
  <c r="W53" i="125" s="1"/>
  <c r="V37" i="117" s="1"/>
  <c r="W9" i="125"/>
  <c r="W10" i="125"/>
  <c r="W8" i="125"/>
  <c r="W42" i="125"/>
  <c r="W12" i="125"/>
  <c r="X4" i="125"/>
  <c r="V37" i="125"/>
  <c r="V18" i="125"/>
  <c r="AA5" i="125"/>
  <c r="Z46" i="125"/>
  <c r="Z44" i="125"/>
  <c r="Z17" i="125"/>
  <c r="Z14" i="125"/>
  <c r="Z15" i="125"/>
  <c r="Z45" i="125"/>
  <c r="Z47" i="125"/>
  <c r="Z16" i="125"/>
  <c r="V52" i="125" l="1"/>
  <c r="U38" i="117" s="1"/>
  <c r="V48" i="125"/>
  <c r="V49" i="125" s="1"/>
  <c r="W37" i="125"/>
  <c r="W18" i="125"/>
  <c r="X12" i="125"/>
  <c r="X39" i="125"/>
  <c r="X8" i="125"/>
  <c r="X40" i="125"/>
  <c r="Y4" i="125"/>
  <c r="X10" i="125"/>
  <c r="X38" i="125"/>
  <c r="X13" i="125"/>
  <c r="X7" i="125"/>
  <c r="X42" i="125"/>
  <c r="X43" i="125"/>
  <c r="X11" i="125"/>
  <c r="X9" i="125"/>
  <c r="X41" i="125"/>
  <c r="X34" i="125"/>
  <c r="AB5" i="125"/>
  <c r="AA46" i="125"/>
  <c r="AA44" i="125"/>
  <c r="AA16" i="125"/>
  <c r="AA47" i="125"/>
  <c r="AA15" i="125"/>
  <c r="AA17" i="125"/>
  <c r="AA45" i="125"/>
  <c r="AA14" i="125"/>
  <c r="Z4" i="125" l="1"/>
  <c r="Y38" i="125"/>
  <c r="Y7" i="125"/>
  <c r="Y39" i="125"/>
  <c r="Y41" i="125"/>
  <c r="Y8" i="125"/>
  <c r="Y12" i="125"/>
  <c r="Y34" i="125"/>
  <c r="Y40" i="125"/>
  <c r="Y10" i="125"/>
  <c r="Y43" i="125"/>
  <c r="Y11" i="125"/>
  <c r="Y42" i="125"/>
  <c r="Y9" i="125"/>
  <c r="Y13" i="125"/>
  <c r="X53" i="125"/>
  <c r="W37" i="117" s="1"/>
  <c r="W52" i="125"/>
  <c r="V38" i="117" s="1"/>
  <c r="W48" i="125"/>
  <c r="W49" i="125" s="1"/>
  <c r="X18" i="125"/>
  <c r="X37" i="125"/>
  <c r="AC5" i="125"/>
  <c r="AB46" i="125"/>
  <c r="AB45" i="125"/>
  <c r="AB16" i="125"/>
  <c r="AB17" i="125"/>
  <c r="AB15" i="125"/>
  <c r="AB47" i="125"/>
  <c r="AB14" i="125"/>
  <c r="AB44" i="125"/>
  <c r="X52" i="125" l="1"/>
  <c r="W38" i="117" s="1"/>
  <c r="X48" i="125"/>
  <c r="X49" i="125" s="1"/>
  <c r="Y53" i="125"/>
  <c r="X37" i="117" s="1"/>
  <c r="Y37" i="125"/>
  <c r="Y18" i="125"/>
  <c r="Z42" i="125"/>
  <c r="Z7" i="125"/>
  <c r="Z13" i="125"/>
  <c r="Z9" i="125"/>
  <c r="Z38" i="125"/>
  <c r="Z41" i="125"/>
  <c r="Z43" i="125"/>
  <c r="Z12" i="125"/>
  <c r="Z11" i="125"/>
  <c r="Z40" i="125"/>
  <c r="Z34" i="125"/>
  <c r="AA4" i="125"/>
  <c r="Z39" i="125"/>
  <c r="Z8" i="125"/>
  <c r="Z10" i="125"/>
  <c r="AC45" i="125"/>
  <c r="AC16" i="125"/>
  <c r="AC46" i="125"/>
  <c r="AC15" i="125"/>
  <c r="AC44" i="125"/>
  <c r="AC14" i="125"/>
  <c r="AC47" i="125"/>
  <c r="AC17" i="125"/>
  <c r="Z53" i="125" l="1"/>
  <c r="Y37" i="117" s="1"/>
  <c r="Z37" i="125"/>
  <c r="Z18" i="125"/>
  <c r="AB4" i="125"/>
  <c r="AA12" i="125"/>
  <c r="AA42" i="125"/>
  <c r="AA41" i="125"/>
  <c r="AA38" i="125"/>
  <c r="AA13" i="125"/>
  <c r="AA9" i="125"/>
  <c r="AA40" i="125"/>
  <c r="AA39" i="125"/>
  <c r="AA11" i="125"/>
  <c r="AA10" i="125"/>
  <c r="AA43" i="125"/>
  <c r="AA8" i="125"/>
  <c r="AA34" i="125"/>
  <c r="AA7" i="125"/>
  <c r="Y48" i="125"/>
  <c r="Y49" i="125" s="1"/>
  <c r="Y52" i="125"/>
  <c r="X38" i="117" s="1"/>
  <c r="X40" i="117" s="1"/>
  <c r="AA53" i="125" l="1"/>
  <c r="Z37" i="117" s="1"/>
  <c r="AA18" i="125"/>
  <c r="AA37" i="125"/>
  <c r="AB38" i="125"/>
  <c r="AB43" i="125"/>
  <c r="AB12" i="125"/>
  <c r="AB8" i="125"/>
  <c r="AB34" i="125"/>
  <c r="AB41" i="125"/>
  <c r="AB9" i="125"/>
  <c r="AB7" i="125"/>
  <c r="AB13" i="125"/>
  <c r="AB40" i="125"/>
  <c r="AB10" i="125"/>
  <c r="AB39" i="125"/>
  <c r="AB11" i="125"/>
  <c r="AC4" i="125"/>
  <c r="AB42" i="125"/>
  <c r="Z52" i="125"/>
  <c r="Y38" i="117" s="1"/>
  <c r="Y40" i="117" s="1"/>
  <c r="Z48" i="125"/>
  <c r="Z49" i="125" s="1"/>
  <c r="AB18" i="125" l="1"/>
  <c r="AB37" i="125"/>
  <c r="AC34" i="125"/>
  <c r="AC10" i="125"/>
  <c r="AC8" i="125"/>
  <c r="AC9" i="125"/>
  <c r="AC12" i="125"/>
  <c r="AC41" i="125"/>
  <c r="AC7" i="125"/>
  <c r="AC43" i="125"/>
  <c r="AC38" i="125"/>
  <c r="AC39" i="125"/>
  <c r="AC40" i="125"/>
  <c r="AC13" i="125"/>
  <c r="AC11" i="125"/>
  <c r="AC42" i="125"/>
  <c r="AB53" i="125"/>
  <c r="AA37" i="117" s="1"/>
  <c r="AA52" i="125"/>
  <c r="Z38" i="117" s="1"/>
  <c r="Z40" i="117" s="1"/>
  <c r="AA48" i="125"/>
  <c r="AA49" i="125" s="1"/>
  <c r="AC53" i="125" l="1"/>
  <c r="AB37" i="117" s="1"/>
  <c r="AC18" i="125"/>
  <c r="AC37" i="125"/>
  <c r="AB52" i="125"/>
  <c r="AA38" i="117" s="1"/>
  <c r="AA40" i="117" s="1"/>
  <c r="AB48" i="125"/>
  <c r="AB49" i="125" s="1"/>
  <c r="AC52" i="125" l="1"/>
  <c r="AB38" i="117" s="1"/>
  <c r="AB40" i="117" s="1"/>
  <c r="AC48" i="125"/>
  <c r="AC49" i="125" s="1"/>
  <c r="B18" i="123" l="1"/>
  <c r="B14" i="123"/>
  <c r="B20" i="123" s="1"/>
  <c r="B13" i="123"/>
  <c r="B19" i="123" s="1"/>
  <c r="G12" i="123"/>
  <c r="B12" i="123"/>
  <c r="B11" i="123"/>
  <c r="B17" i="123" s="1"/>
  <c r="AD17" i="123"/>
  <c r="AB17" i="123"/>
  <c r="X17" i="123"/>
  <c r="V17" i="123"/>
  <c r="O17" i="123"/>
  <c r="G11" i="123" l="1"/>
  <c r="G14" i="123"/>
  <c r="L18" i="123"/>
  <c r="X18" i="123"/>
  <c r="C12" i="123"/>
  <c r="AA18" i="123"/>
  <c r="D20" i="123"/>
  <c r="AB18" i="123"/>
  <c r="O20" i="123"/>
  <c r="D17" i="123"/>
  <c r="P17" i="123"/>
  <c r="M20" i="123"/>
  <c r="Y20" i="123"/>
  <c r="D12" i="123"/>
  <c r="J20" i="123"/>
  <c r="V20" i="123"/>
  <c r="E14" i="123"/>
  <c r="N20" i="123"/>
  <c r="Z20" i="123"/>
  <c r="I18" i="123"/>
  <c r="U18" i="123"/>
  <c r="C20" i="123"/>
  <c r="V18" i="123"/>
  <c r="F20" i="123"/>
  <c r="R20" i="123"/>
  <c r="AD20" i="123"/>
  <c r="F17" i="123"/>
  <c r="C18" i="123"/>
  <c r="I17" i="123"/>
  <c r="D18" i="123"/>
  <c r="K20" i="123"/>
  <c r="W20" i="123"/>
  <c r="F18" i="123"/>
  <c r="R18" i="123"/>
  <c r="AD18" i="123"/>
  <c r="D14" i="123"/>
  <c r="J17" i="123"/>
  <c r="O18" i="123"/>
  <c r="L17" i="123"/>
  <c r="P18" i="123"/>
  <c r="I20" i="123"/>
  <c r="R17" i="123"/>
  <c r="P20" i="123"/>
  <c r="C11" i="123"/>
  <c r="H11" i="123" s="1"/>
  <c r="J18" i="123"/>
  <c r="L20" i="123"/>
  <c r="X20" i="123"/>
  <c r="U17" i="123"/>
  <c r="U20" i="123"/>
  <c r="AA20" i="123"/>
  <c r="AB20" i="123"/>
  <c r="C14" i="123"/>
  <c r="E11" i="123"/>
  <c r="J11" i="123" s="1"/>
  <c r="K17" i="123"/>
  <c r="W17" i="123"/>
  <c r="E18" i="123"/>
  <c r="Q18" i="123"/>
  <c r="AC18" i="123"/>
  <c r="E20" i="123"/>
  <c r="Q20" i="123"/>
  <c r="AC20" i="123"/>
  <c r="M17" i="123"/>
  <c r="Y17" i="123"/>
  <c r="G18" i="123"/>
  <c r="S18" i="123"/>
  <c r="AE18" i="123"/>
  <c r="G20" i="123"/>
  <c r="S20" i="123"/>
  <c r="AE20" i="123"/>
  <c r="G13" i="123"/>
  <c r="N17" i="123"/>
  <c r="Z17" i="123"/>
  <c r="H18" i="123"/>
  <c r="T18" i="123"/>
  <c r="H20" i="123"/>
  <c r="T20" i="123"/>
  <c r="C17" i="123"/>
  <c r="AA17" i="123"/>
  <c r="E12" i="123"/>
  <c r="E17" i="123"/>
  <c r="Q17" i="123"/>
  <c r="AC17" i="123"/>
  <c r="K18" i="123"/>
  <c r="W18" i="123"/>
  <c r="G17" i="123"/>
  <c r="S17" i="123"/>
  <c r="AE17" i="123"/>
  <c r="M18" i="123"/>
  <c r="Y18" i="123"/>
  <c r="D11" i="123"/>
  <c r="I11" i="123" s="1"/>
  <c r="H17" i="123"/>
  <c r="T17" i="123"/>
  <c r="N18" i="123"/>
  <c r="Z18" i="123"/>
  <c r="H12" i="123" l="1"/>
  <c r="H14" i="123"/>
  <c r="I12" i="123"/>
  <c r="I14" i="123"/>
  <c r="J12" i="123"/>
  <c r="J14" i="123"/>
  <c r="E45" i="115" l="1"/>
  <c r="E46" i="115"/>
  <c r="E47" i="115"/>
  <c r="E48" i="115"/>
  <c r="E49" i="115"/>
  <c r="E44" i="115"/>
  <c r="D27" i="15"/>
  <c r="E27" i="15"/>
  <c r="F27" i="15"/>
  <c r="G27" i="15"/>
  <c r="H27" i="15"/>
  <c r="I27" i="15"/>
  <c r="J27" i="15"/>
  <c r="K27" i="15"/>
  <c r="L27" i="15"/>
  <c r="M27" i="15"/>
  <c r="C27" i="15"/>
  <c r="D26" i="15"/>
  <c r="E26" i="15"/>
  <c r="F26" i="15"/>
  <c r="G26" i="15"/>
  <c r="H26" i="15"/>
  <c r="I26" i="15"/>
  <c r="J26" i="15"/>
  <c r="K26" i="15"/>
  <c r="L26" i="15"/>
  <c r="M26" i="15"/>
  <c r="C26" i="15"/>
  <c r="C9" i="115"/>
  <c r="D9" i="115"/>
  <c r="B9" i="115"/>
  <c r="D11" i="115"/>
  <c r="D91" i="139" s="1"/>
  <c r="B11" i="115"/>
  <c r="B91" i="139" s="1"/>
  <c r="D170" i="136" l="1"/>
  <c r="D89" i="139"/>
  <c r="B170" i="136"/>
  <c r="B89" i="139"/>
  <c r="C170" i="136"/>
  <c r="C89" i="139"/>
  <c r="E170" i="136"/>
  <c r="T27" i="15"/>
  <c r="T26" i="15"/>
  <c r="F11" i="115"/>
  <c r="F91" i="139" s="1"/>
  <c r="C6" i="113" l="1"/>
  <c r="C50" i="115"/>
  <c r="D50" i="115"/>
  <c r="B50" i="115"/>
  <c r="I49" i="115"/>
  <c r="J49" i="115"/>
  <c r="H49" i="115"/>
  <c r="AD87" i="139" l="1"/>
  <c r="AE87" i="139" s="1"/>
  <c r="AF87" i="139" s="1"/>
  <c r="AD92" i="139"/>
  <c r="AE92" i="139" s="1"/>
  <c r="AF92" i="139" s="1"/>
  <c r="B167" i="136"/>
  <c r="AD93" i="139"/>
  <c r="AE93" i="139" s="1"/>
  <c r="AF93" i="139" s="1"/>
  <c r="AD88" i="139"/>
  <c r="AE88" i="139" s="1"/>
  <c r="AF88" i="139" s="1"/>
  <c r="D167" i="136"/>
  <c r="E167" i="136" s="1"/>
  <c r="C167" i="136"/>
  <c r="B79" i="136"/>
  <c r="B101" i="136"/>
  <c r="K49" i="115"/>
  <c r="C13" i="113"/>
  <c r="E50" i="115"/>
  <c r="C5" i="115" l="1"/>
  <c r="B162" i="136" l="1"/>
  <c r="C163" i="136" s="1"/>
  <c r="C85" i="139"/>
  <c r="B5" i="115"/>
  <c r="B85" i="139" s="1"/>
  <c r="D5" i="115"/>
  <c r="D85" i="139" s="1"/>
  <c r="D12" i="113" l="1"/>
  <c r="D13" i="113" s="1"/>
  <c r="B12" i="113"/>
  <c r="N8" i="111" l="1"/>
  <c r="R23" i="115" l="1"/>
  <c r="Q23" i="115"/>
  <c r="B152" i="114" a="1"/>
  <c r="B152" i="114" s="1"/>
  <c r="K40" i="114"/>
  <c r="G42" i="114"/>
  <c r="G43" i="114" s="1"/>
  <c r="G44" i="114" s="1"/>
  <c r="G45" i="114" s="1"/>
  <c r="G46" i="114" s="1"/>
  <c r="G47" i="114" s="1"/>
  <c r="G48" i="114" s="1"/>
  <c r="G49" i="114" s="1"/>
  <c r="G50" i="114" s="1"/>
  <c r="G51" i="114" s="1"/>
  <c r="G52" i="114" s="1"/>
  <c r="G53" i="114" s="1"/>
  <c r="G54" i="114" s="1"/>
  <c r="G55" i="114" s="1"/>
  <c r="G56" i="114" s="1"/>
  <c r="G57" i="114" s="1"/>
  <c r="G58" i="114" s="1"/>
  <c r="G59" i="114" s="1"/>
  <c r="G60" i="114" s="1"/>
  <c r="K39" i="114"/>
  <c r="C40" i="114"/>
  <c r="K38" i="114"/>
  <c r="C39" i="114"/>
  <c r="D39" i="114" s="1"/>
  <c r="K37" i="114"/>
  <c r="B153" i="114" a="1"/>
  <c r="AK154" i="114" s="1"/>
  <c r="AK155" i="114" s="1"/>
  <c r="AK156" i="114" s="1"/>
  <c r="K36" i="114"/>
  <c r="C36" i="114"/>
  <c r="D36" i="114" s="1"/>
  <c r="K35" i="114"/>
  <c r="C35" i="114"/>
  <c r="D35" i="114" s="1"/>
  <c r="K34" i="114"/>
  <c r="C34" i="114"/>
  <c r="D34" i="114" s="1"/>
  <c r="K33" i="114"/>
  <c r="C33" i="114"/>
  <c r="D33" i="114" s="1"/>
  <c r="K32" i="114"/>
  <c r="C32" i="114"/>
  <c r="D32" i="114" s="1"/>
  <c r="K31" i="114"/>
  <c r="C31" i="114"/>
  <c r="D31" i="114" s="1"/>
  <c r="K30" i="114"/>
  <c r="C30" i="114"/>
  <c r="D30" i="114" s="1"/>
  <c r="K29" i="114"/>
  <c r="C29" i="114"/>
  <c r="D29" i="114" s="1"/>
  <c r="K28" i="114"/>
  <c r="C28" i="114"/>
  <c r="D28" i="114" s="1"/>
  <c r="K27" i="114"/>
  <c r="C27" i="114"/>
  <c r="D27" i="114" s="1"/>
  <c r="K26" i="114"/>
  <c r="C26" i="114"/>
  <c r="D26" i="114" s="1"/>
  <c r="K25" i="114"/>
  <c r="C25" i="114"/>
  <c r="D25" i="114" s="1"/>
  <c r="K24" i="114"/>
  <c r="C24" i="114"/>
  <c r="D24" i="114" s="1"/>
  <c r="K23" i="114"/>
  <c r="C23" i="114"/>
  <c r="D23" i="114" s="1"/>
  <c r="K22" i="114"/>
  <c r="C22" i="114"/>
  <c r="D22" i="114" s="1"/>
  <c r="K21" i="114"/>
  <c r="C21" i="114"/>
  <c r="D21" i="114" s="1"/>
  <c r="K20" i="114"/>
  <c r="C20" i="114"/>
  <c r="D20" i="114" s="1"/>
  <c r="K19" i="114"/>
  <c r="C19" i="114"/>
  <c r="D19" i="114" s="1"/>
  <c r="K18" i="114"/>
  <c r="C18" i="114"/>
  <c r="D18" i="114" s="1"/>
  <c r="K17" i="114"/>
  <c r="C17" i="114"/>
  <c r="D17" i="114" s="1"/>
  <c r="K16" i="114"/>
  <c r="C16" i="114"/>
  <c r="D16" i="114" s="1"/>
  <c r="K15" i="114"/>
  <c r="C15" i="114"/>
  <c r="D15" i="114" s="1"/>
  <c r="K14" i="114"/>
  <c r="C14" i="114"/>
  <c r="D14" i="114" s="1"/>
  <c r="K13" i="114"/>
  <c r="C13" i="114"/>
  <c r="D13" i="114" s="1"/>
  <c r="K12" i="114"/>
  <c r="C12" i="114"/>
  <c r="D12" i="114" s="1"/>
  <c r="K11" i="114"/>
  <c r="C11" i="114"/>
  <c r="D11" i="114" s="1"/>
  <c r="K10" i="114"/>
  <c r="C10" i="114"/>
  <c r="D10" i="114" s="1"/>
  <c r="K9" i="114"/>
  <c r="C9" i="114"/>
  <c r="D9" i="114" s="1"/>
  <c r="K8" i="114"/>
  <c r="C8" i="114"/>
  <c r="D8" i="114" s="1"/>
  <c r="K7" i="114"/>
  <c r="H7" i="114"/>
  <c r="G7" i="114"/>
  <c r="F7" i="114"/>
  <c r="C7" i="114"/>
  <c r="D7" i="114" s="1"/>
  <c r="K6" i="114"/>
  <c r="H6" i="114"/>
  <c r="G6" i="114"/>
  <c r="F6" i="114"/>
  <c r="C6" i="114"/>
  <c r="D6" i="114" s="1"/>
  <c r="G61" i="114" l="1"/>
  <c r="G62" i="114" s="1"/>
  <c r="G63" i="114" s="1"/>
  <c r="G64" i="114" s="1"/>
  <c r="G65" i="114" s="1"/>
  <c r="G66" i="114" s="1"/>
  <c r="G67" i="114" s="1"/>
  <c r="G68" i="114" s="1"/>
  <c r="G69" i="114" s="1"/>
  <c r="G70" i="114" s="1"/>
  <c r="G71" i="114" s="1"/>
  <c r="G72" i="114" s="1"/>
  <c r="G73" i="114" s="1"/>
  <c r="G74" i="114" s="1"/>
  <c r="G75" i="114" s="1"/>
  <c r="G76" i="114" s="1"/>
  <c r="G77" i="114" s="1"/>
  <c r="G78" i="114" s="1"/>
  <c r="G79" i="114" s="1"/>
  <c r="G80" i="114" s="1"/>
  <c r="G81" i="114" s="1"/>
  <c r="G82" i="114" s="1"/>
  <c r="G83" i="114" s="1"/>
  <c r="G84" i="114" s="1"/>
  <c r="G85" i="114" s="1"/>
  <c r="G86" i="114" s="1"/>
  <c r="G87" i="114" s="1"/>
  <c r="G88" i="114" s="1"/>
  <c r="G89" i="114" s="1"/>
  <c r="G90" i="114" s="1"/>
  <c r="G91" i="114" s="1"/>
  <c r="G92" i="114" s="1"/>
  <c r="G93" i="114" s="1"/>
  <c r="G94" i="114" s="1"/>
  <c r="G95" i="114" s="1"/>
  <c r="G96" i="114" s="1"/>
  <c r="G97" i="114" s="1"/>
  <c r="G98" i="114" s="1"/>
  <c r="G99" i="114" s="1"/>
  <c r="G100" i="114" s="1"/>
  <c r="G101" i="114" s="1"/>
  <c r="G102" i="114" s="1"/>
  <c r="G103" i="114" s="1"/>
  <c r="G104" i="114" s="1"/>
  <c r="G105" i="114" s="1"/>
  <c r="G106" i="114" s="1"/>
  <c r="G107" i="114" s="1"/>
  <c r="G108" i="114" s="1"/>
  <c r="G109" i="114" s="1"/>
  <c r="G110" i="114" s="1"/>
  <c r="G111" i="114" s="1"/>
  <c r="G112" i="114" s="1"/>
  <c r="G113" i="114" s="1"/>
  <c r="G114" i="114" s="1"/>
  <c r="G115" i="114" s="1"/>
  <c r="G116" i="114" s="1"/>
  <c r="G117" i="114" s="1"/>
  <c r="G118" i="114" s="1"/>
  <c r="G119" i="114" s="1"/>
  <c r="G120" i="114" s="1"/>
  <c r="G121" i="114" s="1"/>
  <c r="G122" i="114" s="1"/>
  <c r="G123" i="114" s="1"/>
  <c r="G124" i="114" s="1"/>
  <c r="G125" i="114" s="1"/>
  <c r="G126" i="114" s="1"/>
  <c r="G127" i="114" s="1"/>
  <c r="G128" i="114" s="1"/>
  <c r="G129" i="114" s="1"/>
  <c r="G130" i="114" s="1"/>
  <c r="G131" i="114" s="1"/>
  <c r="G132" i="114" s="1"/>
  <c r="G133" i="114" s="1"/>
  <c r="G134" i="114" s="1"/>
  <c r="G135" i="114" s="1"/>
  <c r="G136" i="114" s="1"/>
  <c r="G137" i="114" s="1"/>
  <c r="G138" i="114" s="1"/>
  <c r="G139" i="114" s="1"/>
  <c r="G140" i="114" s="1"/>
  <c r="F9" i="115"/>
  <c r="F89" i="139" s="1"/>
  <c r="N144" i="114"/>
  <c r="D144" i="114"/>
  <c r="C144" i="114"/>
  <c r="B144" i="114"/>
  <c r="B153" i="114"/>
  <c r="O144" i="114"/>
  <c r="C37" i="114"/>
  <c r="D37" i="114" s="1"/>
  <c r="F41" i="114"/>
  <c r="F42" i="114" s="1"/>
  <c r="F43" i="114" s="1"/>
  <c r="F44" i="114" s="1"/>
  <c r="F45" i="114" s="1"/>
  <c r="F46" i="114" s="1"/>
  <c r="F47" i="114" s="1"/>
  <c r="F48" i="114" s="1"/>
  <c r="F49" i="114" s="1"/>
  <c r="F50" i="114" s="1"/>
  <c r="F51" i="114" s="1"/>
  <c r="F52" i="114" s="1"/>
  <c r="F53" i="114" s="1"/>
  <c r="F54" i="114" s="1"/>
  <c r="F55" i="114" s="1"/>
  <c r="F56" i="114" s="1"/>
  <c r="F57" i="114" s="1"/>
  <c r="F58" i="114" s="1"/>
  <c r="F59" i="114" s="1"/>
  <c r="AD157" i="114" a="1"/>
  <c r="AD157" i="114" s="1"/>
  <c r="C38" i="114"/>
  <c r="D38" i="114" s="1"/>
  <c r="M28" i="114" l="1"/>
  <c r="M36" i="114"/>
  <c r="M12" i="114"/>
  <c r="M32" i="114"/>
  <c r="M24" i="114"/>
  <c r="M16" i="114"/>
  <c r="F61" i="114"/>
  <c r="F62" i="114" s="1"/>
  <c r="F63" i="114" s="1"/>
  <c r="F64" i="114" s="1"/>
  <c r="F65" i="114" s="1"/>
  <c r="F66" i="114" s="1"/>
  <c r="F67" i="114" s="1"/>
  <c r="F68" i="114" s="1"/>
  <c r="F69" i="114" s="1"/>
  <c r="F70" i="114" s="1"/>
  <c r="F71" i="114" s="1"/>
  <c r="F72" i="114" s="1"/>
  <c r="F73" i="114" s="1"/>
  <c r="F74" i="114" s="1"/>
  <c r="F75" i="114" s="1"/>
  <c r="F76" i="114" s="1"/>
  <c r="F77" i="114" s="1"/>
  <c r="F78" i="114" s="1"/>
  <c r="F79" i="114" s="1"/>
  <c r="F80" i="114" s="1"/>
  <c r="F81" i="114" s="1"/>
  <c r="F82" i="114" s="1"/>
  <c r="F83" i="114" s="1"/>
  <c r="F84" i="114" s="1"/>
  <c r="F85" i="114" s="1"/>
  <c r="F86" i="114" s="1"/>
  <c r="F87" i="114" s="1"/>
  <c r="F88" i="114" s="1"/>
  <c r="F89" i="114" s="1"/>
  <c r="F90" i="114" s="1"/>
  <c r="F91" i="114" s="1"/>
  <c r="F92" i="114" s="1"/>
  <c r="F93" i="114" s="1"/>
  <c r="F94" i="114" s="1"/>
  <c r="F95" i="114" s="1"/>
  <c r="F96" i="114" s="1"/>
  <c r="F97" i="114" s="1"/>
  <c r="F98" i="114" s="1"/>
  <c r="F99" i="114" s="1"/>
  <c r="F100" i="114" s="1"/>
  <c r="F101" i="114" s="1"/>
  <c r="F102" i="114" s="1"/>
  <c r="F103" i="114" s="1"/>
  <c r="F104" i="114" s="1"/>
  <c r="F105" i="114" s="1"/>
  <c r="F106" i="114" s="1"/>
  <c r="F107" i="114" s="1"/>
  <c r="F108" i="114" s="1"/>
  <c r="F109" i="114" s="1"/>
  <c r="F110" i="114" s="1"/>
  <c r="F111" i="114" s="1"/>
  <c r="F112" i="114" s="1"/>
  <c r="F113" i="114" s="1"/>
  <c r="F114" i="114" s="1"/>
  <c r="F115" i="114" s="1"/>
  <c r="F116" i="114" s="1"/>
  <c r="F117" i="114" s="1"/>
  <c r="F118" i="114" s="1"/>
  <c r="F119" i="114" s="1"/>
  <c r="F120" i="114" s="1"/>
  <c r="F121" i="114" s="1"/>
  <c r="F122" i="114" s="1"/>
  <c r="F123" i="114" s="1"/>
  <c r="F124" i="114" s="1"/>
  <c r="F125" i="114" s="1"/>
  <c r="F126" i="114" s="1"/>
  <c r="F127" i="114" s="1"/>
  <c r="F128" i="114" s="1"/>
  <c r="F129" i="114" s="1"/>
  <c r="F130" i="114" s="1"/>
  <c r="F131" i="114" s="1"/>
  <c r="F132" i="114" s="1"/>
  <c r="F133" i="114" s="1"/>
  <c r="F134" i="114" s="1"/>
  <c r="F135" i="114" s="1"/>
  <c r="F136" i="114" s="1"/>
  <c r="F137" i="114" s="1"/>
  <c r="F138" i="114" s="1"/>
  <c r="F139" i="114" s="1"/>
  <c r="F140" i="114" s="1"/>
  <c r="E42" i="114"/>
  <c r="E43" i="114" s="1"/>
  <c r="E44" i="114" s="1"/>
  <c r="E45" i="114" s="1"/>
  <c r="E46" i="114" s="1"/>
  <c r="E47" i="114" s="1"/>
  <c r="E48" i="114" s="1"/>
  <c r="E49" i="114" s="1"/>
  <c r="E50" i="114" s="1"/>
  <c r="E51" i="114" s="1"/>
  <c r="E52" i="114" s="1"/>
  <c r="E53" i="114" s="1"/>
  <c r="E54" i="114" s="1"/>
  <c r="E55" i="114" s="1"/>
  <c r="E56" i="114" s="1"/>
  <c r="E57" i="114" s="1"/>
  <c r="E58" i="114" s="1"/>
  <c r="E59" i="114" s="1"/>
  <c r="E60" i="114" s="1"/>
  <c r="E61" i="114" s="1"/>
  <c r="E62" i="114" s="1"/>
  <c r="E63" i="114" s="1"/>
  <c r="E64" i="114" s="1"/>
  <c r="E65" i="114" s="1"/>
  <c r="E66" i="114" s="1"/>
  <c r="E67" i="114" s="1"/>
  <c r="E68" i="114" s="1"/>
  <c r="E69" i="114" s="1"/>
  <c r="E70" i="114" s="1"/>
  <c r="E71" i="114" s="1"/>
  <c r="E72" i="114" s="1"/>
  <c r="E73" i="114" s="1"/>
  <c r="E74" i="114" s="1"/>
  <c r="E75" i="114" s="1"/>
  <c r="E76" i="114" s="1"/>
  <c r="E77" i="114" s="1"/>
  <c r="E78" i="114" s="1"/>
  <c r="E79" i="114" s="1"/>
  <c r="E80" i="114" s="1"/>
  <c r="E81" i="114" s="1"/>
  <c r="E82" i="114" s="1"/>
  <c r="E83" i="114" s="1"/>
  <c r="E84" i="114" s="1"/>
  <c r="E85" i="114" s="1"/>
  <c r="E86" i="114" s="1"/>
  <c r="E87" i="114" s="1"/>
  <c r="E88" i="114" s="1"/>
  <c r="E89" i="114" s="1"/>
  <c r="E90" i="114" s="1"/>
  <c r="E91" i="114" s="1"/>
  <c r="E92" i="114" s="1"/>
  <c r="E93" i="114" s="1"/>
  <c r="E94" i="114" s="1"/>
  <c r="E95" i="114" s="1"/>
  <c r="E96" i="114" s="1"/>
  <c r="E97" i="114" s="1"/>
  <c r="E98" i="114" s="1"/>
  <c r="E99" i="114" s="1"/>
  <c r="E100" i="114" s="1"/>
  <c r="E101" i="114" s="1"/>
  <c r="E102" i="114" s="1"/>
  <c r="E103" i="114" s="1"/>
  <c r="E104" i="114" s="1"/>
  <c r="E105" i="114" s="1"/>
  <c r="E106" i="114" s="1"/>
  <c r="E107" i="114" s="1"/>
  <c r="E108" i="114" s="1"/>
  <c r="E109" i="114" s="1"/>
  <c r="E110" i="114" s="1"/>
  <c r="E111" i="114" s="1"/>
  <c r="E112" i="114" s="1"/>
  <c r="E113" i="114" s="1"/>
  <c r="E114" i="114" s="1"/>
  <c r="E115" i="114" s="1"/>
  <c r="E116" i="114" s="1"/>
  <c r="E117" i="114" s="1"/>
  <c r="E118" i="114" s="1"/>
  <c r="E119" i="114" s="1"/>
  <c r="E120" i="114" s="1"/>
  <c r="E121" i="114" s="1"/>
  <c r="E122" i="114" s="1"/>
  <c r="E123" i="114" s="1"/>
  <c r="E124" i="114" s="1"/>
  <c r="E125" i="114" s="1"/>
  <c r="E126" i="114" s="1"/>
  <c r="E127" i="114" s="1"/>
  <c r="E128" i="114" s="1"/>
  <c r="E129" i="114" s="1"/>
  <c r="E130" i="114" s="1"/>
  <c r="E131" i="114" s="1"/>
  <c r="E132" i="114" s="1"/>
  <c r="E133" i="114" s="1"/>
  <c r="E134" i="114" s="1"/>
  <c r="E135" i="114" s="1"/>
  <c r="E136" i="114" s="1"/>
  <c r="E137" i="114" s="1"/>
  <c r="E138" i="114" s="1"/>
  <c r="E139" i="114" s="1"/>
  <c r="E140" i="114" s="1"/>
  <c r="M8" i="114"/>
  <c r="B10" i="115" l="1"/>
  <c r="D10" i="115"/>
  <c r="C10" i="115"/>
  <c r="AL154" i="114" a="1"/>
  <c r="C172" i="136" l="1"/>
  <c r="C90" i="139"/>
  <c r="D172" i="136"/>
  <c r="D90" i="139"/>
  <c r="B172" i="136"/>
  <c r="B90" i="139"/>
  <c r="E172" i="136"/>
  <c r="W145" i="114"/>
  <c r="P36" i="115" s="1"/>
  <c r="AI145" i="114"/>
  <c r="AA146" i="114"/>
  <c r="S147" i="114"/>
  <c r="L31" i="115" s="1"/>
  <c r="AE147" i="114"/>
  <c r="M146" i="114"/>
  <c r="F26" i="115" s="1"/>
  <c r="R146" i="114"/>
  <c r="K26" i="115" s="1"/>
  <c r="AH147" i="114"/>
  <c r="X147" i="114"/>
  <c r="Q31" i="115" s="1"/>
  <c r="U146" i="114"/>
  <c r="N26" i="115" s="1"/>
  <c r="N147" i="114"/>
  <c r="G31" i="115" s="1"/>
  <c r="R145" i="114"/>
  <c r="K36" i="115" s="1"/>
  <c r="O147" i="114"/>
  <c r="H31" i="115" s="1"/>
  <c r="AA147" i="114"/>
  <c r="AB147" i="114"/>
  <c r="K146" i="114"/>
  <c r="D26" i="115" s="1"/>
  <c r="Z146" i="114"/>
  <c r="X145" i="114"/>
  <c r="Q36" i="115" s="1"/>
  <c r="P146" i="114"/>
  <c r="I26" i="115" s="1"/>
  <c r="AB146" i="114"/>
  <c r="T147" i="114"/>
  <c r="M31" i="115" s="1"/>
  <c r="AF147" i="114"/>
  <c r="N146" i="114"/>
  <c r="G26" i="115" s="1"/>
  <c r="V147" i="114"/>
  <c r="O31" i="115" s="1"/>
  <c r="Q145" i="114"/>
  <c r="J36" i="115" s="1"/>
  <c r="L145" i="114"/>
  <c r="E36" i="115" s="1"/>
  <c r="V146" i="114"/>
  <c r="O26" i="115" s="1"/>
  <c r="N145" i="114"/>
  <c r="G36" i="115" s="1"/>
  <c r="O145" i="114"/>
  <c r="H36" i="115" s="1"/>
  <c r="U145" i="114"/>
  <c r="N36" i="115" s="1"/>
  <c r="L146" i="114"/>
  <c r="E26" i="115" s="1"/>
  <c r="Y145" i="114"/>
  <c r="R36" i="115" s="1"/>
  <c r="Q146" i="114"/>
  <c r="J26" i="115" s="1"/>
  <c r="AC146" i="114"/>
  <c r="U147" i="114"/>
  <c r="N31" i="115" s="1"/>
  <c r="AG147" i="114"/>
  <c r="O146" i="114"/>
  <c r="H26" i="115" s="1"/>
  <c r="AD146" i="114"/>
  <c r="K147" i="114"/>
  <c r="D31" i="115" s="1"/>
  <c r="K145" i="114"/>
  <c r="D36" i="115" s="1"/>
  <c r="AG146" i="114"/>
  <c r="Z147" i="114"/>
  <c r="AE145" i="114"/>
  <c r="P147" i="114"/>
  <c r="I31" i="115" s="1"/>
  <c r="AC147" i="114"/>
  <c r="R147" i="114"/>
  <c r="K31" i="115" s="1"/>
  <c r="Z145" i="114"/>
  <c r="AH146" i="114"/>
  <c r="W146" i="114"/>
  <c r="P26" i="115" s="1"/>
  <c r="X146" i="114"/>
  <c r="Q26" i="115" s="1"/>
  <c r="AG145" i="114"/>
  <c r="AD147" i="114"/>
  <c r="AA145" i="114"/>
  <c r="S146" i="114"/>
  <c r="L26" i="115" s="1"/>
  <c r="AE146" i="114"/>
  <c r="W147" i="114"/>
  <c r="P31" i="115" s="1"/>
  <c r="AI147" i="114"/>
  <c r="L147" i="114"/>
  <c r="E31" i="115" s="1"/>
  <c r="AB145" i="114"/>
  <c r="T146" i="114"/>
  <c r="M26" i="115" s="1"/>
  <c r="AF146" i="114"/>
  <c r="M147" i="114"/>
  <c r="F31" i="115" s="1"/>
  <c r="AC145" i="114"/>
  <c r="Y147" i="114"/>
  <c r="R31" i="115" s="1"/>
  <c r="AD145" i="114"/>
  <c r="M145" i="114"/>
  <c r="F36" i="115" s="1"/>
  <c r="S145" i="114"/>
  <c r="L36" i="115" s="1"/>
  <c r="T145" i="114"/>
  <c r="M36" i="115" s="1"/>
  <c r="Q147" i="114"/>
  <c r="J31" i="115" s="1"/>
  <c r="V145" i="114"/>
  <c r="O36" i="115" s="1"/>
  <c r="P145" i="114"/>
  <c r="I36" i="115" s="1"/>
  <c r="AI146" i="114"/>
  <c r="AF145" i="114"/>
  <c r="Y146" i="114"/>
  <c r="R26" i="115" s="1"/>
  <c r="AH145" i="114"/>
  <c r="AL154" i="114"/>
  <c r="C6" i="115" l="1"/>
  <c r="B6" i="115"/>
  <c r="D6" i="115"/>
  <c r="D86" i="139" s="1"/>
  <c r="C171" i="136" l="1"/>
  <c r="C86" i="139"/>
  <c r="B171" i="136"/>
  <c r="B86" i="139"/>
  <c r="D171" i="136"/>
  <c r="C55" i="115"/>
  <c r="H6" i="115"/>
  <c r="F6" i="115"/>
  <c r="F86" i="139" s="1"/>
  <c r="G6" i="115"/>
  <c r="E171" i="136" l="1"/>
  <c r="B60" i="115" l="1"/>
  <c r="D55" i="115"/>
  <c r="M8" i="111"/>
  <c r="E55" i="115" l="1"/>
  <c r="N14" i="111"/>
  <c r="N13" i="111"/>
  <c r="M14" i="111"/>
  <c r="M13" i="111"/>
  <c r="B104" i="136" l="1"/>
  <c r="D7" i="96"/>
  <c r="D13" i="96" l="1"/>
  <c r="C12" i="106"/>
  <c r="F36" i="96" l="1"/>
  <c r="B81" i="136"/>
  <c r="B110" i="136"/>
  <c r="B108" i="136" s="1"/>
  <c r="C24" i="129"/>
  <c r="D24" i="129"/>
  <c r="C31" i="111"/>
  <c r="C53" i="111"/>
  <c r="D31" i="111"/>
  <c r="D53" i="111"/>
  <c r="B36" i="96"/>
  <c r="F38" i="96"/>
  <c r="C4" i="119"/>
  <c r="D9" i="111"/>
  <c r="C8" i="119" s="1"/>
  <c r="B4" i="119"/>
  <c r="C9" i="111"/>
  <c r="B40" i="136" l="1"/>
  <c r="C5" i="119"/>
  <c r="E185" i="136" s="1"/>
  <c r="F185" i="136" s="1"/>
  <c r="C218" i="136"/>
  <c r="T7" i="136" s="1"/>
  <c r="T8" i="136" s="1"/>
  <c r="B218" i="136"/>
  <c r="S7" i="136" s="1"/>
  <c r="B5" i="119"/>
  <c r="B185" i="136" s="1"/>
  <c r="C185" i="136" s="1"/>
  <c r="D32" i="111"/>
  <c r="D38" i="111"/>
  <c r="D33" i="111"/>
  <c r="C33" i="111"/>
  <c r="C38" i="111"/>
  <c r="C32" i="111"/>
  <c r="D54" i="111"/>
  <c r="D55" i="111"/>
  <c r="D60" i="111"/>
  <c r="C55" i="111"/>
  <c r="C54" i="111"/>
  <c r="C60" i="111"/>
  <c r="B38" i="96"/>
  <c r="C36" i="96"/>
  <c r="C10" i="119"/>
  <c r="C9" i="119"/>
  <c r="B9" i="119"/>
  <c r="B8" i="119"/>
  <c r="C16" i="111"/>
  <c r="C19" i="111" s="1"/>
  <c r="C10" i="111"/>
  <c r="B10" i="119"/>
  <c r="C61" i="111" l="1"/>
  <c r="C63" i="111"/>
  <c r="C64" i="111" s="1"/>
  <c r="D63" i="111"/>
  <c r="D64" i="111" s="1"/>
  <c r="D61" i="111"/>
  <c r="D41" i="111"/>
  <c r="D42" i="111" s="1"/>
  <c r="D39" i="111"/>
  <c r="C39" i="111"/>
  <c r="C41" i="111"/>
  <c r="C42" i="111" s="1"/>
  <c r="C38" i="96"/>
  <c r="D36" i="96"/>
  <c r="D40" i="117"/>
  <c r="C17" i="111"/>
  <c r="E36" i="96" l="1"/>
  <c r="E38" i="96" s="1"/>
  <c r="D38" i="96"/>
  <c r="C20" i="111"/>
  <c r="C11" i="111"/>
  <c r="D12" i="106"/>
  <c r="E40" i="117" l="1"/>
  <c r="F40" i="117" l="1"/>
  <c r="G40" i="117" l="1"/>
  <c r="H40" i="117" l="1"/>
  <c r="N6" i="111" l="1"/>
  <c r="I40" i="117"/>
  <c r="J40" i="117" l="1"/>
  <c r="K40" i="117" l="1"/>
  <c r="L40" i="117"/>
  <c r="M40" i="117" l="1"/>
  <c r="O40" i="117" l="1"/>
  <c r="N40" i="117"/>
  <c r="P40" i="117" l="1"/>
  <c r="Q40" i="117" l="1"/>
  <c r="R40" i="117" l="1"/>
  <c r="S40" i="117"/>
  <c r="T40" i="117" l="1"/>
  <c r="U40" i="117" l="1"/>
  <c r="V40" i="117" l="1"/>
  <c r="W40" i="117" l="1"/>
  <c r="F33" i="96" l="1"/>
  <c r="F32" i="96"/>
  <c r="F31" i="96"/>
  <c r="N17" i="96"/>
  <c r="M17" i="96"/>
  <c r="L17" i="96"/>
  <c r="K17" i="96"/>
  <c r="J17" i="96"/>
  <c r="I17" i="96"/>
  <c r="H17" i="96"/>
  <c r="G17" i="96"/>
  <c r="F17" i="96"/>
  <c r="B45" i="136" s="1"/>
  <c r="B47" i="136" s="1"/>
  <c r="E17" i="96"/>
  <c r="D17" i="96"/>
  <c r="D19" i="96" s="1"/>
  <c r="D20" i="96" s="1"/>
  <c r="C19" i="96"/>
  <c r="C20" i="96" s="1"/>
  <c r="B19" i="96"/>
  <c r="B20" i="96" s="1"/>
  <c r="M19" i="96" l="1"/>
  <c r="M20" i="96" s="1"/>
  <c r="J19" i="96"/>
  <c r="J20" i="96" s="1"/>
  <c r="K19" i="96"/>
  <c r="K20" i="96" s="1"/>
  <c r="N19" i="96"/>
  <c r="N20" i="96" s="1"/>
  <c r="E19" i="96"/>
  <c r="F19" i="96"/>
  <c r="L19" i="96"/>
  <c r="L20" i="96" s="1"/>
  <c r="E20" i="96" l="1"/>
  <c r="F20" i="96"/>
  <c r="B49" i="136" l="1"/>
  <c r="D10" i="111"/>
  <c r="D11" i="111"/>
  <c r="D16" i="111"/>
  <c r="E12" i="106"/>
  <c r="D17" i="111" l="1"/>
  <c r="D19" i="111"/>
  <c r="D20" i="111" l="1"/>
  <c r="T14" i="15" l="1"/>
  <c r="G9" i="115"/>
  <c r="H9" i="115"/>
  <c r="G10" i="115" l="1"/>
  <c r="H10" i="115"/>
  <c r="F10" i="115" l="1"/>
  <c r="F90" i="139" s="1"/>
  <c r="V25" i="123" l="1"/>
  <c r="T8" i="124" s="1"/>
  <c r="V19" i="123"/>
  <c r="AA25" i="123"/>
  <c r="Y8" i="124" s="1"/>
  <c r="AA19" i="123"/>
  <c r="AC25" i="123"/>
  <c r="AA8" i="124" s="1"/>
  <c r="AC19" i="123"/>
  <c r="W25" i="123"/>
  <c r="U8" i="124" s="1"/>
  <c r="W19" i="123"/>
  <c r="S25" i="123"/>
  <c r="S19" i="123"/>
  <c r="U25" i="123"/>
  <c r="U19" i="123"/>
  <c r="Q25" i="123"/>
  <c r="Q19" i="123"/>
  <c r="T25" i="123"/>
  <c r="T19" i="123"/>
  <c r="Y25" i="123"/>
  <c r="W8" i="124" s="1"/>
  <c r="Y19" i="123"/>
  <c r="Z25" i="123"/>
  <c r="X8" i="124" s="1"/>
  <c r="Z19" i="123"/>
  <c r="X25" i="123"/>
  <c r="V8" i="124" s="1"/>
  <c r="X19" i="123"/>
  <c r="AB25" i="123"/>
  <c r="Z8" i="124" s="1"/>
  <c r="AB19" i="123"/>
  <c r="AD25" i="123"/>
  <c r="AB8" i="124" s="1"/>
  <c r="AD19" i="123"/>
  <c r="R25" i="123"/>
  <c r="R19" i="123"/>
  <c r="AE25" i="123"/>
  <c r="AC8" i="124" s="1"/>
  <c r="AE19" i="123"/>
  <c r="P8" i="124" l="1"/>
  <c r="S8" i="124"/>
  <c r="R8" i="124"/>
  <c r="Q8" i="124"/>
  <c r="O8" i="124"/>
  <c r="P19" i="123"/>
  <c r="F25" i="123"/>
  <c r="F19" i="123"/>
  <c r="D56" i="115"/>
  <c r="E19" i="123"/>
  <c r="E25" i="123"/>
  <c r="N19" i="123"/>
  <c r="C25" i="123"/>
  <c r="C19" i="123"/>
  <c r="C13" i="123"/>
  <c r="H13" i="123" s="1"/>
  <c r="D25" i="123"/>
  <c r="D19" i="123"/>
  <c r="H25" i="123"/>
  <c r="H19" i="123"/>
  <c r="G19" i="123"/>
  <c r="G25" i="123"/>
  <c r="D13" i="123"/>
  <c r="O19" i="123"/>
  <c r="J25" i="123"/>
  <c r="J19" i="123"/>
  <c r="E13" i="123"/>
  <c r="J13" i="123" s="1"/>
  <c r="A36" i="124" s="1"/>
  <c r="L19" i="123"/>
  <c r="I25" i="123"/>
  <c r="I19" i="123"/>
  <c r="M19" i="123"/>
  <c r="K25" i="123"/>
  <c r="K19" i="123"/>
  <c r="I13" i="123" l="1"/>
  <c r="C129" i="136"/>
  <c r="D129" i="136" s="1"/>
  <c r="B105" i="136"/>
  <c r="E56" i="115"/>
  <c r="F8" i="124"/>
  <c r="I23" i="139" s="1"/>
  <c r="H8" i="124"/>
  <c r="K23" i="139" s="1"/>
  <c r="D8" i="124"/>
  <c r="C8" i="124"/>
  <c r="I8" i="124"/>
  <c r="G8" i="124"/>
  <c r="J23" i="139" s="1"/>
  <c r="E8" i="124"/>
  <c r="H23" i="139" s="1"/>
  <c r="N23" i="123"/>
  <c r="L23" i="123"/>
  <c r="O23" i="123"/>
  <c r="P23" i="123"/>
  <c r="M23" i="123"/>
  <c r="L23" i="139" l="1"/>
  <c r="S23" i="139" s="1"/>
  <c r="H4" i="106"/>
  <c r="O25" i="123"/>
  <c r="M5" i="124"/>
  <c r="M25" i="123"/>
  <c r="K5" i="124"/>
  <c r="P25" i="123"/>
  <c r="N5" i="124"/>
  <c r="L25" i="123"/>
  <c r="J5" i="124"/>
  <c r="N25" i="123"/>
  <c r="L5" i="124"/>
  <c r="L8" i="124" l="1"/>
  <c r="O23" i="139" s="1"/>
  <c r="J8" i="124"/>
  <c r="N8" i="124"/>
  <c r="Q23" i="139" s="1"/>
  <c r="K8" i="124"/>
  <c r="N23" i="139" s="1"/>
  <c r="M8" i="124"/>
  <c r="P23" i="139" s="1"/>
  <c r="M23" i="139" l="1"/>
  <c r="N1" i="124"/>
  <c r="M141" i="136" s="1"/>
  <c r="T23" i="139"/>
  <c r="C142" i="136" l="1"/>
  <c r="D144" i="136"/>
  <c r="C141" i="136"/>
  <c r="C4" i="106"/>
  <c r="E4" i="106" l="1"/>
  <c r="G4" i="106"/>
  <c r="D4" i="106"/>
  <c r="I1" i="124"/>
  <c r="T1" i="124"/>
  <c r="F4" i="106"/>
  <c r="C29" i="124" l="1"/>
  <c r="C41" i="124" s="1"/>
  <c r="C16" i="124"/>
  <c r="Q29" i="124"/>
  <c r="Q41" i="124" s="1"/>
  <c r="Q16" i="124"/>
  <c r="I29" i="124"/>
  <c r="I16" i="124"/>
  <c r="L32" i="139" s="1"/>
  <c r="AC29" i="124"/>
  <c r="AC41" i="124" s="1"/>
  <c r="AC16" i="124"/>
  <c r="G29" i="124"/>
  <c r="G16" i="124"/>
  <c r="J32" i="139" s="1"/>
  <c r="P29" i="124"/>
  <c r="P41" i="124" s="1"/>
  <c r="P16" i="124"/>
  <c r="AB29" i="124"/>
  <c r="AB41" i="124" s="1"/>
  <c r="AB16" i="124"/>
  <c r="Y29" i="124"/>
  <c r="Y41" i="124" s="1"/>
  <c r="Y16" i="124"/>
  <c r="X29" i="124"/>
  <c r="X41" i="124" s="1"/>
  <c r="X16" i="124"/>
  <c r="T29" i="124"/>
  <c r="T41" i="124" s="1"/>
  <c r="T16" i="124"/>
  <c r="N29" i="124"/>
  <c r="Q15" i="139" s="1"/>
  <c r="N16" i="124"/>
  <c r="Q32" i="139" s="1"/>
  <c r="D29" i="124"/>
  <c r="D16" i="124"/>
  <c r="V29" i="124"/>
  <c r="V41" i="124" s="1"/>
  <c r="V16" i="124"/>
  <c r="R29" i="124"/>
  <c r="R41" i="124" s="1"/>
  <c r="R16" i="124"/>
  <c r="K29" i="124"/>
  <c r="N15" i="139" s="1"/>
  <c r="K16" i="124"/>
  <c r="N32" i="139" s="1"/>
  <c r="O29" i="124"/>
  <c r="O41" i="124" s="1"/>
  <c r="O16" i="124"/>
  <c r="M29" i="124"/>
  <c r="P15" i="139" s="1"/>
  <c r="M16" i="124"/>
  <c r="P32" i="139" s="1"/>
  <c r="E29" i="124"/>
  <c r="E16" i="124"/>
  <c r="F29" i="124"/>
  <c r="F16" i="124"/>
  <c r="I32" i="139" s="1"/>
  <c r="U29" i="124"/>
  <c r="U41" i="124" s="1"/>
  <c r="U16" i="124"/>
  <c r="L29" i="124"/>
  <c r="O15" i="139" s="1"/>
  <c r="L16" i="124"/>
  <c r="O32" i="139" s="1"/>
  <c r="J29" i="124"/>
  <c r="J16" i="124"/>
  <c r="H29" i="124"/>
  <c r="H16" i="124"/>
  <c r="K32" i="139" s="1"/>
  <c r="Z29" i="124"/>
  <c r="Z41" i="124" s="1"/>
  <c r="Z16" i="124"/>
  <c r="S29" i="124"/>
  <c r="S41" i="124" s="1"/>
  <c r="S16" i="124"/>
  <c r="W29" i="124"/>
  <c r="W41" i="124" s="1"/>
  <c r="W16" i="124"/>
  <c r="AA29" i="124"/>
  <c r="AA41" i="124" s="1"/>
  <c r="AA16" i="124"/>
  <c r="H32" i="139" l="1"/>
  <c r="S32" i="139"/>
  <c r="U5" i="136"/>
  <c r="J15" i="139"/>
  <c r="D41" i="124"/>
  <c r="W5" i="136"/>
  <c r="L15" i="139"/>
  <c r="V5" i="136"/>
  <c r="K15" i="139"/>
  <c r="S5" i="136"/>
  <c r="H15" i="139"/>
  <c r="M32" i="139"/>
  <c r="T32" i="139"/>
  <c r="X5" i="136"/>
  <c r="M15" i="139"/>
  <c r="T5" i="136"/>
  <c r="I15" i="139"/>
  <c r="S30" i="124"/>
  <c r="P221" i="136" s="1"/>
  <c r="R30" i="124"/>
  <c r="O221" i="136" s="1"/>
  <c r="P30" i="124"/>
  <c r="M221" i="136" s="1"/>
  <c r="AC30" i="124"/>
  <c r="U30" i="124"/>
  <c r="K30" i="124"/>
  <c r="H221" i="136" s="1"/>
  <c r="V30" i="124"/>
  <c r="I30" i="124"/>
  <c r="K41" i="124"/>
  <c r="I41" i="124"/>
  <c r="J30" i="124"/>
  <c r="F30" i="124"/>
  <c r="D30" i="124"/>
  <c r="J41" i="124"/>
  <c r="F41" i="124"/>
  <c r="Z30" i="124"/>
  <c r="M30" i="124"/>
  <c r="J221" i="136" s="1"/>
  <c r="N30" i="124"/>
  <c r="K221" i="136" s="1"/>
  <c r="X30" i="124"/>
  <c r="G30" i="124"/>
  <c r="Q30" i="124"/>
  <c r="N221" i="136" s="1"/>
  <c r="M41" i="124"/>
  <c r="N41" i="124"/>
  <c r="G41" i="124"/>
  <c r="AA30" i="124"/>
  <c r="H30" i="124"/>
  <c r="L30" i="124"/>
  <c r="E30" i="124"/>
  <c r="Y30" i="124"/>
  <c r="C30" i="124"/>
  <c r="H41" i="124"/>
  <c r="L41" i="124"/>
  <c r="E41" i="124"/>
  <c r="W30" i="124"/>
  <c r="O30" i="124"/>
  <c r="L221" i="136" s="1"/>
  <c r="T30" i="124"/>
  <c r="AB30" i="124"/>
  <c r="U4" i="136" l="1"/>
  <c r="D221" i="136"/>
  <c r="D10" i="135"/>
  <c r="D12" i="135" s="1"/>
  <c r="D22" i="135" s="1"/>
  <c r="B96" i="136"/>
  <c r="S4" i="136"/>
  <c r="B221" i="136"/>
  <c r="T4" i="136"/>
  <c r="C221" i="136"/>
  <c r="L10" i="135"/>
  <c r="L12" i="135" s="1"/>
  <c r="I221" i="136"/>
  <c r="X4" i="136"/>
  <c r="G221" i="136"/>
  <c r="V4" i="136"/>
  <c r="E221" i="136"/>
  <c r="W4" i="136"/>
  <c r="F221" i="136"/>
  <c r="D15" i="139"/>
  <c r="E15" i="139"/>
  <c r="T10" i="135"/>
  <c r="T12" i="135" s="1"/>
  <c r="T24" i="135" s="1"/>
  <c r="O10" i="135"/>
  <c r="O12" i="135" s="1"/>
  <c r="O20" i="135" s="1"/>
  <c r="N22" i="117" s="1"/>
  <c r="S10" i="135"/>
  <c r="S12" i="135" s="1"/>
  <c r="S21" i="135" s="1"/>
  <c r="R23" i="117" s="1"/>
  <c r="Y10" i="135"/>
  <c r="Y12" i="135" s="1"/>
  <c r="Y22" i="135" s="1"/>
  <c r="X24" i="117" s="1"/>
  <c r="X46" i="117" s="1"/>
  <c r="W10" i="135"/>
  <c r="W12" i="135" s="1"/>
  <c r="W20" i="135" s="1"/>
  <c r="V22" i="117" s="1"/>
  <c r="U10" i="135"/>
  <c r="U12" i="135" s="1"/>
  <c r="U21" i="135" s="1"/>
  <c r="T23" i="117" s="1"/>
  <c r="I53" i="124"/>
  <c r="I54" i="124" s="1"/>
  <c r="I10" i="135"/>
  <c r="I12" i="135" s="1"/>
  <c r="H53" i="124"/>
  <c r="H54" i="124" s="1"/>
  <c r="H10" i="135"/>
  <c r="H12" i="135" s="1"/>
  <c r="AC53" i="124"/>
  <c r="AC54" i="124" s="1"/>
  <c r="AC10" i="135"/>
  <c r="AC12" i="135" s="1"/>
  <c r="F53" i="124"/>
  <c r="F54" i="124" s="1"/>
  <c r="F10" i="135"/>
  <c r="F12" i="135" s="1"/>
  <c r="M53" i="124"/>
  <c r="M54" i="124" s="1"/>
  <c r="M10" i="135"/>
  <c r="M12" i="135" s="1"/>
  <c r="Z53" i="124"/>
  <c r="Z54" i="124" s="1"/>
  <c r="Z10" i="135"/>
  <c r="Z12" i="135" s="1"/>
  <c r="K53" i="124"/>
  <c r="K54" i="124" s="1"/>
  <c r="K10" i="135"/>
  <c r="K12" i="135" s="1"/>
  <c r="D21" i="135"/>
  <c r="D23" i="135"/>
  <c r="D20" i="135"/>
  <c r="D24" i="135"/>
  <c r="J53" i="124"/>
  <c r="J54" i="124" s="1"/>
  <c r="J10" i="135"/>
  <c r="J12" i="135" s="1"/>
  <c r="O22" i="135"/>
  <c r="N24" i="117" s="1"/>
  <c r="AA53" i="124"/>
  <c r="AA54" i="124" s="1"/>
  <c r="AA10" i="135"/>
  <c r="AA12" i="135" s="1"/>
  <c r="N53" i="124"/>
  <c r="N54" i="124" s="1"/>
  <c r="N10" i="135"/>
  <c r="N12" i="135" s="1"/>
  <c r="P53" i="124"/>
  <c r="P54" i="124" s="1"/>
  <c r="P10" i="135"/>
  <c r="P12" i="135" s="1"/>
  <c r="AB53" i="124"/>
  <c r="AB54" i="124" s="1"/>
  <c r="AB10" i="135"/>
  <c r="AB12" i="135" s="1"/>
  <c r="V53" i="124"/>
  <c r="V54" i="124" s="1"/>
  <c r="V10" i="135"/>
  <c r="V12" i="135" s="1"/>
  <c r="C61" i="124"/>
  <c r="C10" i="135"/>
  <c r="C12" i="135" s="1"/>
  <c r="G53" i="124"/>
  <c r="G54" i="124" s="1"/>
  <c r="G10" i="135"/>
  <c r="G12" i="135" s="1"/>
  <c r="E53" i="124"/>
  <c r="E54" i="124" s="1"/>
  <c r="E10" i="135"/>
  <c r="E12" i="135" s="1"/>
  <c r="L21" i="135"/>
  <c r="K23" i="117" s="1"/>
  <c r="L20" i="135"/>
  <c r="K22" i="117" s="1"/>
  <c r="L24" i="135"/>
  <c r="L23" i="135"/>
  <c r="K25" i="117" s="1"/>
  <c r="L22" i="135"/>
  <c r="K24" i="117" s="1"/>
  <c r="R53" i="124"/>
  <c r="R54" i="124" s="1"/>
  <c r="R10" i="135"/>
  <c r="R12" i="135" s="1"/>
  <c r="Q53" i="124"/>
  <c r="Q54" i="124" s="1"/>
  <c r="Q10" i="135"/>
  <c r="Q12" i="135" s="1"/>
  <c r="X53" i="124"/>
  <c r="X54" i="124" s="1"/>
  <c r="X10" i="135"/>
  <c r="X12" i="135" s="1"/>
  <c r="T61" i="124"/>
  <c r="AA61" i="124"/>
  <c r="H22" i="115"/>
  <c r="I61" i="124"/>
  <c r="M61" i="124"/>
  <c r="L22" i="115"/>
  <c r="AC61" i="124"/>
  <c r="W61" i="124"/>
  <c r="K22" i="115"/>
  <c r="L61" i="124"/>
  <c r="C22" i="115"/>
  <c r="D61" i="124"/>
  <c r="W53" i="124"/>
  <c r="W54" i="124" s="1"/>
  <c r="L53" i="124"/>
  <c r="L54" i="124" s="1"/>
  <c r="G61" i="124"/>
  <c r="F22" i="115"/>
  <c r="D53" i="124"/>
  <c r="D54" i="124" s="1"/>
  <c r="V61" i="124"/>
  <c r="O22" i="115"/>
  <c r="P61" i="124"/>
  <c r="N22" i="115"/>
  <c r="O61" i="124"/>
  <c r="C53" i="124"/>
  <c r="C54" i="124" s="1"/>
  <c r="Z61" i="124"/>
  <c r="E22" i="115"/>
  <c r="F61" i="124"/>
  <c r="K61" i="124"/>
  <c r="J22" i="115"/>
  <c r="R61" i="124"/>
  <c r="Q22" i="115"/>
  <c r="Y61" i="124"/>
  <c r="O53" i="124"/>
  <c r="O54" i="124" s="1"/>
  <c r="Y53" i="124"/>
  <c r="Y54" i="124" s="1"/>
  <c r="H61" i="124"/>
  <c r="G22" i="115"/>
  <c r="X61" i="124"/>
  <c r="Q61" i="124"/>
  <c r="P22" i="115"/>
  <c r="AB61" i="124"/>
  <c r="S61" i="124"/>
  <c r="R22" i="115"/>
  <c r="U61" i="124"/>
  <c r="T53" i="124"/>
  <c r="T54" i="124" s="1"/>
  <c r="E61" i="124"/>
  <c r="D22" i="115"/>
  <c r="M22" i="115"/>
  <c r="N61" i="124"/>
  <c r="J61" i="124"/>
  <c r="I22" i="115"/>
  <c r="U53" i="124"/>
  <c r="U54" i="124" s="1"/>
  <c r="S53" i="124"/>
  <c r="S54" i="124" s="1"/>
  <c r="O23" i="135" l="1"/>
  <c r="N25" i="117" s="1"/>
  <c r="O24" i="135"/>
  <c r="T22" i="135"/>
  <c r="S24" i="117" s="1"/>
  <c r="T20" i="135"/>
  <c r="S22" i="117" s="1"/>
  <c r="T21" i="135"/>
  <c r="S23" i="117" s="1"/>
  <c r="T23" i="135"/>
  <c r="S25" i="117" s="1"/>
  <c r="S32" i="117" s="1"/>
  <c r="S33" i="117" s="1"/>
  <c r="O21" i="135"/>
  <c r="N23" i="117" s="1"/>
  <c r="S23" i="135"/>
  <c r="R25" i="117" s="1"/>
  <c r="S24" i="135"/>
  <c r="S20" i="135"/>
  <c r="R22" i="117" s="1"/>
  <c r="S22" i="135"/>
  <c r="R24" i="117" s="1"/>
  <c r="Y20" i="135"/>
  <c r="X22" i="117" s="1"/>
  <c r="X44" i="117" s="1"/>
  <c r="W22" i="135"/>
  <c r="V24" i="117" s="1"/>
  <c r="W23" i="135"/>
  <c r="V25" i="117" s="1"/>
  <c r="V32" i="117" s="1"/>
  <c r="V33" i="117" s="1"/>
  <c r="W21" i="135"/>
  <c r="V23" i="117" s="1"/>
  <c r="W24" i="135"/>
  <c r="Y21" i="135"/>
  <c r="X23" i="117" s="1"/>
  <c r="X45" i="117" s="1"/>
  <c r="Y23" i="135"/>
  <c r="X25" i="117" s="1"/>
  <c r="U24" i="135"/>
  <c r="U20" i="135"/>
  <c r="T22" i="117" s="1"/>
  <c r="Y24" i="135"/>
  <c r="U22" i="135"/>
  <c r="T24" i="117" s="1"/>
  <c r="U23" i="135"/>
  <c r="T25" i="117" s="1"/>
  <c r="T32" i="117" s="1"/>
  <c r="T33" i="117" s="1"/>
  <c r="R21" i="135"/>
  <c r="Q23" i="117" s="1"/>
  <c r="R22" i="135"/>
  <c r="Q24" i="117" s="1"/>
  <c r="R23" i="135"/>
  <c r="Q25" i="117" s="1"/>
  <c r="R24" i="135"/>
  <c r="R20" i="135"/>
  <c r="Q22" i="117" s="1"/>
  <c r="V23" i="135"/>
  <c r="U25" i="117" s="1"/>
  <c r="U32" i="117" s="1"/>
  <c r="U33" i="117" s="1"/>
  <c r="V21" i="135"/>
  <c r="U23" i="117" s="1"/>
  <c r="V24" i="135"/>
  <c r="V20" i="135"/>
  <c r="U22" i="117" s="1"/>
  <c r="V22" i="135"/>
  <c r="U24" i="117" s="1"/>
  <c r="AB20" i="135"/>
  <c r="AA22" i="117" s="1"/>
  <c r="AB23" i="135"/>
  <c r="AA25" i="117" s="1"/>
  <c r="AB22" i="135"/>
  <c r="AA24" i="117" s="1"/>
  <c r="AA46" i="117" s="1"/>
  <c r="AB21" i="135"/>
  <c r="AA23" i="117" s="1"/>
  <c r="AA45" i="117" s="1"/>
  <c r="AB24" i="135"/>
  <c r="K24" i="135"/>
  <c r="K23" i="135"/>
  <c r="J25" i="117" s="1"/>
  <c r="K22" i="135"/>
  <c r="J24" i="117" s="1"/>
  <c r="K20" i="135"/>
  <c r="J22" i="117" s="1"/>
  <c r="K21" i="135"/>
  <c r="J23" i="117" s="1"/>
  <c r="C20" i="135"/>
  <c r="C21" i="135"/>
  <c r="C23" i="135"/>
  <c r="C22" i="135"/>
  <c r="C24" i="135"/>
  <c r="P23" i="135"/>
  <c r="O25" i="117" s="1"/>
  <c r="P22" i="135"/>
  <c r="O24" i="117" s="1"/>
  <c r="P20" i="135"/>
  <c r="O22" i="117" s="1"/>
  <c r="P21" i="135"/>
  <c r="O23" i="117" s="1"/>
  <c r="P24" i="135"/>
  <c r="AC23" i="135"/>
  <c r="AB25" i="117" s="1"/>
  <c r="AC22" i="135"/>
  <c r="AB24" i="117" s="1"/>
  <c r="AB46" i="117" s="1"/>
  <c r="AC24" i="135"/>
  <c r="AC20" i="135"/>
  <c r="AB22" i="117" s="1"/>
  <c r="AC21" i="135"/>
  <c r="AB23" i="117" s="1"/>
  <c r="AB45" i="117" s="1"/>
  <c r="Z24" i="135"/>
  <c r="Z22" i="135"/>
  <c r="Y24" i="117" s="1"/>
  <c r="Y46" i="117" s="1"/>
  <c r="Z20" i="135"/>
  <c r="Y22" i="117" s="1"/>
  <c r="Z21" i="135"/>
  <c r="Y23" i="117" s="1"/>
  <c r="Y45" i="117" s="1"/>
  <c r="Z23" i="135"/>
  <c r="Y25" i="117" s="1"/>
  <c r="E24" i="135"/>
  <c r="E21" i="135"/>
  <c r="D23" i="117" s="1"/>
  <c r="E20" i="135"/>
  <c r="D22" i="117" s="1"/>
  <c r="E22" i="135"/>
  <c r="D24" i="117" s="1"/>
  <c r="E23" i="135"/>
  <c r="D25" i="117" s="1"/>
  <c r="N20" i="135"/>
  <c r="M22" i="117" s="1"/>
  <c r="N23" i="135"/>
  <c r="M25" i="117" s="1"/>
  <c r="N21" i="135"/>
  <c r="M23" i="117" s="1"/>
  <c r="N24" i="135"/>
  <c r="N22" i="135"/>
  <c r="M24" i="117" s="1"/>
  <c r="H20" i="135"/>
  <c r="G22" i="117" s="1"/>
  <c r="H24" i="135"/>
  <c r="H22" i="135"/>
  <c r="G24" i="117" s="1"/>
  <c r="H21" i="135"/>
  <c r="G23" i="117" s="1"/>
  <c r="H23" i="135"/>
  <c r="G25" i="117" s="1"/>
  <c r="M24" i="135"/>
  <c r="M22" i="135"/>
  <c r="L24" i="117" s="1"/>
  <c r="M23" i="135"/>
  <c r="L25" i="117" s="1"/>
  <c r="M21" i="135"/>
  <c r="L23" i="117" s="1"/>
  <c r="M20" i="135"/>
  <c r="L22" i="117" s="1"/>
  <c r="G24" i="135"/>
  <c r="G23" i="135"/>
  <c r="F25" i="117" s="1"/>
  <c r="G21" i="135"/>
  <c r="F23" i="117" s="1"/>
  <c r="G20" i="135"/>
  <c r="F22" i="117" s="1"/>
  <c r="G22" i="135"/>
  <c r="F24" i="117" s="1"/>
  <c r="AA24" i="135"/>
  <c r="AA21" i="135"/>
  <c r="Z23" i="117" s="1"/>
  <c r="Z45" i="117" s="1"/>
  <c r="AA22" i="135"/>
  <c r="Z24" i="117" s="1"/>
  <c r="Z46" i="117" s="1"/>
  <c r="AA20" i="135"/>
  <c r="Z22" i="117" s="1"/>
  <c r="AA23" i="135"/>
  <c r="Z25" i="117" s="1"/>
  <c r="J20" i="135"/>
  <c r="I22" i="117" s="1"/>
  <c r="I44" i="117" s="1"/>
  <c r="J22" i="135"/>
  <c r="I24" i="117" s="1"/>
  <c r="J24" i="135"/>
  <c r="J21" i="135"/>
  <c r="I23" i="117" s="1"/>
  <c r="J23" i="135"/>
  <c r="I25" i="117" s="1"/>
  <c r="I22" i="135"/>
  <c r="H24" i="117" s="1"/>
  <c r="I21" i="135"/>
  <c r="H23" i="117" s="1"/>
  <c r="I20" i="135"/>
  <c r="H22" i="117" s="1"/>
  <c r="I23" i="135"/>
  <c r="H25" i="117" s="1"/>
  <c r="I24" i="135"/>
  <c r="X24" i="135"/>
  <c r="X22" i="135"/>
  <c r="W24" i="117" s="1"/>
  <c r="X21" i="135"/>
  <c r="W23" i="117" s="1"/>
  <c r="X23" i="135"/>
  <c r="W25" i="117" s="1"/>
  <c r="W32" i="117" s="1"/>
  <c r="W33" i="117" s="1"/>
  <c r="X20" i="135"/>
  <c r="W22" i="117" s="1"/>
  <c r="Q24" i="135"/>
  <c r="Q23" i="135"/>
  <c r="P25" i="117" s="1"/>
  <c r="Q21" i="135"/>
  <c r="P23" i="117" s="1"/>
  <c r="Q20" i="135"/>
  <c r="P22" i="117" s="1"/>
  <c r="Q22" i="135"/>
  <c r="P24" i="117" s="1"/>
  <c r="F24" i="135"/>
  <c r="F20" i="135"/>
  <c r="E22" i="117" s="1"/>
  <c r="F21" i="135"/>
  <c r="E23" i="117" s="1"/>
  <c r="F22" i="135"/>
  <c r="E24" i="117" s="1"/>
  <c r="F23" i="135"/>
  <c r="E25" i="117" s="1"/>
  <c r="AB26" i="117" l="1"/>
  <c r="AB44" i="117"/>
  <c r="AB32" i="117"/>
  <c r="AB33" i="117" s="1"/>
  <c r="X32" i="117"/>
  <c r="X33" i="117" s="1"/>
  <c r="X26" i="117"/>
  <c r="AA44" i="117"/>
  <c r="AA26" i="117"/>
  <c r="Z32" i="117"/>
  <c r="Z33" i="117" s="1"/>
  <c r="Z44" i="117"/>
  <c r="Z26" i="117"/>
  <c r="Y32" i="117"/>
  <c r="Y33" i="117" s="1"/>
  <c r="Y26" i="117"/>
  <c r="Y44" i="117"/>
  <c r="AA32" i="117"/>
  <c r="AA33" i="117" s="1"/>
  <c r="X47" i="117" l="1"/>
  <c r="X48" i="117" s="1"/>
  <c r="AA47" i="117"/>
  <c r="AA48" i="117" s="1"/>
  <c r="Z47" i="117"/>
  <c r="AB47" i="117"/>
  <c r="AB48" i="117" s="1"/>
  <c r="Y47" i="117"/>
  <c r="Y48" i="117" s="1"/>
  <c r="Z48" i="117"/>
  <c r="F44" i="117"/>
  <c r="M44" i="117" l="1"/>
  <c r="K44" i="117"/>
  <c r="U44" i="117"/>
  <c r="O44" i="117"/>
  <c r="E44" i="117"/>
  <c r="D44" i="117"/>
  <c r="R44" i="117"/>
  <c r="N44" i="117"/>
  <c r="V44" i="117"/>
  <c r="J44" i="117"/>
  <c r="L44" i="117"/>
  <c r="P44" i="117"/>
  <c r="Q44" i="117"/>
  <c r="H44" i="117"/>
  <c r="T44" i="117"/>
  <c r="S44" i="117"/>
  <c r="W44" i="117"/>
  <c r="G44" i="117"/>
  <c r="V45" i="117"/>
  <c r="V47" i="117"/>
  <c r="W47" i="117"/>
  <c r="G45" i="117"/>
  <c r="T47" i="117"/>
  <c r="U47" i="117"/>
  <c r="O45" i="117"/>
  <c r="P45" i="117"/>
  <c r="H45" i="117"/>
  <c r="N45" i="117"/>
  <c r="Q45" i="117"/>
  <c r="U45" i="117"/>
  <c r="S47" i="117"/>
  <c r="S45" i="117"/>
  <c r="L45" i="117"/>
  <c r="M45" i="117"/>
  <c r="T45" i="117"/>
  <c r="K45" i="117"/>
  <c r="J45" i="117"/>
  <c r="W45" i="117"/>
  <c r="D45" i="117"/>
  <c r="R45" i="117"/>
  <c r="E45" i="117"/>
  <c r="N53" i="117" l="1"/>
  <c r="N67" i="117"/>
  <c r="N60" i="117"/>
  <c r="U69" i="117"/>
  <c r="U62" i="117"/>
  <c r="U55" i="117"/>
  <c r="D59" i="117"/>
  <c r="D66" i="117"/>
  <c r="D52" i="117"/>
  <c r="K60" i="117"/>
  <c r="K67" i="117"/>
  <c r="K53" i="117"/>
  <c r="L53" i="117"/>
  <c r="L60" i="117"/>
  <c r="L67" i="117"/>
  <c r="V59" i="117"/>
  <c r="V66" i="117"/>
  <c r="V52" i="117"/>
  <c r="U67" i="117"/>
  <c r="U53" i="117"/>
  <c r="U60" i="117"/>
  <c r="R66" i="117"/>
  <c r="R59" i="117"/>
  <c r="R52" i="117"/>
  <c r="U52" i="117"/>
  <c r="U66" i="117"/>
  <c r="U59" i="117"/>
  <c r="N59" i="117"/>
  <c r="N66" i="117"/>
  <c r="N52" i="117"/>
  <c r="T62" i="117"/>
  <c r="T55" i="117"/>
  <c r="T69" i="117"/>
  <c r="I52" i="117"/>
  <c r="I66" i="117"/>
  <c r="I59" i="117"/>
  <c r="S69" i="117"/>
  <c r="S55" i="117"/>
  <c r="S62" i="117"/>
  <c r="R53" i="117"/>
  <c r="R60" i="117"/>
  <c r="R67" i="117"/>
  <c r="Q60" i="117"/>
  <c r="Q67" i="117"/>
  <c r="Q53" i="117"/>
  <c r="W53" i="117"/>
  <c r="W60" i="117"/>
  <c r="W67" i="117"/>
  <c r="R69" i="117"/>
  <c r="R55" i="117"/>
  <c r="R62" i="117"/>
  <c r="I67" i="117"/>
  <c r="I53" i="117"/>
  <c r="I60" i="117"/>
  <c r="S66" i="117"/>
  <c r="S52" i="117"/>
  <c r="S59" i="117"/>
  <c r="P59" i="117"/>
  <c r="P52" i="117"/>
  <c r="P66" i="117"/>
  <c r="M66" i="117"/>
  <c r="M59" i="117"/>
  <c r="M52" i="117"/>
  <c r="T66" i="117"/>
  <c r="T52" i="117"/>
  <c r="T59" i="117"/>
  <c r="T67" i="117"/>
  <c r="T53" i="117"/>
  <c r="T60" i="117"/>
  <c r="F45" i="117"/>
  <c r="H52" i="117"/>
  <c r="Q66" i="117"/>
  <c r="Q52" i="117"/>
  <c r="Q59" i="117"/>
  <c r="J66" i="117"/>
  <c r="J59" i="117"/>
  <c r="J52" i="117"/>
  <c r="E52" i="117"/>
  <c r="H66" i="117"/>
  <c r="I45" i="117"/>
  <c r="F60" i="117" s="1"/>
  <c r="H59" i="117"/>
  <c r="O52" i="117"/>
  <c r="O66" i="117"/>
  <c r="O59" i="117"/>
  <c r="W59" i="117"/>
  <c r="W66" i="117"/>
  <c r="W52" i="117"/>
  <c r="L66" i="117"/>
  <c r="L59" i="117"/>
  <c r="L52" i="117"/>
  <c r="P53" i="117"/>
  <c r="P60" i="117"/>
  <c r="P67" i="117"/>
  <c r="M67" i="117"/>
  <c r="M53" i="117"/>
  <c r="M60" i="117"/>
  <c r="E59" i="117"/>
  <c r="V67" i="117"/>
  <c r="V60" i="117"/>
  <c r="V53" i="117"/>
  <c r="J67" i="117"/>
  <c r="J60" i="117"/>
  <c r="J53" i="117"/>
  <c r="W62" i="117"/>
  <c r="W69" i="117"/>
  <c r="W55" i="117"/>
  <c r="S60" i="117"/>
  <c r="S53" i="117"/>
  <c r="S67" i="117"/>
  <c r="O53" i="117"/>
  <c r="O67" i="117"/>
  <c r="O60" i="117"/>
  <c r="V62" i="117"/>
  <c r="V55" i="117"/>
  <c r="V69" i="117"/>
  <c r="F59" i="117"/>
  <c r="F66" i="117"/>
  <c r="F52" i="117"/>
  <c r="E66" i="117"/>
  <c r="G52" i="117"/>
  <c r="G66" i="117"/>
  <c r="G59" i="117"/>
  <c r="K66" i="117"/>
  <c r="K59" i="117"/>
  <c r="K52" i="117"/>
  <c r="G67" i="117" l="1"/>
  <c r="F53" i="117"/>
  <c r="F67" i="117"/>
  <c r="E67" i="117"/>
  <c r="E60" i="117"/>
  <c r="E53" i="117"/>
  <c r="G60" i="117"/>
  <c r="H67" i="117"/>
  <c r="H60" i="117"/>
  <c r="H53" i="117"/>
  <c r="D53" i="117"/>
  <c r="D60" i="117"/>
  <c r="G53" i="117"/>
  <c r="D67" i="117"/>
  <c r="R46" i="117" l="1"/>
  <c r="R26" i="117"/>
  <c r="N46" i="117"/>
  <c r="N26" i="117"/>
  <c r="Q46" i="117"/>
  <c r="Q26" i="117"/>
  <c r="M46" i="117"/>
  <c r="M26" i="117"/>
  <c r="W46" i="117"/>
  <c r="W26" i="117"/>
  <c r="T46" i="117"/>
  <c r="T26" i="117"/>
  <c r="E46" i="117"/>
  <c r="E26" i="117"/>
  <c r="O46" i="117"/>
  <c r="O26" i="117"/>
  <c r="L46" i="117"/>
  <c r="L26" i="117"/>
  <c r="G46" i="117"/>
  <c r="G26" i="117"/>
  <c r="J46" i="117"/>
  <c r="J26" i="117"/>
  <c r="I46" i="117"/>
  <c r="I26" i="117"/>
  <c r="F46" i="117"/>
  <c r="F26" i="117"/>
  <c r="S46" i="117"/>
  <c r="S26" i="117"/>
  <c r="H46" i="117"/>
  <c r="H26" i="117"/>
  <c r="U46" i="117"/>
  <c r="U26" i="117"/>
  <c r="D46" i="117"/>
  <c r="D26" i="117"/>
  <c r="V46" i="117"/>
  <c r="V26" i="117"/>
  <c r="P46" i="117"/>
  <c r="P26" i="117"/>
  <c r="K46" i="117"/>
  <c r="K26" i="117"/>
  <c r="W68" i="117" l="1"/>
  <c r="W70" i="117" s="1"/>
  <c r="W61" i="117"/>
  <c r="W63" i="117" s="1"/>
  <c r="W54" i="117"/>
  <c r="W56" i="117" s="1"/>
  <c r="I68" i="117"/>
  <c r="I54" i="117"/>
  <c r="I61" i="117"/>
  <c r="F54" i="117"/>
  <c r="F61" i="117"/>
  <c r="F68" i="117"/>
  <c r="U68" i="117"/>
  <c r="U70" i="117" s="1"/>
  <c r="U54" i="117"/>
  <c r="U56" i="117" s="1"/>
  <c r="U61" i="117"/>
  <c r="U63" i="117" s="1"/>
  <c r="V48" i="117"/>
  <c r="J61" i="117"/>
  <c r="J54" i="117"/>
  <c r="J68" i="117"/>
  <c r="S61" i="117"/>
  <c r="S63" i="117" s="1"/>
  <c r="S68" i="117"/>
  <c r="S70" i="117" s="1"/>
  <c r="S54" i="117"/>
  <c r="S56" i="117" s="1"/>
  <c r="T48" i="117"/>
  <c r="O54" i="117"/>
  <c r="O68" i="117"/>
  <c r="O61" i="117"/>
  <c r="T61" i="117"/>
  <c r="T63" i="117" s="1"/>
  <c r="T68" i="117"/>
  <c r="T70" i="117" s="1"/>
  <c r="T54" i="117"/>
  <c r="T56" i="117" s="1"/>
  <c r="U48" i="117"/>
  <c r="V54" i="117"/>
  <c r="V56" i="117" s="1"/>
  <c r="V68" i="117"/>
  <c r="V70" i="117" s="1"/>
  <c r="V61" i="117"/>
  <c r="V63" i="117" s="1"/>
  <c r="W64" i="117" s="1"/>
  <c r="W48" i="117"/>
  <c r="G68" i="117"/>
  <c r="G61" i="117"/>
  <c r="G54" i="117"/>
  <c r="K54" i="117"/>
  <c r="K61" i="117"/>
  <c r="K68" i="117"/>
  <c r="L54" i="117"/>
  <c r="L68" i="117"/>
  <c r="L61" i="117"/>
  <c r="R61" i="117"/>
  <c r="R63" i="117" s="1"/>
  <c r="R68" i="117"/>
  <c r="R70" i="117" s="1"/>
  <c r="R54" i="117"/>
  <c r="R56" i="117" s="1"/>
  <c r="S48" i="117"/>
  <c r="N54" i="117"/>
  <c r="N61" i="117"/>
  <c r="N68" i="117"/>
  <c r="P54" i="117"/>
  <c r="P61" i="117"/>
  <c r="P68" i="117"/>
  <c r="E54" i="117"/>
  <c r="E61" i="117"/>
  <c r="E68" i="117"/>
  <c r="D68" i="117"/>
  <c r="D54" i="117"/>
  <c r="D61" i="117"/>
  <c r="M54" i="117"/>
  <c r="M68" i="117"/>
  <c r="M61" i="117"/>
  <c r="H68" i="117"/>
  <c r="H61" i="117"/>
  <c r="H54" i="117"/>
  <c r="Q61" i="117"/>
  <c r="Q68" i="117"/>
  <c r="Q54" i="117"/>
  <c r="T71" i="117" l="1"/>
  <c r="U64" i="117"/>
  <c r="T64" i="117"/>
  <c r="W71" i="117"/>
  <c r="T57" i="117"/>
  <c r="W57" i="117"/>
  <c r="U57" i="117"/>
  <c r="U71" i="117"/>
  <c r="R30" i="115"/>
  <c r="R32" i="115" s="1"/>
  <c r="S57" i="117"/>
  <c r="S64" i="117"/>
  <c r="R25" i="115"/>
  <c r="R27" i="115" s="1"/>
  <c r="S71" i="117"/>
  <c r="R35" i="115"/>
  <c r="R37" i="115" s="1"/>
  <c r="V57" i="117"/>
  <c r="V64" i="117"/>
  <c r="V71" i="117"/>
  <c r="F23" i="115" l="1"/>
  <c r="F17" i="15"/>
  <c r="E70" i="111" s="1"/>
  <c r="D113" i="139" s="1"/>
  <c r="F32" i="117"/>
  <c r="J32" i="117"/>
  <c r="J23" i="115"/>
  <c r="J17" i="15"/>
  <c r="I70" i="111" s="1"/>
  <c r="H113" i="139" s="1"/>
  <c r="P32" i="117"/>
  <c r="H17" i="15"/>
  <c r="G70" i="111" s="1"/>
  <c r="F113" i="139" s="1"/>
  <c r="H23" i="115"/>
  <c r="H32" i="117"/>
  <c r="D17" i="15"/>
  <c r="C70" i="111" s="1"/>
  <c r="D32" i="117"/>
  <c r="D23" i="115"/>
  <c r="I32" i="117"/>
  <c r="I23" i="115"/>
  <c r="I17" i="15"/>
  <c r="H70" i="111" s="1"/>
  <c r="G113" i="139" s="1"/>
  <c r="G32" i="117"/>
  <c r="G23" i="115"/>
  <c r="G17" i="15"/>
  <c r="F70" i="111" s="1"/>
  <c r="E113" i="139" s="1"/>
  <c r="E23" i="115"/>
  <c r="E32" i="117"/>
  <c r="E17" i="15"/>
  <c r="D70" i="111" s="1"/>
  <c r="T11" i="15"/>
  <c r="B155" i="136" s="1"/>
  <c r="O23" i="115"/>
  <c r="O32" i="117"/>
  <c r="C23" i="115"/>
  <c r="B7" i="115" s="1"/>
  <c r="B87" i="139" s="1"/>
  <c r="C17" i="15"/>
  <c r="C7" i="106" s="1"/>
  <c r="N32" i="117"/>
  <c r="N23" i="115"/>
  <c r="M23" i="115"/>
  <c r="M32" i="117"/>
  <c r="M17" i="15"/>
  <c r="L70" i="111" s="1"/>
  <c r="K113" i="139" s="1"/>
  <c r="L17" i="15"/>
  <c r="K70" i="111" s="1"/>
  <c r="J113" i="139" s="1"/>
  <c r="L23" i="115"/>
  <c r="L32" i="117"/>
  <c r="R32" i="117"/>
  <c r="K32" i="117"/>
  <c r="K17" i="15"/>
  <c r="J70" i="111" s="1"/>
  <c r="I113" i="139" s="1"/>
  <c r="K23" i="115"/>
  <c r="Q32" i="117"/>
  <c r="N113" i="139" l="1"/>
  <c r="C113" i="139"/>
  <c r="M70" i="111"/>
  <c r="B113" i="139"/>
  <c r="M113" i="139" s="1"/>
  <c r="N70" i="111"/>
  <c r="B75" i="136"/>
  <c r="J49" i="111"/>
  <c r="J27" i="111"/>
  <c r="J5" i="111"/>
  <c r="M33" i="117"/>
  <c r="M47" i="117"/>
  <c r="G27" i="111"/>
  <c r="G49" i="111"/>
  <c r="G5" i="111"/>
  <c r="H7" i="106"/>
  <c r="I5" i="111"/>
  <c r="I49" i="111"/>
  <c r="I27" i="111"/>
  <c r="F5" i="111"/>
  <c r="F49" i="111"/>
  <c r="F27" i="111"/>
  <c r="G7" i="106"/>
  <c r="K33" i="117"/>
  <c r="K47" i="117"/>
  <c r="J33" i="117"/>
  <c r="J47" i="117"/>
  <c r="P33" i="117"/>
  <c r="P47" i="117"/>
  <c r="D33" i="117"/>
  <c r="D47" i="117"/>
  <c r="D48" i="117" s="1"/>
  <c r="T17" i="15"/>
  <c r="D49" i="111"/>
  <c r="E7" i="106"/>
  <c r="D27" i="111"/>
  <c r="D5" i="111"/>
  <c r="C5" i="111"/>
  <c r="D7" i="106"/>
  <c r="C27" i="111"/>
  <c r="C49" i="111"/>
  <c r="O33" i="117"/>
  <c r="O47" i="117"/>
  <c r="R33" i="117"/>
  <c r="R47" i="117"/>
  <c r="E33" i="117"/>
  <c r="E47" i="117"/>
  <c r="P23" i="115"/>
  <c r="L33" i="117"/>
  <c r="L47" i="117"/>
  <c r="H49" i="111"/>
  <c r="H27" i="111"/>
  <c r="H5" i="111"/>
  <c r="F33" i="117"/>
  <c r="F47" i="117"/>
  <c r="Q33" i="117"/>
  <c r="Q47" i="117"/>
  <c r="H33" i="117"/>
  <c r="H47" i="117"/>
  <c r="F7" i="106"/>
  <c r="E5" i="111"/>
  <c r="E27" i="111"/>
  <c r="E49" i="111"/>
  <c r="C7" i="115"/>
  <c r="C87" i="139" s="1"/>
  <c r="K49" i="111"/>
  <c r="K27" i="111"/>
  <c r="K5" i="111"/>
  <c r="G33" i="117"/>
  <c r="G47" i="117"/>
  <c r="L49" i="111"/>
  <c r="L27" i="111"/>
  <c r="L5" i="111"/>
  <c r="N33" i="117"/>
  <c r="N47" i="117"/>
  <c r="I33" i="117"/>
  <c r="I47" i="117"/>
  <c r="G7" i="115" l="1"/>
  <c r="B174" i="136"/>
  <c r="D62" i="117"/>
  <c r="D63" i="117" s="1"/>
  <c r="D55" i="117"/>
  <c r="D56" i="117" s="1"/>
  <c r="D69" i="117"/>
  <c r="D70" i="117" s="1"/>
  <c r="E48" i="117"/>
  <c r="Q69" i="117"/>
  <c r="Q70" i="117" s="1"/>
  <c r="Q62" i="117"/>
  <c r="Q63" i="117" s="1"/>
  <c r="Q55" i="117"/>
  <c r="Q56" i="117" s="1"/>
  <c r="R48" i="117"/>
  <c r="N5" i="111"/>
  <c r="K62" i="117"/>
  <c r="K63" i="117" s="1"/>
  <c r="K55" i="117"/>
  <c r="K56" i="117" s="1"/>
  <c r="K69" i="117"/>
  <c r="K70" i="117" s="1"/>
  <c r="L48" i="117"/>
  <c r="I55" i="117"/>
  <c r="I56" i="117" s="1"/>
  <c r="I62" i="117"/>
  <c r="I63" i="117" s="1"/>
  <c r="I69" i="117"/>
  <c r="I70" i="117" s="1"/>
  <c r="J48" i="117"/>
  <c r="P69" i="117"/>
  <c r="P70" i="117" s="1"/>
  <c r="P62" i="117"/>
  <c r="P63" i="117" s="1"/>
  <c r="P55" i="117"/>
  <c r="P56" i="117" s="1"/>
  <c r="Q48" i="117"/>
  <c r="N49" i="111"/>
  <c r="M5" i="111"/>
  <c r="H55" i="117"/>
  <c r="H56" i="117" s="1"/>
  <c r="H62" i="117"/>
  <c r="H63" i="117" s="1"/>
  <c r="H69" i="117"/>
  <c r="H70" i="117" s="1"/>
  <c r="I48" i="117"/>
  <c r="N27" i="111"/>
  <c r="M27" i="111"/>
  <c r="J55" i="117"/>
  <c r="J56" i="117" s="1"/>
  <c r="J62" i="117"/>
  <c r="J63" i="117" s="1"/>
  <c r="J69" i="117"/>
  <c r="J70" i="117" s="1"/>
  <c r="K48" i="117"/>
  <c r="D7" i="115"/>
  <c r="D87" i="139" s="1"/>
  <c r="M55" i="117"/>
  <c r="M56" i="117" s="1"/>
  <c r="M69" i="117"/>
  <c r="M70" i="117" s="1"/>
  <c r="M62" i="117"/>
  <c r="M63" i="117" s="1"/>
  <c r="N48" i="117"/>
  <c r="G62" i="117"/>
  <c r="G63" i="117" s="1"/>
  <c r="G69" i="117"/>
  <c r="G70" i="117" s="1"/>
  <c r="G55" i="117"/>
  <c r="G56" i="117" s="1"/>
  <c r="H48" i="117"/>
  <c r="E69" i="117"/>
  <c r="E70" i="117" s="1"/>
  <c r="E55" i="117"/>
  <c r="E56" i="117" s="1"/>
  <c r="E62" i="117"/>
  <c r="E63" i="117" s="1"/>
  <c r="F48" i="117"/>
  <c r="O55" i="117"/>
  <c r="O56" i="117" s="1"/>
  <c r="O62" i="117"/>
  <c r="O63" i="117" s="1"/>
  <c r="O69" i="117"/>
  <c r="O70" i="117" s="1"/>
  <c r="P48" i="117"/>
  <c r="F55" i="117"/>
  <c r="F56" i="117" s="1"/>
  <c r="F69" i="117"/>
  <c r="F70" i="117" s="1"/>
  <c r="F62" i="117"/>
  <c r="F63" i="117" s="1"/>
  <c r="G48" i="117"/>
  <c r="N55" i="117"/>
  <c r="N56" i="117" s="1"/>
  <c r="N69" i="117"/>
  <c r="N70" i="117" s="1"/>
  <c r="N62" i="117"/>
  <c r="N63" i="117" s="1"/>
  <c r="O48" i="117"/>
  <c r="M49" i="111"/>
  <c r="L62" i="117"/>
  <c r="L63" i="117" s="1"/>
  <c r="L69" i="117"/>
  <c r="L70" i="117" s="1"/>
  <c r="L55" i="117"/>
  <c r="L56" i="117" s="1"/>
  <c r="M48" i="117"/>
  <c r="I25" i="115" l="1"/>
  <c r="I27" i="115" s="1"/>
  <c r="J64" i="117"/>
  <c r="D35" i="115"/>
  <c r="D37" i="115" s="1"/>
  <c r="E71" i="117"/>
  <c r="F25" i="115"/>
  <c r="F27" i="115" s="1"/>
  <c r="G64" i="117"/>
  <c r="G30" i="115"/>
  <c r="G32" i="115" s="1"/>
  <c r="H57" i="117"/>
  <c r="J57" i="117"/>
  <c r="I30" i="115"/>
  <c r="I32" i="115" s="1"/>
  <c r="R57" i="117"/>
  <c r="Q30" i="115"/>
  <c r="Q32" i="115" s="1"/>
  <c r="R33" i="115" s="1"/>
  <c r="E57" i="117"/>
  <c r="D30" i="115"/>
  <c r="D32" i="115" s="1"/>
  <c r="G71" i="117"/>
  <c r="F35" i="115"/>
  <c r="F37" i="115" s="1"/>
  <c r="H71" i="117"/>
  <c r="G35" i="115"/>
  <c r="G37" i="115" s="1"/>
  <c r="N64" i="117"/>
  <c r="M25" i="115"/>
  <c r="M27" i="115" s="1"/>
  <c r="R64" i="117"/>
  <c r="Q25" i="115"/>
  <c r="Q27" i="115" s="1"/>
  <c r="R28" i="115" s="1"/>
  <c r="E64" i="117"/>
  <c r="D25" i="115"/>
  <c r="D27" i="115" s="1"/>
  <c r="G57" i="117"/>
  <c r="F30" i="115"/>
  <c r="F32" i="115" s="1"/>
  <c r="H64" i="117"/>
  <c r="G25" i="115"/>
  <c r="G27" i="115" s="1"/>
  <c r="N71" i="117"/>
  <c r="M35" i="115"/>
  <c r="M37" i="115" s="1"/>
  <c r="Q35" i="115"/>
  <c r="Q37" i="115" s="1"/>
  <c r="R38" i="115" s="1"/>
  <c r="R71" i="117"/>
  <c r="M30" i="115"/>
  <c r="M32" i="115" s="1"/>
  <c r="N57" i="117"/>
  <c r="Q57" i="117"/>
  <c r="P30" i="115"/>
  <c r="P32" i="115" s="1"/>
  <c r="P25" i="115"/>
  <c r="P27" i="115" s="1"/>
  <c r="Q64" i="117"/>
  <c r="H7" i="115"/>
  <c r="F7" i="115"/>
  <c r="F87" i="139" s="1"/>
  <c r="Q71" i="117"/>
  <c r="P35" i="115"/>
  <c r="P37" i="115" s="1"/>
  <c r="O35" i="115"/>
  <c r="O37" i="115" s="1"/>
  <c r="P71" i="117"/>
  <c r="P64" i="117"/>
  <c r="O25" i="115"/>
  <c r="O27" i="115" s="1"/>
  <c r="K35" i="115"/>
  <c r="K37" i="115" s="1"/>
  <c r="L71" i="117"/>
  <c r="M57" i="117"/>
  <c r="L30" i="115"/>
  <c r="L32" i="115" s="1"/>
  <c r="N25" i="115"/>
  <c r="N27" i="115" s="1"/>
  <c r="O64" i="117"/>
  <c r="O30" i="115"/>
  <c r="O32" i="115" s="1"/>
  <c r="P57" i="117"/>
  <c r="F64" i="117"/>
  <c r="E25" i="115"/>
  <c r="E27" i="115" s="1"/>
  <c r="J35" i="115"/>
  <c r="J37" i="115" s="1"/>
  <c r="K71" i="117"/>
  <c r="I71" i="117"/>
  <c r="H35" i="115"/>
  <c r="K30" i="115"/>
  <c r="K32" i="115" s="1"/>
  <c r="L57" i="117"/>
  <c r="L35" i="115"/>
  <c r="L37" i="115" s="1"/>
  <c r="M71" i="117"/>
  <c r="O71" i="117"/>
  <c r="N35" i="115"/>
  <c r="N37" i="115" s="1"/>
  <c r="F57" i="117"/>
  <c r="E30" i="115"/>
  <c r="E32" i="115" s="1"/>
  <c r="J25" i="115"/>
  <c r="J27" i="115" s="1"/>
  <c r="K64" i="117"/>
  <c r="B19" i="117"/>
  <c r="H25" i="115"/>
  <c r="I64" i="117"/>
  <c r="L64" i="117"/>
  <c r="K25" i="115"/>
  <c r="K27" i="115" s="1"/>
  <c r="L25" i="115"/>
  <c r="L27" i="115" s="1"/>
  <c r="M64" i="117"/>
  <c r="N30" i="115"/>
  <c r="N32" i="115" s="1"/>
  <c r="O57" i="117"/>
  <c r="F71" i="117"/>
  <c r="E35" i="115"/>
  <c r="E37" i="115" s="1"/>
  <c r="J30" i="115"/>
  <c r="J32" i="115" s="1"/>
  <c r="K57" i="117"/>
  <c r="H30" i="115"/>
  <c r="B8" i="115" s="1"/>
  <c r="B88" i="139" s="1"/>
  <c r="I57" i="117"/>
  <c r="J71" i="117"/>
  <c r="I35" i="115"/>
  <c r="I37" i="115" s="1"/>
  <c r="B173" i="136" l="1"/>
  <c r="M28" i="115"/>
  <c r="P33" i="115"/>
  <c r="Q38" i="115"/>
  <c r="K28" i="115"/>
  <c r="K38" i="115"/>
  <c r="F28" i="115"/>
  <c r="M38" i="115"/>
  <c r="P38" i="115"/>
  <c r="F38" i="115"/>
  <c r="O33" i="115"/>
  <c r="Q28" i="115"/>
  <c r="O38" i="115"/>
  <c r="O28" i="115"/>
  <c r="M33" i="115"/>
  <c r="L38" i="115"/>
  <c r="P28" i="115"/>
  <c r="G33" i="115"/>
  <c r="N28" i="115"/>
  <c r="E38" i="115"/>
  <c r="H32" i="115"/>
  <c r="I33" i="115" s="1"/>
  <c r="N33" i="115"/>
  <c r="E28" i="115"/>
  <c r="J33" i="115"/>
  <c r="J28" i="115"/>
  <c r="K33" i="115"/>
  <c r="L28" i="115"/>
  <c r="G38" i="115"/>
  <c r="J38" i="115"/>
  <c r="N38" i="115"/>
  <c r="L33" i="115"/>
  <c r="E33" i="115"/>
  <c r="H27" i="115"/>
  <c r="I28" i="115" s="1"/>
  <c r="C8" i="115"/>
  <c r="C88" i="139" s="1"/>
  <c r="D8" i="115"/>
  <c r="D88" i="139" s="1"/>
  <c r="H37" i="115"/>
  <c r="I38" i="115" s="1"/>
  <c r="G28" i="115"/>
  <c r="F33" i="115"/>
  <c r="Q33" i="115"/>
  <c r="D173" i="136" l="1"/>
  <c r="E173" i="136" s="1"/>
  <c r="C173" i="136"/>
  <c r="H33" i="115"/>
  <c r="H28" i="115"/>
  <c r="D16" i="115"/>
  <c r="E6" i="129"/>
  <c r="H38" i="115"/>
  <c r="C57" i="115"/>
  <c r="C12" i="115"/>
  <c r="C92" i="139" s="1"/>
  <c r="G8" i="115"/>
  <c r="B12" i="115"/>
  <c r="B92" i="139" s="1"/>
  <c r="C15" i="115"/>
  <c r="D4" i="129"/>
  <c r="B16" i="115"/>
  <c r="E5" i="129"/>
  <c r="B15" i="115"/>
  <c r="D5" i="129"/>
  <c r="D6" i="129"/>
  <c r="D15" i="115"/>
  <c r="H8" i="115"/>
  <c r="F8" i="115"/>
  <c r="F88" i="139" s="1"/>
  <c r="D12" i="115"/>
  <c r="D92" i="139" s="1"/>
  <c r="C16" i="115"/>
  <c r="E4" i="129"/>
  <c r="G15" i="115" l="1"/>
  <c r="D13" i="115"/>
  <c r="C6" i="129"/>
  <c r="H12" i="115"/>
  <c r="F12" i="115"/>
  <c r="B39" i="129"/>
  <c r="B38" i="129"/>
  <c r="C13" i="115"/>
  <c r="C4" i="129"/>
  <c r="G16" i="115"/>
  <c r="F16" i="115"/>
  <c r="H16" i="115"/>
  <c r="H15" i="115"/>
  <c r="F15" i="115"/>
  <c r="D57" i="115"/>
  <c r="G12" i="115"/>
  <c r="C5" i="129"/>
  <c r="B13" i="115"/>
  <c r="AD86" i="139" s="1"/>
  <c r="F13" i="115" l="1"/>
  <c r="F92" i="139"/>
  <c r="AE86" i="139"/>
  <c r="AE91" i="139" s="1"/>
  <c r="AD91" i="139"/>
  <c r="AF86" i="139"/>
  <c r="AF91" i="139" s="1"/>
  <c r="B166" i="136"/>
  <c r="B168" i="136" s="1"/>
  <c r="E79" i="136"/>
  <c r="C166" i="136"/>
  <c r="F79" i="136"/>
  <c r="D166" i="136"/>
  <c r="D79" i="136"/>
  <c r="AA5" i="136"/>
  <c r="E57" i="115"/>
  <c r="B118" i="136"/>
  <c r="B83" i="136"/>
  <c r="B82" i="136" s="1"/>
  <c r="B119" i="136"/>
  <c r="AA3" i="136"/>
  <c r="B117" i="136"/>
  <c r="AA2" i="136"/>
  <c r="B112" i="136"/>
  <c r="D98" i="129"/>
  <c r="G98" i="129"/>
  <c r="F98" i="129"/>
  <c r="E98" i="129"/>
  <c r="C98" i="129"/>
  <c r="B44" i="129"/>
  <c r="F99" i="129"/>
  <c r="G99" i="129"/>
  <c r="D99" i="129"/>
  <c r="C99" i="129"/>
  <c r="E99" i="129"/>
  <c r="H13" i="115"/>
  <c r="G13" i="115"/>
  <c r="E97" i="129"/>
  <c r="G97" i="129"/>
  <c r="H97" i="129" s="1"/>
  <c r="F97" i="129"/>
  <c r="B37" i="129"/>
  <c r="C97" i="129"/>
  <c r="D97" i="129"/>
  <c r="B45" i="129"/>
  <c r="AJ86" i="139" l="1" a="1"/>
  <c r="AJ86" i="139" s="1"/>
  <c r="AJ92" i="139" a="1"/>
  <c r="AJ92" i="139" s="1"/>
  <c r="B106" i="136"/>
  <c r="C168" i="136"/>
  <c r="E166" i="136"/>
  <c r="E168" i="136" s="1"/>
  <c r="D168" i="136"/>
  <c r="G104" i="129"/>
  <c r="H104" i="129" s="1"/>
  <c r="F104" i="129"/>
  <c r="B43" i="129"/>
  <c r="E104" i="129"/>
  <c r="C104" i="129"/>
  <c r="B104" i="129" s="1"/>
  <c r="D104" i="129"/>
  <c r="AI54" i="134" l="1"/>
  <c r="AJ54" i="134"/>
  <c r="AH54" i="134" l="1"/>
  <c r="G12" i="134"/>
  <c r="F12" i="134"/>
  <c r="U12" i="134"/>
  <c r="O12" i="134"/>
  <c r="Y12" i="134"/>
  <c r="AT12" i="134"/>
  <c r="P12" i="134"/>
  <c r="AS12" i="134"/>
  <c r="BC12" i="134"/>
  <c r="X12" i="134"/>
  <c r="AG12" i="134"/>
  <c r="S12" i="134"/>
  <c r="AP12" i="134"/>
  <c r="AU12" i="134"/>
  <c r="Q12" i="134"/>
  <c r="BH12" i="134"/>
  <c r="AV12" i="134"/>
  <c r="I12" i="134"/>
  <c r="AC12" i="134"/>
  <c r="AC64" i="134" s="1"/>
  <c r="AE12" i="134"/>
  <c r="AJ12" i="134"/>
  <c r="BG12" i="134"/>
  <c r="AM12" i="134"/>
  <c r="BB12" i="134"/>
  <c r="AQ12" i="134"/>
  <c r="BE12" i="134"/>
  <c r="BA12" i="134"/>
  <c r="K12" i="134"/>
  <c r="AQ14" i="134" l="1"/>
  <c r="AQ64" i="134"/>
  <c r="AQ15" i="134"/>
  <c r="K14" i="134"/>
  <c r="K64" i="134"/>
  <c r="K65" i="134" s="1"/>
  <c r="K15" i="134"/>
  <c r="BJ12" i="134"/>
  <c r="BJ14" i="134" s="1"/>
  <c r="AJ14" i="134"/>
  <c r="AJ15" i="134"/>
  <c r="AJ64" i="134"/>
  <c r="AJ65" i="134" s="1"/>
  <c r="AK12" i="134"/>
  <c r="AT14" i="134"/>
  <c r="AT64" i="134"/>
  <c r="AT15" i="134"/>
  <c r="AU14" i="134"/>
  <c r="AU15" i="134"/>
  <c r="AU64" i="134"/>
  <c r="BK12" i="134"/>
  <c r="BK14" i="134" s="1"/>
  <c r="AA12" i="134"/>
  <c r="AA14" i="134" s="1"/>
  <c r="BB14" i="134"/>
  <c r="BB64" i="134"/>
  <c r="BB15" i="134"/>
  <c r="AO12" i="134"/>
  <c r="AO14" i="134" s="1"/>
  <c r="D12" i="134"/>
  <c r="D14" i="134" s="1"/>
  <c r="AP14" i="134"/>
  <c r="AP64" i="134"/>
  <c r="AP15" i="134"/>
  <c r="E12" i="134"/>
  <c r="E14" i="134" s="1"/>
  <c r="BF12" i="134"/>
  <c r="AM14" i="134"/>
  <c r="AM64" i="134"/>
  <c r="AM15" i="134"/>
  <c r="AE14" i="134"/>
  <c r="AE15" i="134"/>
  <c r="AE64" i="134"/>
  <c r="AE65" i="134" s="1"/>
  <c r="AV14" i="134"/>
  <c r="AV64" i="134"/>
  <c r="AV15" i="134"/>
  <c r="T12" i="134"/>
  <c r="T14" i="134" s="1"/>
  <c r="Y14" i="134"/>
  <c r="Y64" i="134"/>
  <c r="Y65" i="134" s="1"/>
  <c r="Y15" i="134"/>
  <c r="BA14" i="134"/>
  <c r="BA64" i="134"/>
  <c r="BA15" i="134"/>
  <c r="H12" i="134"/>
  <c r="H14" i="134" s="1"/>
  <c r="AC14" i="134"/>
  <c r="AC65" i="134"/>
  <c r="AC15" i="134"/>
  <c r="BH14" i="134"/>
  <c r="BH64" i="134"/>
  <c r="BH15" i="134"/>
  <c r="BI12" i="134"/>
  <c r="BI14" i="134" s="1"/>
  <c r="AS14" i="134"/>
  <c r="AS64" i="134"/>
  <c r="AS15" i="134"/>
  <c r="O14" i="134"/>
  <c r="O64" i="134"/>
  <c r="O65" i="134" s="1"/>
  <c r="O15" i="134"/>
  <c r="AD12" i="134"/>
  <c r="AD14" i="134" s="1"/>
  <c r="L12" i="134"/>
  <c r="L14" i="134" s="1"/>
  <c r="AN12" i="134"/>
  <c r="AN14" i="134" s="1"/>
  <c r="S14" i="134"/>
  <c r="S15" i="134"/>
  <c r="S64" i="134"/>
  <c r="S65" i="134" s="1"/>
  <c r="P14" i="134"/>
  <c r="P64" i="134"/>
  <c r="P65" i="134" s="1"/>
  <c r="P15" i="134"/>
  <c r="BC14" i="134"/>
  <c r="BC15" i="134"/>
  <c r="BC64" i="134"/>
  <c r="BE14" i="134"/>
  <c r="BE15" i="134"/>
  <c r="BE64" i="134"/>
  <c r="AX12" i="134"/>
  <c r="AX14" i="134" s="1"/>
  <c r="V12" i="134"/>
  <c r="V14" i="134" s="1"/>
  <c r="AF12" i="134"/>
  <c r="AF14" i="134" s="1"/>
  <c r="AZ12" i="134"/>
  <c r="AZ14" i="134" s="1"/>
  <c r="AB12" i="134"/>
  <c r="AB14" i="134" s="1"/>
  <c r="AG14" i="134"/>
  <c r="AG15" i="134"/>
  <c r="AG64" i="134"/>
  <c r="AG65" i="134" s="1"/>
  <c r="AY12" i="134"/>
  <c r="AY14" i="134" s="1"/>
  <c r="U14" i="134"/>
  <c r="U64" i="134"/>
  <c r="U65" i="134" s="1"/>
  <c r="U15" i="134"/>
  <c r="AL12" i="134"/>
  <c r="AL14" i="134" s="1"/>
  <c r="M12" i="134"/>
  <c r="M14" i="134" s="1"/>
  <c r="AR12" i="134"/>
  <c r="AR14" i="134" s="1"/>
  <c r="X14" i="134"/>
  <c r="X64" i="134"/>
  <c r="X65" i="134" s="1"/>
  <c r="X15" i="134"/>
  <c r="N12" i="134"/>
  <c r="N14" i="134" s="1"/>
  <c r="AW12" i="134"/>
  <c r="AW14" i="134" s="1"/>
  <c r="AI12" i="134"/>
  <c r="BD12" i="134"/>
  <c r="BD14" i="134" s="1"/>
  <c r="R12" i="134"/>
  <c r="R14" i="134" s="1"/>
  <c r="BG14" i="134"/>
  <c r="BG15" i="134"/>
  <c r="BG64" i="134"/>
  <c r="W12" i="134"/>
  <c r="W14" i="134" s="1"/>
  <c r="J12" i="134"/>
  <c r="J14" i="134" s="1"/>
  <c r="F14" i="134"/>
  <c r="F15" i="134"/>
  <c r="F64" i="134"/>
  <c r="F65" i="134" s="1"/>
  <c r="C12" i="134"/>
  <c r="C14" i="134" s="1"/>
  <c r="AH12" i="134"/>
  <c r="AH14" i="134" s="1"/>
  <c r="Z12" i="134"/>
  <c r="Z14" i="134" s="1"/>
  <c r="I14" i="134"/>
  <c r="I64" i="134"/>
  <c r="I65" i="134" s="1"/>
  <c r="I15" i="134"/>
  <c r="Q14" i="134"/>
  <c r="Q15" i="134"/>
  <c r="Q64" i="134"/>
  <c r="Q65" i="134" s="1"/>
  <c r="G14" i="134"/>
  <c r="G15" i="134"/>
  <c r="G64" i="134"/>
  <c r="G65" i="134" s="1"/>
  <c r="BB65" i="134" l="1"/>
  <c r="BG65" i="134"/>
  <c r="AM65" i="134"/>
  <c r="AU65" i="134"/>
  <c r="BH65" i="134"/>
  <c r="BA65" i="134"/>
  <c r="AS65" i="134"/>
  <c r="BE65" i="134"/>
  <c r="AP65" i="134"/>
  <c r="AQ65" i="134"/>
  <c r="BC65" i="134"/>
  <c r="AV65" i="134"/>
  <c r="AT65" i="134"/>
  <c r="J64" i="134"/>
  <c r="J65" i="134" s="1"/>
  <c r="J15" i="134"/>
  <c r="AL64" i="134"/>
  <c r="AL15" i="134"/>
  <c r="AZ64" i="134"/>
  <c r="AZ15" i="134"/>
  <c r="AD64" i="134"/>
  <c r="AD65" i="134" s="1"/>
  <c r="AD15" i="134"/>
  <c r="T64" i="134"/>
  <c r="T65" i="134" s="1"/>
  <c r="T15" i="134"/>
  <c r="AW64" i="134"/>
  <c r="AW15" i="134"/>
  <c r="E64" i="134"/>
  <c r="E65" i="134" s="1"/>
  <c r="E15" i="134"/>
  <c r="AA64" i="134"/>
  <c r="AA65" i="134" s="1"/>
  <c r="AA15" i="134"/>
  <c r="AK64" i="134"/>
  <c r="AK15" i="134"/>
  <c r="W64" i="134"/>
  <c r="W65" i="134" s="1"/>
  <c r="W15" i="134"/>
  <c r="AF15" i="134"/>
  <c r="AF64" i="134"/>
  <c r="AF65" i="134" s="1"/>
  <c r="Z15" i="134"/>
  <c r="Z64" i="134"/>
  <c r="Z65" i="134" s="1"/>
  <c r="N64" i="134"/>
  <c r="N65" i="134" s="1"/>
  <c r="N15" i="134"/>
  <c r="BK64" i="134"/>
  <c r="BK15" i="134"/>
  <c r="V15" i="134"/>
  <c r="V64" i="134"/>
  <c r="V65" i="134" s="1"/>
  <c r="H15" i="134"/>
  <c r="H64" i="134"/>
  <c r="H65" i="134" s="1"/>
  <c r="BJ64" i="134"/>
  <c r="BJ15" i="134"/>
  <c r="AH64" i="134"/>
  <c r="AH65" i="134" s="1"/>
  <c r="AH15" i="134"/>
  <c r="AY64" i="134"/>
  <c r="AY15" i="134"/>
  <c r="AX64" i="134"/>
  <c r="AX15" i="134"/>
  <c r="D15" i="134"/>
  <c r="D64" i="134"/>
  <c r="D65" i="134" s="1"/>
  <c r="AI64" i="134"/>
  <c r="AI65" i="134" s="1"/>
  <c r="AI15" i="134"/>
  <c r="C64" i="134"/>
  <c r="C65" i="134" s="1"/>
  <c r="C15" i="134"/>
  <c r="R64" i="134"/>
  <c r="R65" i="134" s="1"/>
  <c r="R15" i="134"/>
  <c r="BF64" i="134"/>
  <c r="BF15" i="134"/>
  <c r="AR64" i="134"/>
  <c r="AR15" i="134"/>
  <c r="AN64" i="134"/>
  <c r="AN15" i="134"/>
  <c r="BI64" i="134"/>
  <c r="BI15" i="134"/>
  <c r="AO64" i="134"/>
  <c r="AO15" i="134"/>
  <c r="BD64" i="134"/>
  <c r="BD15" i="134"/>
  <c r="AI14" i="134"/>
  <c r="M64" i="134"/>
  <c r="M65" i="134" s="1"/>
  <c r="M15" i="134"/>
  <c r="AB64" i="134"/>
  <c r="AB65" i="134" s="1"/>
  <c r="AB15" i="134"/>
  <c r="L64" i="134"/>
  <c r="L65" i="134" s="1"/>
  <c r="L15" i="134"/>
  <c r="BF14" i="134"/>
  <c r="AK14" i="134"/>
  <c r="AN65" i="134" l="1"/>
  <c r="AO65" i="134"/>
  <c r="AZ65" i="134"/>
  <c r="BJ65" i="134"/>
  <c r="AK65" i="134"/>
  <c r="BF65" i="134"/>
  <c r="AY65" i="134"/>
  <c r="BI65" i="134"/>
  <c r="AR65" i="134"/>
  <c r="AL65" i="134"/>
  <c r="AX65" i="134"/>
  <c r="BK65" i="134"/>
  <c r="BD65" i="134"/>
  <c r="AW65" i="134"/>
  <c r="T54" i="134"/>
  <c r="U54" i="134"/>
  <c r="AG54" i="134"/>
  <c r="AA54" i="134"/>
  <c r="S54" i="134"/>
  <c r="AC54" i="134"/>
  <c r="AE54" i="134"/>
  <c r="AB54" i="134"/>
  <c r="Y54" i="134"/>
  <c r="AD54" i="134"/>
  <c r="V54" i="134"/>
  <c r="X54" i="134"/>
  <c r="Z54" i="134"/>
  <c r="AF54" i="134"/>
  <c r="W54" i="134"/>
  <c r="F54" i="134" l="1"/>
  <c r="J54" i="134"/>
  <c r="G54" i="134"/>
  <c r="D54" i="134"/>
  <c r="I54" i="134"/>
  <c r="O54" i="134"/>
  <c r="N54" i="134"/>
  <c r="P54" i="134"/>
  <c r="C54" i="134"/>
  <c r="R54" i="134"/>
  <c r="H54" i="134"/>
  <c r="L54" i="134"/>
  <c r="K54" i="134"/>
  <c r="M54" i="134"/>
  <c r="Q54" i="134"/>
  <c r="E54" i="134"/>
  <c r="D58" i="115" l="1"/>
  <c r="E58" i="115" l="1"/>
  <c r="AE48" i="134"/>
  <c r="AE27" i="134"/>
  <c r="I32" i="124"/>
  <c r="I34" i="124" s="1"/>
  <c r="AQ27" i="134"/>
  <c r="AQ29" i="134" s="1"/>
  <c r="AQ48" i="134"/>
  <c r="K32" i="124"/>
  <c r="K34" i="124" s="1"/>
  <c r="H222" i="136" s="1"/>
  <c r="AS27" i="134"/>
  <c r="AS48" i="134"/>
  <c r="C32" i="124"/>
  <c r="AK48" i="134"/>
  <c r="AK27" i="134"/>
  <c r="AK29" i="134" s="1"/>
  <c r="AH27" i="134"/>
  <c r="AH29" i="134" s="1"/>
  <c r="AH48" i="134"/>
  <c r="L32" i="124"/>
  <c r="L34" i="124" s="1"/>
  <c r="I222" i="136" s="1"/>
  <c r="AT27" i="134"/>
  <c r="AT48" i="134"/>
  <c r="T32" i="124"/>
  <c r="T34" i="124" s="1"/>
  <c r="T64" i="124" s="1"/>
  <c r="BB48" i="134"/>
  <c r="BB27" i="134"/>
  <c r="W32" i="124"/>
  <c r="W34" i="124" s="1"/>
  <c r="W64" i="124" s="1"/>
  <c r="BE27" i="134"/>
  <c r="BE48" i="134"/>
  <c r="J27" i="134"/>
  <c r="J48" i="134"/>
  <c r="C27" i="134"/>
  <c r="C48" i="134"/>
  <c r="AG27" i="134"/>
  <c r="AG48" i="134"/>
  <c r="Z32" i="124"/>
  <c r="Z34" i="124" s="1"/>
  <c r="Z64" i="124" s="1"/>
  <c r="BH48" i="134"/>
  <c r="BH27" i="134"/>
  <c r="BH29" i="134" s="1"/>
  <c r="AB32" i="124"/>
  <c r="AB34" i="124" s="1"/>
  <c r="AB64" i="124" s="1"/>
  <c r="BJ48" i="134"/>
  <c r="BJ27" i="134"/>
  <c r="BJ29" i="134" s="1"/>
  <c r="M27" i="134"/>
  <c r="M48" i="134"/>
  <c r="T48" i="134"/>
  <c r="T27" i="134"/>
  <c r="T29" i="134" s="1"/>
  <c r="AC32" i="124"/>
  <c r="AC34" i="124" s="1"/>
  <c r="AC64" i="124" s="1"/>
  <c r="BK48" i="134"/>
  <c r="BK27" i="134"/>
  <c r="BK29" i="134" s="1"/>
  <c r="V32" i="124"/>
  <c r="V34" i="124" s="1"/>
  <c r="V64" i="124" s="1"/>
  <c r="BD27" i="134"/>
  <c r="BD29" i="134" s="1"/>
  <c r="BD48" i="134"/>
  <c r="S27" i="134"/>
  <c r="S48" i="134"/>
  <c r="O48" i="134"/>
  <c r="O27" i="134"/>
  <c r="O29" i="134" s="1"/>
  <c r="X32" i="124"/>
  <c r="X34" i="124" s="1"/>
  <c r="X64" i="124" s="1"/>
  <c r="BF27" i="134"/>
  <c r="BF48" i="134"/>
  <c r="AD48" i="134"/>
  <c r="AD27" i="134"/>
  <c r="AD29" i="134" s="1"/>
  <c r="V27" i="134"/>
  <c r="V48" i="134"/>
  <c r="S32" i="124"/>
  <c r="S34" i="124" s="1"/>
  <c r="BA48" i="134"/>
  <c r="BA27" i="134"/>
  <c r="Q32" i="124"/>
  <c r="Q34" i="124" s="1"/>
  <c r="AY48" i="134"/>
  <c r="AY27" i="134"/>
  <c r="AJ48" i="134"/>
  <c r="AJ27" i="134"/>
  <c r="P48" i="134"/>
  <c r="P27" i="134"/>
  <c r="F48" i="134"/>
  <c r="F27" i="134"/>
  <c r="AI27" i="134"/>
  <c r="AI48" i="134"/>
  <c r="AF27" i="134"/>
  <c r="AF29" i="134" s="1"/>
  <c r="AF48" i="134"/>
  <c r="D32" i="124"/>
  <c r="D34" i="124" s="1"/>
  <c r="D64" i="124" s="1"/>
  <c r="AL48" i="134"/>
  <c r="AL27" i="134"/>
  <c r="H27" i="134"/>
  <c r="H48" i="134"/>
  <c r="K27" i="134"/>
  <c r="K29" i="134" s="1"/>
  <c r="K48" i="134"/>
  <c r="X48" i="134"/>
  <c r="X27" i="134"/>
  <c r="N32" i="124"/>
  <c r="N34" i="124" s="1"/>
  <c r="K222" i="136" s="1"/>
  <c r="AV48" i="134"/>
  <c r="AV27" i="134"/>
  <c r="AV29" i="134" s="1"/>
  <c r="F32" i="124"/>
  <c r="AN27" i="134"/>
  <c r="AN48" i="134"/>
  <c r="Y32" i="124"/>
  <c r="Y34" i="124" s="1"/>
  <c r="Y64" i="124" s="1"/>
  <c r="BG27" i="134"/>
  <c r="BG29" i="134" s="1"/>
  <c r="BG48" i="134"/>
  <c r="N48" i="134"/>
  <c r="N27" i="134"/>
  <c r="AC27" i="134"/>
  <c r="AC29" i="134" s="1"/>
  <c r="AC48" i="134"/>
  <c r="W48" i="134"/>
  <c r="W27" i="134"/>
  <c r="W29" i="134" s="1"/>
  <c r="U32" i="124"/>
  <c r="U34" i="124" s="1"/>
  <c r="U64" i="124" s="1"/>
  <c r="BC48" i="134"/>
  <c r="BC27" i="134"/>
  <c r="H32" i="124"/>
  <c r="H34" i="124" s="1"/>
  <c r="E222" i="136" s="1"/>
  <c r="AP48" i="134"/>
  <c r="AP27" i="134"/>
  <c r="AP29" i="134" s="1"/>
  <c r="G48" i="134"/>
  <c r="G27" i="134"/>
  <c r="G29" i="134" s="1"/>
  <c r="D48" i="134"/>
  <c r="D27" i="134"/>
  <c r="Z27" i="134"/>
  <c r="Z48" i="134"/>
  <c r="J32" i="124"/>
  <c r="J34" i="124" s="1"/>
  <c r="AR48" i="134"/>
  <c r="AR27" i="134"/>
  <c r="AR29" i="134" s="1"/>
  <c r="AA32" i="124"/>
  <c r="AA34" i="124" s="1"/>
  <c r="AA64" i="124" s="1"/>
  <c r="BI48" i="134"/>
  <c r="BI27" i="134"/>
  <c r="L48" i="134"/>
  <c r="L27" i="134"/>
  <c r="L29" i="134" s="1"/>
  <c r="U27" i="134"/>
  <c r="U48" i="134"/>
  <c r="AA48" i="134"/>
  <c r="AA27" i="134"/>
  <c r="AA29" i="134" s="1"/>
  <c r="O32" i="124"/>
  <c r="O34" i="124" s="1"/>
  <c r="AW27" i="134"/>
  <c r="AW48" i="134"/>
  <c r="P32" i="124"/>
  <c r="P34" i="124" s="1"/>
  <c r="AX27" i="134"/>
  <c r="AX48" i="134"/>
  <c r="Q48" i="134"/>
  <c r="Q27" i="134"/>
  <c r="AB48" i="134"/>
  <c r="AB27" i="134"/>
  <c r="AB29" i="134" s="1"/>
  <c r="Y48" i="134"/>
  <c r="Y27" i="134"/>
  <c r="M32" i="124"/>
  <c r="M34" i="124" s="1"/>
  <c r="J222" i="136" s="1"/>
  <c r="AU27" i="134"/>
  <c r="AU29" i="134" s="1"/>
  <c r="AU48" i="134"/>
  <c r="E32" i="124"/>
  <c r="E34" i="124" s="1"/>
  <c r="AM48" i="134"/>
  <c r="AM27" i="134"/>
  <c r="R32" i="124"/>
  <c r="R34" i="124" s="1"/>
  <c r="AZ48" i="134"/>
  <c r="AZ27" i="134"/>
  <c r="G32" i="124"/>
  <c r="G34" i="124" s="1"/>
  <c r="D222" i="136" s="1"/>
  <c r="AO48" i="134"/>
  <c r="AO27" i="134"/>
  <c r="AO29" i="134" s="1"/>
  <c r="R48" i="134"/>
  <c r="R27" i="134"/>
  <c r="R29" i="134" s="1"/>
  <c r="E48" i="134"/>
  <c r="E27" i="134"/>
  <c r="E29" i="134" s="1"/>
  <c r="I27" i="134"/>
  <c r="I29" i="134" s="1"/>
  <c r="I48" i="134"/>
  <c r="Q64" i="124" l="1"/>
  <c r="N222" i="136"/>
  <c r="L16" i="139"/>
  <c r="L17" i="139" s="1"/>
  <c r="F222" i="136"/>
  <c r="M16" i="139"/>
  <c r="M17" i="139" s="1"/>
  <c r="G222" i="136"/>
  <c r="P64" i="124"/>
  <c r="M222" i="136"/>
  <c r="R64" i="124"/>
  <c r="O222" i="136"/>
  <c r="O64" i="124"/>
  <c r="L222" i="136"/>
  <c r="S64" i="124"/>
  <c r="P222" i="136"/>
  <c r="B222" i="136"/>
  <c r="S6" i="136"/>
  <c r="S11" i="136" s="1"/>
  <c r="S26" i="136" s="1"/>
  <c r="N64" i="124"/>
  <c r="Q16" i="139"/>
  <c r="Q17" i="139" s="1"/>
  <c r="C34" i="124"/>
  <c r="C64" i="124" s="1"/>
  <c r="M64" i="124"/>
  <c r="P16" i="139"/>
  <c r="P17" i="139" s="1"/>
  <c r="K64" i="124"/>
  <c r="N16" i="139"/>
  <c r="N17" i="139" s="1"/>
  <c r="F34" i="124"/>
  <c r="C222" i="136" s="1"/>
  <c r="J16" i="139"/>
  <c r="J17" i="139" s="1"/>
  <c r="U6" i="136"/>
  <c r="G64" i="124"/>
  <c r="L64" i="124"/>
  <c r="O16" i="139"/>
  <c r="O17" i="139" s="1"/>
  <c r="H16" i="139"/>
  <c r="E64" i="124"/>
  <c r="K16" i="139"/>
  <c r="K17" i="139" s="1"/>
  <c r="V6" i="136"/>
  <c r="H64" i="124"/>
  <c r="X6" i="136"/>
  <c r="J64" i="124"/>
  <c r="I64" i="124"/>
  <c r="W6" i="136"/>
  <c r="N42" i="134"/>
  <c r="N45" i="134" s="1"/>
  <c r="Y29" i="134"/>
  <c r="Y50" i="134"/>
  <c r="Y30" i="134"/>
  <c r="AW30" i="134"/>
  <c r="AW50" i="134"/>
  <c r="AA39" i="124"/>
  <c r="AA42" i="124" s="1"/>
  <c r="AI50" i="134"/>
  <c r="AI30" i="134"/>
  <c r="Q39" i="124"/>
  <c r="Q42" i="124" s="1"/>
  <c r="AB39" i="124"/>
  <c r="AB42" i="124" s="1"/>
  <c r="T39" i="124"/>
  <c r="T42" i="124" s="1"/>
  <c r="Q18" i="124"/>
  <c r="Q20" i="124" s="1"/>
  <c r="AY42" i="134"/>
  <c r="AY45" i="134" s="1"/>
  <c r="K18" i="124"/>
  <c r="N12" i="139" s="1"/>
  <c r="N14" i="139" s="1"/>
  <c r="AS42" i="134"/>
  <c r="AS45" i="134" s="1"/>
  <c r="AJ42" i="134"/>
  <c r="AJ45" i="134" s="1"/>
  <c r="H42" i="134"/>
  <c r="H45" i="134" s="1"/>
  <c r="AE42" i="134"/>
  <c r="AE45" i="134" s="1"/>
  <c r="R50" i="134"/>
  <c r="R30" i="134"/>
  <c r="G39" i="124"/>
  <c r="G42" i="124" s="1"/>
  <c r="O39" i="124"/>
  <c r="O42" i="124" s="1"/>
  <c r="G30" i="134"/>
  <c r="G50" i="134"/>
  <c r="W30" i="134"/>
  <c r="W50" i="134"/>
  <c r="AN29" i="134"/>
  <c r="AN50" i="134"/>
  <c r="AN30" i="134"/>
  <c r="H29" i="134"/>
  <c r="H30" i="134"/>
  <c r="H50" i="134"/>
  <c r="F29" i="134"/>
  <c r="F50" i="134"/>
  <c r="F30" i="134"/>
  <c r="BA29" i="134"/>
  <c r="BA50" i="134"/>
  <c r="BA30" i="134"/>
  <c r="O30" i="134"/>
  <c r="O50" i="134"/>
  <c r="BK50" i="134"/>
  <c r="BK30" i="134"/>
  <c r="N18" i="124"/>
  <c r="Q12" i="139" s="1"/>
  <c r="Q14" i="139" s="1"/>
  <c r="AV42" i="134"/>
  <c r="AV45" i="134" s="1"/>
  <c r="AD42" i="134"/>
  <c r="AD45" i="134" s="1"/>
  <c r="AA42" i="134"/>
  <c r="AA45" i="134" s="1"/>
  <c r="W42" i="134"/>
  <c r="W45" i="134" s="1"/>
  <c r="AZ29" i="134"/>
  <c r="AZ30" i="134"/>
  <c r="AZ50" i="134"/>
  <c r="AR50" i="134"/>
  <c r="AR30" i="134"/>
  <c r="F39" i="124"/>
  <c r="F42" i="124" s="1"/>
  <c r="BH50" i="134"/>
  <c r="BH30" i="134"/>
  <c r="AT29" i="134"/>
  <c r="AT50" i="134"/>
  <c r="AT30" i="134"/>
  <c r="AS29" i="134"/>
  <c r="AS50" i="134"/>
  <c r="AS30" i="134"/>
  <c r="G18" i="124"/>
  <c r="J12" i="139" s="1"/>
  <c r="J14" i="139" s="1"/>
  <c r="AO42" i="134"/>
  <c r="AO45" i="134" s="1"/>
  <c r="AI42" i="134"/>
  <c r="AI45" i="134" s="1"/>
  <c r="F18" i="124"/>
  <c r="I12" i="139" s="1"/>
  <c r="I14" i="139" s="1"/>
  <c r="AN42" i="134"/>
  <c r="AN45" i="134" s="1"/>
  <c r="J42" i="134"/>
  <c r="J45" i="134" s="1"/>
  <c r="M42" i="134"/>
  <c r="M45" i="134" s="1"/>
  <c r="G42" i="134"/>
  <c r="G45" i="134" s="1"/>
  <c r="O42" i="134"/>
  <c r="O45" i="134" s="1"/>
  <c r="AB50" i="134"/>
  <c r="AB30" i="134"/>
  <c r="AA50" i="134"/>
  <c r="AA30" i="134"/>
  <c r="P29" i="134"/>
  <c r="P50" i="134"/>
  <c r="P30" i="134"/>
  <c r="S39" i="124"/>
  <c r="S42" i="124" s="1"/>
  <c r="AC39" i="124"/>
  <c r="AC42" i="124" s="1"/>
  <c r="L39" i="124"/>
  <c r="L42" i="124" s="1"/>
  <c r="K39" i="124"/>
  <c r="K42" i="124" s="1"/>
  <c r="T18" i="124"/>
  <c r="T20" i="124" s="1"/>
  <c r="BB42" i="134"/>
  <c r="BB45" i="134" s="1"/>
  <c r="O18" i="124"/>
  <c r="O20" i="124" s="1"/>
  <c r="AW42" i="134"/>
  <c r="AW45" i="134" s="1"/>
  <c r="V18" i="124"/>
  <c r="V20" i="124" s="1"/>
  <c r="BD42" i="134"/>
  <c r="BD45" i="134" s="1"/>
  <c r="AH42" i="134"/>
  <c r="AH45" i="134" s="1"/>
  <c r="U42" i="134"/>
  <c r="U45" i="134" s="1"/>
  <c r="D42" i="134"/>
  <c r="D45" i="134" s="1"/>
  <c r="Q42" i="134"/>
  <c r="Q45" i="134" s="1"/>
  <c r="E42" i="134"/>
  <c r="E45" i="134" s="1"/>
  <c r="R39" i="124"/>
  <c r="R42" i="124" s="1"/>
  <c r="J39" i="124"/>
  <c r="J42" i="124" s="1"/>
  <c r="AV50" i="134"/>
  <c r="AV30" i="134"/>
  <c r="AL29" i="134"/>
  <c r="AL30" i="134"/>
  <c r="AL50" i="134"/>
  <c r="S29" i="134"/>
  <c r="S50" i="134"/>
  <c r="S30" i="134"/>
  <c r="Z39" i="124"/>
  <c r="Z42" i="124" s="1"/>
  <c r="S18" i="124"/>
  <c r="S20" i="124" s="1"/>
  <c r="BA42" i="134"/>
  <c r="BA45" i="134" s="1"/>
  <c r="R42" i="134"/>
  <c r="R45" i="134" s="1"/>
  <c r="S42" i="134"/>
  <c r="S45" i="134" s="1"/>
  <c r="AM29" i="134"/>
  <c r="AM30" i="134"/>
  <c r="AM50" i="134"/>
  <c r="Q29" i="134"/>
  <c r="Q30" i="134"/>
  <c r="Q50" i="134"/>
  <c r="AC50" i="134"/>
  <c r="AC30" i="134"/>
  <c r="V29" i="134"/>
  <c r="V30" i="134"/>
  <c r="V50" i="134"/>
  <c r="T50" i="134"/>
  <c r="T30" i="134"/>
  <c r="U18" i="124"/>
  <c r="U20" i="124" s="1"/>
  <c r="BC42" i="134"/>
  <c r="BC45" i="134" s="1"/>
  <c r="AG42" i="134"/>
  <c r="AG45" i="134" s="1"/>
  <c r="AA18" i="124"/>
  <c r="AA20" i="124" s="1"/>
  <c r="BI42" i="134"/>
  <c r="BI45" i="134" s="1"/>
  <c r="L42" i="134"/>
  <c r="L45" i="134" s="1"/>
  <c r="AF42" i="134"/>
  <c r="AF45" i="134" s="1"/>
  <c r="F42" i="134"/>
  <c r="F45" i="134" s="1"/>
  <c r="U29" i="134"/>
  <c r="U50" i="134"/>
  <c r="U30" i="134"/>
  <c r="Z29" i="134"/>
  <c r="Z30" i="134"/>
  <c r="Z50" i="134"/>
  <c r="AP50" i="134"/>
  <c r="AP30" i="134"/>
  <c r="N29" i="134"/>
  <c r="N50" i="134"/>
  <c r="N30" i="134"/>
  <c r="N39" i="124"/>
  <c r="N42" i="124" s="1"/>
  <c r="D39" i="124"/>
  <c r="D42" i="124" s="1"/>
  <c r="AG29" i="134"/>
  <c r="AG50" i="134"/>
  <c r="AG30" i="134"/>
  <c r="AH50" i="134"/>
  <c r="AH30" i="134"/>
  <c r="AQ50" i="134"/>
  <c r="AQ30" i="134"/>
  <c r="AB18" i="124"/>
  <c r="AB20" i="124" s="1"/>
  <c r="BJ42" i="134"/>
  <c r="BJ45" i="134" s="1"/>
  <c r="I18" i="124"/>
  <c r="L12" i="139" s="1"/>
  <c r="L14" i="139" s="1"/>
  <c r="AQ42" i="134"/>
  <c r="AQ45" i="134" s="1"/>
  <c r="C18" i="124"/>
  <c r="C20" i="124" s="1"/>
  <c r="AK42" i="134"/>
  <c r="AK45" i="134" s="1"/>
  <c r="R18" i="124"/>
  <c r="R20" i="124" s="1"/>
  <c r="AZ42" i="134"/>
  <c r="AZ45" i="134" s="1"/>
  <c r="E18" i="124"/>
  <c r="H12" i="139" s="1"/>
  <c r="AM42" i="134"/>
  <c r="AM45" i="134" s="1"/>
  <c r="Y18" i="124"/>
  <c r="Y20" i="124" s="1"/>
  <c r="BG42" i="134"/>
  <c r="BG45" i="134" s="1"/>
  <c r="X18" i="124"/>
  <c r="X20" i="124" s="1"/>
  <c r="BF42" i="134"/>
  <c r="BF45" i="134" s="1"/>
  <c r="Y42" i="134"/>
  <c r="Y45" i="134" s="1"/>
  <c r="C42" i="134"/>
  <c r="C45" i="134" s="1"/>
  <c r="E39" i="124"/>
  <c r="E42" i="124" s="1"/>
  <c r="X29" i="134"/>
  <c r="X50" i="134"/>
  <c r="X30" i="134"/>
  <c r="AD50" i="134"/>
  <c r="AD30" i="134"/>
  <c r="I39" i="124"/>
  <c r="I42" i="124" s="1"/>
  <c r="Z18" i="124"/>
  <c r="Z20" i="124" s="1"/>
  <c r="BH42" i="134"/>
  <c r="BH45" i="134" s="1"/>
  <c r="P42" i="134"/>
  <c r="P45" i="134" s="1"/>
  <c r="V42" i="134"/>
  <c r="V45" i="134" s="1"/>
  <c r="T42" i="134"/>
  <c r="T45" i="134" s="1"/>
  <c r="X42" i="134"/>
  <c r="X45" i="134" s="1"/>
  <c r="I50" i="134"/>
  <c r="I30" i="134"/>
  <c r="AX29" i="134"/>
  <c r="AX50" i="134"/>
  <c r="AX30" i="134"/>
  <c r="L50" i="134"/>
  <c r="L30" i="134"/>
  <c r="H39" i="124"/>
  <c r="H42" i="124" s="1"/>
  <c r="AJ29" i="134"/>
  <c r="AJ50" i="134"/>
  <c r="AJ30" i="134"/>
  <c r="M29" i="134"/>
  <c r="M50" i="134"/>
  <c r="M30" i="134"/>
  <c r="C29" i="134"/>
  <c r="C30" i="134"/>
  <c r="C50" i="134"/>
  <c r="BE29" i="134"/>
  <c r="BE50" i="134"/>
  <c r="BE30" i="134"/>
  <c r="AK50" i="134"/>
  <c r="AK30" i="134"/>
  <c r="AE29" i="134"/>
  <c r="AE30" i="134"/>
  <c r="AE50" i="134"/>
  <c r="AC18" i="124"/>
  <c r="AC20" i="124" s="1"/>
  <c r="BK42" i="134"/>
  <c r="BK45" i="134" s="1"/>
  <c r="M18" i="124"/>
  <c r="P12" i="139" s="1"/>
  <c r="P14" i="139" s="1"/>
  <c r="AU42" i="134"/>
  <c r="AU45" i="134" s="1"/>
  <c r="AC42" i="134"/>
  <c r="AC45" i="134" s="1"/>
  <c r="K42" i="134"/>
  <c r="K45" i="134" s="1"/>
  <c r="P39" i="124"/>
  <c r="P42" i="124" s="1"/>
  <c r="BC29" i="134"/>
  <c r="BC50" i="134"/>
  <c r="BC30" i="134"/>
  <c r="AF50" i="134"/>
  <c r="AF30" i="134"/>
  <c r="W39" i="124"/>
  <c r="W42" i="124" s="1"/>
  <c r="J18" i="124"/>
  <c r="M12" i="139" s="1"/>
  <c r="AR42" i="134"/>
  <c r="AR45" i="134" s="1"/>
  <c r="I42" i="134"/>
  <c r="I45" i="134" s="1"/>
  <c r="AB42" i="134"/>
  <c r="AB45" i="134" s="1"/>
  <c r="E50" i="134"/>
  <c r="E30" i="134"/>
  <c r="AU50" i="134"/>
  <c r="AU30" i="134"/>
  <c r="AW29" i="134"/>
  <c r="BI29" i="134"/>
  <c r="BI50" i="134"/>
  <c r="BI30" i="134"/>
  <c r="D29" i="134"/>
  <c r="D50" i="134"/>
  <c r="D30" i="134"/>
  <c r="BG50" i="134"/>
  <c r="BG30" i="134"/>
  <c r="AI29" i="134"/>
  <c r="AY29" i="134"/>
  <c r="AY30" i="134"/>
  <c r="AY50" i="134"/>
  <c r="BF29" i="134"/>
  <c r="BF50" i="134"/>
  <c r="BF30" i="134"/>
  <c r="BD50" i="134"/>
  <c r="BD30" i="134"/>
  <c r="BJ50" i="134"/>
  <c r="BJ30" i="134"/>
  <c r="J29" i="134"/>
  <c r="J50" i="134"/>
  <c r="J30" i="134"/>
  <c r="BB29" i="134"/>
  <c r="BB30" i="134"/>
  <c r="BB50" i="134"/>
  <c r="P18" i="124"/>
  <c r="P20" i="124" s="1"/>
  <c r="AX42" i="134"/>
  <c r="AX45" i="134" s="1"/>
  <c r="L18" i="124"/>
  <c r="O12" i="139" s="1"/>
  <c r="O14" i="139" s="1"/>
  <c r="AT42" i="134"/>
  <c r="AT45" i="134" s="1"/>
  <c r="D18" i="124"/>
  <c r="D20" i="124" s="1"/>
  <c r="AL42" i="134"/>
  <c r="AL45" i="134" s="1"/>
  <c r="H18" i="124"/>
  <c r="K12" i="139" s="1"/>
  <c r="K14" i="139" s="1"/>
  <c r="AP42" i="134"/>
  <c r="AP45" i="134" s="1"/>
  <c r="W18" i="124"/>
  <c r="W20" i="124" s="1"/>
  <c r="BE42" i="134"/>
  <c r="BE45" i="134" s="1"/>
  <c r="Z42" i="134"/>
  <c r="Z45" i="134" s="1"/>
  <c r="AO30" i="134"/>
  <c r="AO50" i="134"/>
  <c r="M39" i="124"/>
  <c r="M42" i="124" s="1"/>
  <c r="U39" i="124"/>
  <c r="U42" i="124" s="1"/>
  <c r="Y39" i="124"/>
  <c r="Y42" i="124" s="1"/>
  <c r="K50" i="134"/>
  <c r="K30" i="134"/>
  <c r="X39" i="124"/>
  <c r="X42" i="124" s="1"/>
  <c r="V39" i="124"/>
  <c r="V42" i="124" s="1"/>
  <c r="E17" i="139" l="1"/>
  <c r="E16" i="139"/>
  <c r="I16" i="139"/>
  <c r="I17" i="139" s="1"/>
  <c r="T6" i="136"/>
  <c r="F64" i="124"/>
  <c r="D12" i="139"/>
  <c r="H14" i="139"/>
  <c r="D14" i="139" s="1"/>
  <c r="D16" i="139"/>
  <c r="H17" i="139"/>
  <c r="S10" i="136"/>
  <c r="S24" i="136" s="1"/>
  <c r="T24" i="136" s="1"/>
  <c r="E12" i="139"/>
  <c r="M14" i="139"/>
  <c r="E14" i="139" s="1"/>
  <c r="C39" i="124"/>
  <c r="C42" i="124" s="1"/>
  <c r="S27" i="136"/>
  <c r="T26" i="136"/>
  <c r="BA44" i="134"/>
  <c r="W44" i="134"/>
  <c r="U44" i="134"/>
  <c r="BI44" i="134"/>
  <c r="AJ44" i="134"/>
  <c r="BD44" i="134"/>
  <c r="AX44" i="134"/>
  <c r="BK44" i="134"/>
  <c r="Y44" i="134"/>
  <c r="BE44" i="134"/>
  <c r="AF44" i="134"/>
  <c r="AG44" i="134"/>
  <c r="BB44" i="134"/>
  <c r="L44" i="134"/>
  <c r="BC44" i="134"/>
  <c r="AW44" i="134"/>
  <c r="I44" i="134"/>
  <c r="AI44" i="134"/>
  <c r="S44" i="134"/>
  <c r="H44" i="134"/>
  <c r="G44" i="134"/>
  <c r="AB44" i="134"/>
  <c r="BG44" i="134"/>
  <c r="AQ44" i="134"/>
  <c r="D44" i="134"/>
  <c r="M44" i="134"/>
  <c r="N44" i="134"/>
  <c r="AM44" i="134"/>
  <c r="BJ44" i="134"/>
  <c r="R44" i="134"/>
  <c r="AN44" i="134"/>
  <c r="AZ44" i="134"/>
  <c r="BH44" i="134"/>
  <c r="AD44" i="134"/>
  <c r="AL44" i="134"/>
  <c r="BF44" i="134"/>
  <c r="AK44" i="134"/>
  <c r="E44" i="134"/>
  <c r="AP44" i="134"/>
  <c r="K44" i="134"/>
  <c r="AU44" i="134"/>
  <c r="Z48" i="124"/>
  <c r="Z50" i="124" s="1"/>
  <c r="Z22" i="124"/>
  <c r="R48" i="124"/>
  <c r="R50" i="124" s="1"/>
  <c r="R22" i="124"/>
  <c r="AV44" i="134"/>
  <c r="J20" i="124"/>
  <c r="H20" i="124"/>
  <c r="AC44" i="134"/>
  <c r="M20" i="124"/>
  <c r="X44" i="134"/>
  <c r="AH44" i="134"/>
  <c r="N20" i="124"/>
  <c r="X22" i="124"/>
  <c r="X48" i="124"/>
  <c r="X50" i="124" s="1"/>
  <c r="C22" i="124"/>
  <c r="C48" i="124"/>
  <c r="C50" i="124" s="1"/>
  <c r="T22" i="124"/>
  <c r="T48" i="124"/>
  <c r="T50" i="124" s="1"/>
  <c r="F20" i="124"/>
  <c r="T44" i="134"/>
  <c r="S48" i="124"/>
  <c r="S50" i="124" s="1"/>
  <c r="S22" i="124"/>
  <c r="D48" i="124"/>
  <c r="D50" i="124" s="1"/>
  <c r="D22" i="124"/>
  <c r="B69" i="136" s="1"/>
  <c r="AC48" i="124"/>
  <c r="AC50" i="124" s="1"/>
  <c r="AC22" i="124"/>
  <c r="F44" i="134"/>
  <c r="Q44" i="134"/>
  <c r="O44" i="134"/>
  <c r="AA44" i="134"/>
  <c r="AS44" i="134"/>
  <c r="Z44" i="134"/>
  <c r="AT44" i="134"/>
  <c r="V44" i="134"/>
  <c r="C44" i="134"/>
  <c r="Y48" i="124"/>
  <c r="Y50" i="124" s="1"/>
  <c r="Y22" i="124"/>
  <c r="I20" i="124"/>
  <c r="AA48" i="124"/>
  <c r="AA50" i="124" s="1"/>
  <c r="AA22" i="124"/>
  <c r="V48" i="124"/>
  <c r="V50" i="124" s="1"/>
  <c r="V22" i="124"/>
  <c r="AO44" i="134"/>
  <c r="K20" i="124"/>
  <c r="D59" i="115"/>
  <c r="C60" i="115"/>
  <c r="L20" i="124"/>
  <c r="P44" i="134"/>
  <c r="G20" i="124"/>
  <c r="AE44" i="134"/>
  <c r="AY44" i="134"/>
  <c r="E20" i="124"/>
  <c r="AB48" i="124"/>
  <c r="AB50" i="124" s="1"/>
  <c r="AB22" i="124"/>
  <c r="O48" i="124"/>
  <c r="O50" i="124" s="1"/>
  <c r="O22" i="124"/>
  <c r="Q22" i="124"/>
  <c r="Q48" i="124"/>
  <c r="Q50" i="124" s="1"/>
  <c r="W22" i="124"/>
  <c r="W48" i="124"/>
  <c r="W50" i="124" s="1"/>
  <c r="P48" i="124"/>
  <c r="P50" i="124" s="1"/>
  <c r="P22" i="124"/>
  <c r="AR44" i="134"/>
  <c r="U22" i="124"/>
  <c r="U48" i="124"/>
  <c r="U50" i="124" s="1"/>
  <c r="J44" i="134"/>
  <c r="D17" i="139" l="1"/>
  <c r="B103" i="136"/>
  <c r="E59" i="115"/>
  <c r="T10" i="136"/>
  <c r="T25" i="136" s="1"/>
  <c r="D60" i="115"/>
  <c r="E60" i="115" s="1"/>
  <c r="U45" i="124"/>
  <c r="U46" i="124" s="1"/>
  <c r="U38" i="124"/>
  <c r="U36" i="124"/>
  <c r="G22" i="124"/>
  <c r="J24" i="139" s="1"/>
  <c r="G48" i="124"/>
  <c r="G50" i="124" s="1"/>
  <c r="I22" i="124"/>
  <c r="L24" i="139" s="1"/>
  <c r="I48" i="124"/>
  <c r="I50" i="124" s="1"/>
  <c r="N22" i="124"/>
  <c r="Q24" i="139" s="1"/>
  <c r="N48" i="124"/>
  <c r="N50" i="124" s="1"/>
  <c r="O45" i="124"/>
  <c r="O46" i="124" s="1"/>
  <c r="O36" i="124"/>
  <c r="O37" i="124" s="1"/>
  <c r="N20" i="15" s="1"/>
  <c r="O38" i="124"/>
  <c r="F48" i="124"/>
  <c r="F50" i="124" s="1"/>
  <c r="F22" i="124"/>
  <c r="H22" i="124"/>
  <c r="K24" i="139" s="1"/>
  <c r="H48" i="124"/>
  <c r="H50" i="124" s="1"/>
  <c r="R45" i="124"/>
  <c r="R46" i="124" s="1"/>
  <c r="R36" i="124"/>
  <c r="R37" i="124" s="1"/>
  <c r="Q20" i="15" s="1"/>
  <c r="R38" i="124"/>
  <c r="P36" i="124"/>
  <c r="P37" i="124" s="1"/>
  <c r="O20" i="15" s="1"/>
  <c r="P38" i="124"/>
  <c r="P45" i="124"/>
  <c r="P46" i="124" s="1"/>
  <c r="AB38" i="124"/>
  <c r="AB45" i="124"/>
  <c r="AB46" i="124" s="1"/>
  <c r="AB36" i="124"/>
  <c r="Y45" i="124"/>
  <c r="Y46" i="124" s="1"/>
  <c r="Y36" i="124"/>
  <c r="Y38" i="124"/>
  <c r="AC45" i="124"/>
  <c r="AC46" i="124" s="1"/>
  <c r="AC36" i="124"/>
  <c r="AC38" i="124"/>
  <c r="W36" i="124"/>
  <c r="W45" i="124"/>
  <c r="W46" i="124" s="1"/>
  <c r="W38" i="124"/>
  <c r="T36" i="124"/>
  <c r="T45" i="124"/>
  <c r="T46" i="124" s="1"/>
  <c r="T38" i="124"/>
  <c r="Z45" i="124"/>
  <c r="Z46" i="124" s="1"/>
  <c r="Z38" i="124"/>
  <c r="Z36" i="124"/>
  <c r="E22" i="124"/>
  <c r="E48" i="124"/>
  <c r="E50" i="124" s="1"/>
  <c r="L48" i="124"/>
  <c r="L50" i="124" s="1"/>
  <c r="L22" i="124"/>
  <c r="O24" i="139" s="1"/>
  <c r="D45" i="124"/>
  <c r="D46" i="124" s="1"/>
  <c r="D36" i="124"/>
  <c r="D37" i="124" s="1"/>
  <c r="C20" i="15" s="1"/>
  <c r="C5" i="106"/>
  <c r="C6" i="106" s="1"/>
  <c r="C9" i="106" s="1"/>
  <c r="D38" i="124"/>
  <c r="J48" i="124"/>
  <c r="J50" i="124" s="1"/>
  <c r="J22" i="124"/>
  <c r="Q45" i="124"/>
  <c r="Q46" i="124" s="1"/>
  <c r="Q36" i="124"/>
  <c r="Q37" i="124" s="1"/>
  <c r="P20" i="15" s="1"/>
  <c r="Q38" i="124"/>
  <c r="C45" i="124"/>
  <c r="C46" i="124" s="1"/>
  <c r="C38" i="124"/>
  <c r="C36" i="124"/>
  <c r="C37" i="124" s="1"/>
  <c r="M22" i="124"/>
  <c r="P24" i="139" s="1"/>
  <c r="M48" i="124"/>
  <c r="M50" i="124" s="1"/>
  <c r="V38" i="124"/>
  <c r="V45" i="124"/>
  <c r="V46" i="124" s="1"/>
  <c r="V36" i="124"/>
  <c r="B107" i="136"/>
  <c r="B111" i="136" s="1"/>
  <c r="X38" i="124"/>
  <c r="X45" i="124"/>
  <c r="X46" i="124" s="1"/>
  <c r="X36" i="124"/>
  <c r="AA38" i="124"/>
  <c r="AA45" i="124"/>
  <c r="AA46" i="124" s="1"/>
  <c r="AA36" i="124"/>
  <c r="S36" i="124"/>
  <c r="S37" i="124" s="1"/>
  <c r="R20" i="15" s="1"/>
  <c r="S38" i="124"/>
  <c r="S45" i="124"/>
  <c r="S46" i="124" s="1"/>
  <c r="K48" i="124"/>
  <c r="K50" i="124" s="1"/>
  <c r="K22" i="124"/>
  <c r="N24" i="139" s="1"/>
  <c r="C131" i="136" l="1"/>
  <c r="U58" i="124"/>
  <c r="U37" i="124"/>
  <c r="Y58" i="124"/>
  <c r="Y37" i="124"/>
  <c r="X58" i="124"/>
  <c r="X37" i="124"/>
  <c r="M24" i="139"/>
  <c r="M31" i="139" s="1"/>
  <c r="L141" i="136"/>
  <c r="C146" i="136" s="1"/>
  <c r="D146" i="136" s="1"/>
  <c r="C133" i="136"/>
  <c r="D133" i="136" s="1"/>
  <c r="B136" i="136"/>
  <c r="C136" i="136" s="1"/>
  <c r="D136" i="136" s="1"/>
  <c r="C135" i="136"/>
  <c r="D135" i="136" s="1"/>
  <c r="AB58" i="124"/>
  <c r="AB37" i="124"/>
  <c r="T58" i="124"/>
  <c r="T37" i="124"/>
  <c r="Z58" i="124"/>
  <c r="Z37" i="124"/>
  <c r="W58" i="124"/>
  <c r="W37" i="124"/>
  <c r="AC58" i="124"/>
  <c r="AC37" i="124"/>
  <c r="AA58" i="124"/>
  <c r="AA37" i="124"/>
  <c r="V58" i="124"/>
  <c r="V37" i="124"/>
  <c r="P29" i="139"/>
  <c r="P31" i="139"/>
  <c r="O29" i="139"/>
  <c r="O31" i="139"/>
  <c r="C58" i="124"/>
  <c r="C69" i="136"/>
  <c r="H24" i="139"/>
  <c r="K29" i="139"/>
  <c r="K31" i="139"/>
  <c r="N31" i="139"/>
  <c r="N29" i="139"/>
  <c r="I24" i="139"/>
  <c r="Q29" i="139"/>
  <c r="Q31" i="139"/>
  <c r="L29" i="139"/>
  <c r="L31" i="139"/>
  <c r="J31" i="139"/>
  <c r="J29" i="139"/>
  <c r="D58" i="124"/>
  <c r="B68" i="136"/>
  <c r="D68" i="136" s="1"/>
  <c r="P58" i="124"/>
  <c r="O58" i="124"/>
  <c r="Q58" i="124"/>
  <c r="R58" i="124"/>
  <c r="S58" i="124"/>
  <c r="C61" i="115"/>
  <c r="C63" i="115" s="1"/>
  <c r="C14" i="106"/>
  <c r="N38" i="124"/>
  <c r="Q26" i="139" s="1"/>
  <c r="N36" i="124"/>
  <c r="N45" i="124"/>
  <c r="N46" i="124" s="1"/>
  <c r="M36" i="124"/>
  <c r="M45" i="124"/>
  <c r="M46" i="124" s="1"/>
  <c r="M38" i="124"/>
  <c r="P26" i="139" s="1"/>
  <c r="J36" i="124"/>
  <c r="J38" i="124"/>
  <c r="J45" i="124"/>
  <c r="J46" i="124" s="1"/>
  <c r="I36" i="124"/>
  <c r="I37" i="124" s="1"/>
  <c r="I45" i="124"/>
  <c r="I46" i="124" s="1"/>
  <c r="I38" i="124"/>
  <c r="L26" i="139" s="1"/>
  <c r="H5" i="106"/>
  <c r="H6" i="106" s="1"/>
  <c r="K36" i="124"/>
  <c r="K45" i="124"/>
  <c r="K46" i="124" s="1"/>
  <c r="K38" i="124"/>
  <c r="N26" i="139" s="1"/>
  <c r="L38" i="124"/>
  <c r="O26" i="139" s="1"/>
  <c r="L36" i="124"/>
  <c r="L45" i="124"/>
  <c r="L46" i="124" s="1"/>
  <c r="G38" i="124"/>
  <c r="J26" i="139" s="1"/>
  <c r="G45" i="124"/>
  <c r="G46" i="124" s="1"/>
  <c r="F5" i="106"/>
  <c r="F6" i="106" s="1"/>
  <c r="G36" i="124"/>
  <c r="G37" i="124" s="1"/>
  <c r="H45" i="124"/>
  <c r="H46" i="124" s="1"/>
  <c r="H36" i="124"/>
  <c r="H37" i="124" s="1"/>
  <c r="G5" i="106"/>
  <c r="G6" i="106" s="1"/>
  <c r="H38" i="124"/>
  <c r="K26" i="139" s="1"/>
  <c r="E5" i="106"/>
  <c r="E6" i="106" s="1"/>
  <c r="F36" i="124"/>
  <c r="F37" i="124" s="1"/>
  <c r="F38" i="124"/>
  <c r="I26" i="139" s="1"/>
  <c r="F45" i="124"/>
  <c r="F46" i="124" s="1"/>
  <c r="E45" i="124"/>
  <c r="E46" i="124" s="1"/>
  <c r="D5" i="106"/>
  <c r="D6" i="106" s="1"/>
  <c r="D9" i="106" s="1"/>
  <c r="E36" i="124"/>
  <c r="E38" i="124"/>
  <c r="B140" i="136" l="1"/>
  <c r="E139" i="136" s="1"/>
  <c r="B141" i="136"/>
  <c r="B142" i="136" s="1"/>
  <c r="D68" i="139"/>
  <c r="F20" i="15"/>
  <c r="D220" i="136" s="1"/>
  <c r="J25" i="139"/>
  <c r="E69" i="111"/>
  <c r="D112" i="139" s="1"/>
  <c r="C68" i="139"/>
  <c r="E20" i="15"/>
  <c r="C220" i="136" s="1"/>
  <c r="I25" i="139"/>
  <c r="D69" i="111"/>
  <c r="C112" i="139" s="1"/>
  <c r="T24" i="139"/>
  <c r="T31" i="139" s="1"/>
  <c r="M29" i="139"/>
  <c r="T29" i="139" s="1"/>
  <c r="E68" i="139"/>
  <c r="G20" i="15"/>
  <c r="E220" i="136" s="1"/>
  <c r="K25" i="139"/>
  <c r="F69" i="111"/>
  <c r="E112" i="139" s="1"/>
  <c r="H26" i="139"/>
  <c r="B134" i="136"/>
  <c r="E131" i="136"/>
  <c r="E37" i="124"/>
  <c r="F68" i="139"/>
  <c r="H20" i="15"/>
  <c r="F220" i="136" s="1"/>
  <c r="L25" i="139"/>
  <c r="G69" i="111"/>
  <c r="F112" i="139" s="1"/>
  <c r="B144" i="136"/>
  <c r="C139" i="136"/>
  <c r="D139" i="136" s="1"/>
  <c r="C140" i="136"/>
  <c r="C68" i="136"/>
  <c r="E68" i="136" s="1"/>
  <c r="H4" i="111"/>
  <c r="H31" i="139"/>
  <c r="H29" i="139"/>
  <c r="S24" i="139"/>
  <c r="S31" i="139" s="1"/>
  <c r="G58" i="124"/>
  <c r="F58" i="124"/>
  <c r="I58" i="124"/>
  <c r="I31" i="139"/>
  <c r="I29" i="139"/>
  <c r="F126" i="136"/>
  <c r="M26" i="139"/>
  <c r="M58" i="124"/>
  <c r="K4" i="111"/>
  <c r="N58" i="124"/>
  <c r="L4" i="111"/>
  <c r="L58" i="124"/>
  <c r="J4" i="111"/>
  <c r="K58" i="124"/>
  <c r="I4" i="111"/>
  <c r="H58" i="124"/>
  <c r="D69" i="136"/>
  <c r="E58" i="124"/>
  <c r="B72" i="136"/>
  <c r="J58" i="124"/>
  <c r="C72" i="136"/>
  <c r="G4" i="111"/>
  <c r="G14" i="129"/>
  <c r="G11" i="129"/>
  <c r="G48" i="111"/>
  <c r="G26" i="111"/>
  <c r="G12" i="129"/>
  <c r="G13" i="129"/>
  <c r="G20" i="129" s="1"/>
  <c r="K48" i="111"/>
  <c r="K26" i="111"/>
  <c r="K11" i="129"/>
  <c r="C4" i="111"/>
  <c r="C26" i="111"/>
  <c r="C48" i="111"/>
  <c r="C13" i="129"/>
  <c r="C20" i="129" s="1"/>
  <c r="J26" i="111"/>
  <c r="J48" i="111"/>
  <c r="J11" i="129"/>
  <c r="D13" i="129"/>
  <c r="D20" i="129" s="1"/>
  <c r="D48" i="111"/>
  <c r="D4" i="111"/>
  <c r="D12" i="129"/>
  <c r="D26" i="111"/>
  <c r="D14" i="106"/>
  <c r="E26" i="111"/>
  <c r="E48" i="111"/>
  <c r="E4" i="111"/>
  <c r="E14" i="129"/>
  <c r="E13" i="129"/>
  <c r="E20" i="129" s="1"/>
  <c r="E12" i="129"/>
  <c r="E9" i="106"/>
  <c r="F4" i="111"/>
  <c r="F11" i="129"/>
  <c r="F14" i="129"/>
  <c r="F48" i="111"/>
  <c r="F26" i="111"/>
  <c r="F12" i="129"/>
  <c r="F13" i="129"/>
  <c r="F20" i="129" s="1"/>
  <c r="I48" i="111"/>
  <c r="I26" i="111"/>
  <c r="I11" i="129"/>
  <c r="H48" i="111"/>
  <c r="H26" i="111"/>
  <c r="H11" i="129"/>
  <c r="L48" i="111"/>
  <c r="L26" i="111"/>
  <c r="L11" i="129"/>
  <c r="C72" i="139" l="1"/>
  <c r="E186" i="136" s="1"/>
  <c r="E189" i="136" s="1"/>
  <c r="F189" i="136" s="1"/>
  <c r="B68" i="139"/>
  <c r="D20" i="15"/>
  <c r="B220" i="136" s="1"/>
  <c r="H25" i="139"/>
  <c r="B126" i="136"/>
  <c r="C69" i="111"/>
  <c r="B112" i="139" s="1"/>
  <c r="M112" i="139" s="1"/>
  <c r="E133" i="136"/>
  <c r="C134" i="136"/>
  <c r="D134" i="136" s="1"/>
  <c r="E69" i="136"/>
  <c r="D140" i="136"/>
  <c r="E141" i="136"/>
  <c r="E146" i="136" s="1"/>
  <c r="S29" i="139"/>
  <c r="S25" i="139"/>
  <c r="U3" i="136"/>
  <c r="D72" i="139"/>
  <c r="H186" i="136" s="1"/>
  <c r="W3" i="136"/>
  <c r="F72" i="139"/>
  <c r="N186" i="136" s="1"/>
  <c r="V3" i="136"/>
  <c r="E72" i="139"/>
  <c r="K186" i="136" s="1"/>
  <c r="T3" i="136"/>
  <c r="I12" i="129"/>
  <c r="I13" i="129" s="1"/>
  <c r="I18" i="129"/>
  <c r="I16" i="129"/>
  <c r="H223" i="136" s="1"/>
  <c r="I17" i="129"/>
  <c r="I21" i="129"/>
  <c r="I20" i="129" s="1"/>
  <c r="M26" i="111"/>
  <c r="C22" i="129"/>
  <c r="B223" i="136" s="1"/>
  <c r="C32" i="129"/>
  <c r="C16" i="129"/>
  <c r="C23" i="129"/>
  <c r="C33" i="129"/>
  <c r="L12" i="129"/>
  <c r="L13" i="129" s="1"/>
  <c r="L17" i="129"/>
  <c r="L18" i="129"/>
  <c r="L16" i="129"/>
  <c r="K223" i="136" s="1"/>
  <c r="L21" i="129"/>
  <c r="L20" i="129" s="1"/>
  <c r="H12" i="129"/>
  <c r="H13" i="129" s="1"/>
  <c r="H18" i="129"/>
  <c r="H21" i="129"/>
  <c r="H20" i="129" s="1"/>
  <c r="H16" i="129"/>
  <c r="G223" i="136" s="1"/>
  <c r="H17" i="129"/>
  <c r="N48" i="111"/>
  <c r="M48" i="111"/>
  <c r="J12" i="129"/>
  <c r="J13" i="129" s="1"/>
  <c r="J16" i="129"/>
  <c r="I223" i="136" s="1"/>
  <c r="J21" i="129"/>
  <c r="J20" i="129" s="1"/>
  <c r="J18" i="129"/>
  <c r="J17" i="129"/>
  <c r="N26" i="111"/>
  <c r="K12" i="129"/>
  <c r="K13" i="129" s="1"/>
  <c r="K16" i="129"/>
  <c r="J223" i="136" s="1"/>
  <c r="K21" i="129"/>
  <c r="K20" i="129" s="1"/>
  <c r="K18" i="129"/>
  <c r="K17" i="129"/>
  <c r="D32" i="129"/>
  <c r="E14" i="106"/>
  <c r="D22" i="129"/>
  <c r="C223" i="136" s="1"/>
  <c r="D16" i="129"/>
  <c r="B72" i="139" l="1"/>
  <c r="S3" i="136"/>
  <c r="E135" i="136"/>
  <c r="E136" i="136"/>
  <c r="C72" i="111"/>
  <c r="D72" i="111"/>
  <c r="I51" i="111"/>
  <c r="H118" i="139" s="1"/>
  <c r="J51" i="111"/>
  <c r="I118" i="139" s="1"/>
  <c r="K51" i="111"/>
  <c r="K53" i="111" s="1"/>
  <c r="K55" i="111" s="1"/>
  <c r="L51" i="111"/>
  <c r="L53" i="111" s="1"/>
  <c r="H51" i="111"/>
  <c r="H53" i="111" s="1"/>
  <c r="I72" i="111"/>
  <c r="I29" i="111"/>
  <c r="L72" i="111"/>
  <c r="L29" i="111"/>
  <c r="J72" i="111"/>
  <c r="J29" i="111"/>
  <c r="K72" i="111"/>
  <c r="K29" i="111"/>
  <c r="H72" i="111"/>
  <c r="H29" i="111"/>
  <c r="H189" i="136"/>
  <c r="I189" i="136" s="1"/>
  <c r="J187" i="136"/>
  <c r="I186" i="136" s="1"/>
  <c r="K189" i="136"/>
  <c r="L189" i="136" s="1"/>
  <c r="M187" i="136"/>
  <c r="L186" i="136" s="1"/>
  <c r="H190" i="136"/>
  <c r="J190" i="136"/>
  <c r="N190" i="136"/>
  <c r="D190" i="136"/>
  <c r="B186" i="136"/>
  <c r="G190" i="136"/>
  <c r="I190" i="136"/>
  <c r="P190" i="136"/>
  <c r="F190" i="136"/>
  <c r="K190" i="136"/>
  <c r="L190" i="136"/>
  <c r="M190" i="136"/>
  <c r="O190" i="136"/>
  <c r="E190" i="136"/>
  <c r="B190" i="136"/>
  <c r="C190" i="136"/>
  <c r="G187" i="136"/>
  <c r="F186" i="136" s="1"/>
  <c r="N189" i="136"/>
  <c r="O189" i="136" s="1"/>
  <c r="E144" i="136"/>
  <c r="E142" i="136"/>
  <c r="T12" i="136"/>
  <c r="T11" i="136"/>
  <c r="T16" i="136"/>
  <c r="S14" i="136"/>
  <c r="S18" i="136"/>
  <c r="S12" i="136"/>
  <c r="S16" i="136"/>
  <c r="S23" i="136"/>
  <c r="L7" i="111"/>
  <c r="C96" i="129"/>
  <c r="D96" i="129" s="1"/>
  <c r="C38" i="129"/>
  <c r="D38" i="129" s="1"/>
  <c r="C39" i="129"/>
  <c r="C37" i="129"/>
  <c r="D37" i="129" s="1"/>
  <c r="D17" i="129"/>
  <c r="D7" i="111"/>
  <c r="D18" i="129"/>
  <c r="D23" i="129"/>
  <c r="D30" i="129" s="1"/>
  <c r="G16" i="129"/>
  <c r="I7" i="111"/>
  <c r="E16" i="129"/>
  <c r="F16" i="129"/>
  <c r="C102" i="129"/>
  <c r="D102" i="129" s="1"/>
  <c r="C30" i="129"/>
  <c r="C45" i="129"/>
  <c r="C44" i="129"/>
  <c r="C43" i="129"/>
  <c r="J7" i="111"/>
  <c r="C18" i="129"/>
  <c r="C21" i="129"/>
  <c r="C7" i="111"/>
  <c r="C17" i="129"/>
  <c r="K7" i="111"/>
  <c r="D33" i="129"/>
  <c r="H7" i="111"/>
  <c r="I53" i="111" l="1"/>
  <c r="B117" i="139"/>
  <c r="B122" i="139" s="1"/>
  <c r="B115" i="139"/>
  <c r="B120" i="139" s="1"/>
  <c r="C115" i="139"/>
  <c r="C120" i="139" s="1"/>
  <c r="C117" i="139"/>
  <c r="C122" i="139" s="1"/>
  <c r="J53" i="111"/>
  <c r="J55" i="111" s="1"/>
  <c r="G118" i="139"/>
  <c r="L54" i="111"/>
  <c r="L55" i="111"/>
  <c r="K118" i="139"/>
  <c r="J118" i="139"/>
  <c r="E72" i="111"/>
  <c r="F72" i="111"/>
  <c r="G72" i="111"/>
  <c r="L60" i="111"/>
  <c r="L63" i="111" s="1"/>
  <c r="L64" i="111" s="1"/>
  <c r="K54" i="111"/>
  <c r="K60" i="111"/>
  <c r="K63" i="111" s="1"/>
  <c r="K64" i="111" s="1"/>
  <c r="G115" i="139"/>
  <c r="G117" i="139"/>
  <c r="I115" i="139"/>
  <c r="I117" i="139"/>
  <c r="J115" i="139"/>
  <c r="J117" i="139"/>
  <c r="K115" i="139"/>
  <c r="K117" i="139"/>
  <c r="H115" i="139"/>
  <c r="H117" i="139"/>
  <c r="I31" i="111"/>
  <c r="I32" i="111" s="1"/>
  <c r="H116" i="139"/>
  <c r="L31" i="111"/>
  <c r="K116" i="139"/>
  <c r="J31" i="111"/>
  <c r="I116" i="139"/>
  <c r="H31" i="111"/>
  <c r="H38" i="111" s="1"/>
  <c r="G116" i="139"/>
  <c r="K31" i="111"/>
  <c r="J116" i="139"/>
  <c r="G186" i="136"/>
  <c r="F188" i="136"/>
  <c r="B189" i="136"/>
  <c r="C189" i="136" s="1"/>
  <c r="D187" i="136"/>
  <c r="C186" i="136" s="1"/>
  <c r="M186" i="136"/>
  <c r="L188" i="136"/>
  <c r="I188" i="136"/>
  <c r="J186" i="136"/>
  <c r="T14" i="136"/>
  <c r="U14" i="136" s="1"/>
  <c r="T27" i="136"/>
  <c r="T18" i="136"/>
  <c r="T21" i="136"/>
  <c r="T20" i="136"/>
  <c r="T17" i="136"/>
  <c r="S21" i="136"/>
  <c r="S17" i="136"/>
  <c r="S20" i="136"/>
  <c r="S22" i="136"/>
  <c r="D43" i="129"/>
  <c r="D44" i="129"/>
  <c r="E7" i="111"/>
  <c r="G7" i="111"/>
  <c r="D29" i="111"/>
  <c r="C116" i="139" s="1"/>
  <c r="C121" i="139" s="1"/>
  <c r="C29" i="111"/>
  <c r="B116" i="139" s="1"/>
  <c r="B121" i="139" s="1"/>
  <c r="F17" i="129"/>
  <c r="E17" i="129"/>
  <c r="G17" i="129"/>
  <c r="C51" i="111"/>
  <c r="B118" i="139" s="1"/>
  <c r="B123" i="139" s="1"/>
  <c r="F18" i="129"/>
  <c r="E18" i="129"/>
  <c r="G18" i="129"/>
  <c r="F7" i="111"/>
  <c r="D39" i="129"/>
  <c r="G30" i="129"/>
  <c r="E30" i="129"/>
  <c r="F30" i="129"/>
  <c r="F21" i="129"/>
  <c r="G21" i="129"/>
  <c r="D21" i="129"/>
  <c r="E21" i="129"/>
  <c r="D45" i="129"/>
  <c r="D51" i="111"/>
  <c r="C118" i="139" s="1"/>
  <c r="C123" i="139" s="1"/>
  <c r="N116" i="139" l="1"/>
  <c r="N118" i="139"/>
  <c r="N115" i="139"/>
  <c r="N117" i="139"/>
  <c r="I60" i="111"/>
  <c r="I61" i="111" s="1"/>
  <c r="I55" i="111"/>
  <c r="I54" i="111"/>
  <c r="J60" i="111"/>
  <c r="J61" i="111" s="1"/>
  <c r="J54" i="111"/>
  <c r="K61" i="111"/>
  <c r="L61" i="111"/>
  <c r="I38" i="111"/>
  <c r="I39" i="111" s="1"/>
  <c r="L38" i="111"/>
  <c r="L39" i="111" s="1"/>
  <c r="L33" i="111"/>
  <c r="L32" i="111"/>
  <c r="J38" i="111"/>
  <c r="J39" i="111" s="1"/>
  <c r="J32" i="111"/>
  <c r="J33" i="111"/>
  <c r="I33" i="111"/>
  <c r="D115" i="139"/>
  <c r="D117" i="139"/>
  <c r="E115" i="139"/>
  <c r="E120" i="139" s="1"/>
  <c r="E117" i="139"/>
  <c r="E122" i="139" s="1"/>
  <c r="F115" i="139"/>
  <c r="F120" i="139" s="1"/>
  <c r="F117" i="139"/>
  <c r="F122" i="139" s="1"/>
  <c r="K33" i="111"/>
  <c r="K38" i="111"/>
  <c r="K41" i="111" s="1"/>
  <c r="K42" i="111" s="1"/>
  <c r="K32" i="111"/>
  <c r="H33" i="111"/>
  <c r="J188" i="136"/>
  <c r="K188" i="136"/>
  <c r="M188" i="136"/>
  <c r="N188" i="136"/>
  <c r="C188" i="136"/>
  <c r="D186" i="136"/>
  <c r="G188" i="136"/>
  <c r="H188" i="136"/>
  <c r="T22" i="136"/>
  <c r="G9" i="111"/>
  <c r="E9" i="111"/>
  <c r="F9" i="111"/>
  <c r="H32" i="111"/>
  <c r="M7" i="111"/>
  <c r="N7" i="111"/>
  <c r="G29" i="111"/>
  <c r="E29" i="111"/>
  <c r="F29" i="111"/>
  <c r="H60" i="111"/>
  <c r="H55" i="111"/>
  <c r="H54" i="111"/>
  <c r="G51" i="111"/>
  <c r="E51" i="111"/>
  <c r="F51" i="111"/>
  <c r="H39" i="111"/>
  <c r="H41" i="111"/>
  <c r="H42" i="111" s="1"/>
  <c r="I63" i="111" l="1"/>
  <c r="I64" i="111" s="1"/>
  <c r="J63" i="111"/>
  <c r="J64" i="111" s="1"/>
  <c r="I41" i="111"/>
  <c r="I42" i="111" s="1"/>
  <c r="D122" i="139"/>
  <c r="M122" i="139" s="1"/>
  <c r="M117" i="139"/>
  <c r="D120" i="139"/>
  <c r="M120" i="139" s="1"/>
  <c r="M115" i="139"/>
  <c r="L41" i="111"/>
  <c r="L42" i="111" s="1"/>
  <c r="J41" i="111"/>
  <c r="J42" i="111" s="1"/>
  <c r="F53" i="111"/>
  <c r="E118" i="139"/>
  <c r="E123" i="139" s="1"/>
  <c r="G53" i="111"/>
  <c r="F118" i="139"/>
  <c r="F123" i="139" s="1"/>
  <c r="E53" i="111"/>
  <c r="D118" i="139"/>
  <c r="K39" i="111"/>
  <c r="F31" i="111"/>
  <c r="E116" i="139"/>
  <c r="E121" i="139" s="1"/>
  <c r="G31" i="111"/>
  <c r="F116" i="139"/>
  <c r="F121" i="139" s="1"/>
  <c r="E31" i="111"/>
  <c r="D116" i="139"/>
  <c r="D188" i="136"/>
  <c r="E188" i="136"/>
  <c r="E11" i="111"/>
  <c r="E10" i="111"/>
  <c r="E16" i="111"/>
  <c r="D8" i="119"/>
  <c r="I185" i="136" s="1"/>
  <c r="N29" i="111"/>
  <c r="H63" i="111"/>
  <c r="H64" i="111" s="1"/>
  <c r="H61" i="111"/>
  <c r="E8" i="119"/>
  <c r="L185" i="136" s="1"/>
  <c r="F16" i="111"/>
  <c r="F11" i="111"/>
  <c r="F10" i="111"/>
  <c r="F8" i="119"/>
  <c r="O185" i="136" s="1"/>
  <c r="G11" i="111"/>
  <c r="G10" i="111"/>
  <c r="G16" i="111"/>
  <c r="N51" i="111"/>
  <c r="M29" i="111"/>
  <c r="M51" i="111"/>
  <c r="D123" i="139" l="1"/>
  <c r="M123" i="139" s="1"/>
  <c r="M118" i="139"/>
  <c r="D121" i="139"/>
  <c r="M121" i="139" s="1"/>
  <c r="M116" i="139"/>
  <c r="C118" i="136"/>
  <c r="E38" i="111"/>
  <c r="M31" i="111"/>
  <c r="D9" i="119"/>
  <c r="E33" i="111"/>
  <c r="N31" i="111"/>
  <c r="E32" i="111"/>
  <c r="G54" i="111"/>
  <c r="G55" i="111"/>
  <c r="G60" i="111"/>
  <c r="F10" i="119"/>
  <c r="F9" i="119"/>
  <c r="G33" i="111"/>
  <c r="G38" i="111"/>
  <c r="G32" i="111"/>
  <c r="E54" i="111"/>
  <c r="E55" i="111"/>
  <c r="M53" i="111"/>
  <c r="E60" i="111"/>
  <c r="N53" i="111"/>
  <c r="D10" i="119"/>
  <c r="F19" i="111"/>
  <c r="F20" i="111" s="1"/>
  <c r="F17" i="111"/>
  <c r="F32" i="111"/>
  <c r="E9" i="119"/>
  <c r="F38" i="111"/>
  <c r="F33" i="111"/>
  <c r="E17" i="111"/>
  <c r="E19" i="111"/>
  <c r="F54" i="111"/>
  <c r="E10" i="119"/>
  <c r="F55" i="111"/>
  <c r="F60" i="111"/>
  <c r="G17" i="111"/>
  <c r="G19" i="111"/>
  <c r="G20" i="111" s="1"/>
  <c r="C119" i="136" l="1"/>
  <c r="C117" i="136"/>
  <c r="B87" i="136"/>
  <c r="N33" i="111"/>
  <c r="M33" i="111"/>
  <c r="M55" i="111"/>
  <c r="N55" i="111"/>
  <c r="M54" i="111"/>
  <c r="N54" i="111"/>
  <c r="N38" i="111"/>
  <c r="E41" i="111"/>
  <c r="M38" i="111"/>
  <c r="E39" i="111"/>
  <c r="G63" i="111"/>
  <c r="G64" i="111" s="1"/>
  <c r="G61" i="111"/>
  <c r="E20" i="111"/>
  <c r="F61" i="111"/>
  <c r="F63" i="111"/>
  <c r="F64" i="111" s="1"/>
  <c r="F39" i="111"/>
  <c r="F41" i="111"/>
  <c r="F42" i="111" s="1"/>
  <c r="G39" i="111"/>
  <c r="G41" i="111"/>
  <c r="G42" i="111" s="1"/>
  <c r="N60" i="111"/>
  <c r="M60" i="111"/>
  <c r="E61" i="111"/>
  <c r="E63" i="111"/>
  <c r="N32" i="111"/>
  <c r="M32" i="111"/>
  <c r="B89" i="136" l="1"/>
  <c r="B88" i="136"/>
  <c r="E42" i="111"/>
  <c r="M41" i="111"/>
  <c r="N41" i="111"/>
  <c r="E64" i="111"/>
  <c r="N63" i="111"/>
  <c r="M63" i="111"/>
  <c r="N39" i="111"/>
  <c r="M39" i="111"/>
  <c r="M61" i="111"/>
  <c r="N61" i="111"/>
  <c r="X16" i="136" l="1"/>
  <c r="M64" i="111"/>
  <c r="N64" i="111"/>
  <c r="N42" i="111"/>
  <c r="M42" i="111"/>
  <c r="X17" i="136" l="1"/>
  <c r="X20" i="136"/>
  <c r="H19" i="96" l="1"/>
  <c r="H20" i="96" s="1"/>
  <c r="D49" i="136" s="1"/>
  <c r="G19" i="96"/>
  <c r="G20" i="96" s="1"/>
  <c r="C49" i="136" s="1"/>
  <c r="I19" i="96"/>
  <c r="F11" i="106"/>
  <c r="F9" i="106" s="1"/>
  <c r="G11" i="106"/>
  <c r="G12" i="106" s="1"/>
  <c r="D4" i="119"/>
  <c r="F4" i="119"/>
  <c r="E4" i="119"/>
  <c r="H11" i="106"/>
  <c r="G24" i="129"/>
  <c r="F24" i="129"/>
  <c r="E24" i="129"/>
  <c r="D40" i="136" l="1"/>
  <c r="E5" i="119"/>
  <c r="K185" i="136" s="1"/>
  <c r="E218" i="136"/>
  <c r="V7" i="136" s="1"/>
  <c r="F5" i="119"/>
  <c r="N185" i="136" s="1"/>
  <c r="F218" i="136"/>
  <c r="W7" i="136" s="1"/>
  <c r="C40" i="136"/>
  <c r="C45" i="136" s="1"/>
  <c r="C47" i="136" s="1"/>
  <c r="D5" i="119"/>
  <c r="H185" i="136" s="1"/>
  <c r="D218" i="136"/>
  <c r="U7" i="136" s="1"/>
  <c r="D45" i="136"/>
  <c r="D47" i="136" s="1"/>
  <c r="E40" i="136"/>
  <c r="I20" i="96"/>
  <c r="E49" i="136" s="1"/>
  <c r="E32" i="129"/>
  <c r="E22" i="129"/>
  <c r="D223" i="136" s="1"/>
  <c r="F14" i="106"/>
  <c r="H9" i="106"/>
  <c r="H12" i="106"/>
  <c r="F12" i="106"/>
  <c r="G9" i="106"/>
  <c r="C116" i="136" l="1"/>
  <c r="E45" i="136"/>
  <c r="E47" i="136" s="1"/>
  <c r="W8" i="136"/>
  <c r="W10" i="136"/>
  <c r="U8" i="136"/>
  <c r="U15" i="136" s="1"/>
  <c r="B92" i="136" s="1"/>
  <c r="U10" i="136"/>
  <c r="U25" i="136" s="1"/>
  <c r="V8" i="136"/>
  <c r="V15" i="136" s="1"/>
  <c r="V10" i="136"/>
  <c r="V25" i="136" s="1"/>
  <c r="J9" i="106"/>
  <c r="C7" i="129"/>
  <c r="F32" i="129"/>
  <c r="F33" i="129" s="1"/>
  <c r="G14" i="106"/>
  <c r="F22" i="129"/>
  <c r="E223" i="136" s="1"/>
  <c r="E33" i="129"/>
  <c r="G32" i="129"/>
  <c r="G33" i="129" s="1"/>
  <c r="H14" i="106"/>
  <c r="G22" i="129"/>
  <c r="F223" i="136" s="1"/>
  <c r="E37" i="129"/>
  <c r="E96" i="129"/>
  <c r="E102" i="129"/>
  <c r="E23" i="129"/>
  <c r="E38" i="129"/>
  <c r="E39" i="129"/>
  <c r="E74" i="111" l="1"/>
  <c r="W11" i="136"/>
  <c r="W27" i="136" s="1"/>
  <c r="W25" i="136"/>
  <c r="V11" i="136"/>
  <c r="V16" i="136"/>
  <c r="U11" i="136"/>
  <c r="U12" i="136"/>
  <c r="U16" i="136"/>
  <c r="AA4" i="136"/>
  <c r="W16" i="136" s="1"/>
  <c r="B116" i="136"/>
  <c r="F38" i="129"/>
  <c r="G38" i="129" s="1"/>
  <c r="F102" i="129"/>
  <c r="G102" i="129" s="1"/>
  <c r="F96" i="129"/>
  <c r="G96" i="129" s="1"/>
  <c r="F37" i="129"/>
  <c r="G37" i="129" s="1"/>
  <c r="C100" i="129"/>
  <c r="I26" i="129"/>
  <c r="D100" i="129"/>
  <c r="E100" i="129"/>
  <c r="G100" i="129"/>
  <c r="F100" i="129"/>
  <c r="F39" i="129"/>
  <c r="F74" i="111" s="1"/>
  <c r="H33" i="129"/>
  <c r="E43" i="129"/>
  <c r="E45" i="129"/>
  <c r="E44" i="129"/>
  <c r="E26" i="129" s="1"/>
  <c r="J14" i="106"/>
  <c r="H32" i="129"/>
  <c r="B36" i="129" s="1"/>
  <c r="C36" i="129" s="1"/>
  <c r="D36" i="129" s="1"/>
  <c r="E36" i="129" s="1"/>
  <c r="F36" i="129" s="1"/>
  <c r="G36" i="129" s="1"/>
  <c r="G23" i="129"/>
  <c r="F23" i="129"/>
  <c r="F81" i="111" l="1"/>
  <c r="F75" i="111"/>
  <c r="F76" i="111"/>
  <c r="E81" i="111"/>
  <c r="E76" i="111"/>
  <c r="E75" i="111"/>
  <c r="U18" i="136"/>
  <c r="U27" i="136"/>
  <c r="V18" i="136"/>
  <c r="V27" i="136"/>
  <c r="U17" i="136"/>
  <c r="U21" i="136"/>
  <c r="U20" i="136"/>
  <c r="V12" i="136"/>
  <c r="V13" i="136" s="1"/>
  <c r="V17" i="136"/>
  <c r="F43" i="129"/>
  <c r="G43" i="129" s="1"/>
  <c r="B42" i="129"/>
  <c r="F45" i="129"/>
  <c r="F26" i="129"/>
  <c r="F44" i="129"/>
  <c r="G44" i="129" s="1"/>
  <c r="G39" i="129"/>
  <c r="F101" i="129"/>
  <c r="C101" i="129"/>
  <c r="G101" i="129"/>
  <c r="E101" i="129"/>
  <c r="D101" i="129"/>
  <c r="V22" i="136" l="1"/>
  <c r="W18" i="136"/>
  <c r="W19" i="136" s="1"/>
  <c r="U22" i="136"/>
  <c r="F84" i="111"/>
  <c r="F85" i="111" s="1"/>
  <c r="F82" i="111"/>
  <c r="E84" i="111"/>
  <c r="E82" i="111"/>
  <c r="V20" i="136"/>
  <c r="W12" i="136"/>
  <c r="W13" i="136" s="1"/>
  <c r="V21" i="136"/>
  <c r="G45" i="129"/>
  <c r="C42" i="129"/>
  <c r="I27" i="129"/>
  <c r="G26" i="129"/>
  <c r="W23" i="136" l="1"/>
  <c r="E85" i="111"/>
  <c r="G74" i="111"/>
  <c r="N72" i="111"/>
  <c r="M72" i="111"/>
  <c r="W14" i="136"/>
  <c r="W15" i="136" s="1"/>
  <c r="W21" i="136"/>
  <c r="W20" i="136"/>
  <c r="G27" i="129"/>
  <c r="F27" i="129"/>
  <c r="E27" i="129"/>
  <c r="D42" i="129"/>
  <c r="G75" i="111" l="1"/>
  <c r="G81" i="111"/>
  <c r="G76" i="111"/>
  <c r="W22" i="136"/>
  <c r="E42" i="129"/>
  <c r="G84" i="111" l="1"/>
  <c r="G82" i="111"/>
  <c r="E28" i="129"/>
  <c r="E29" i="129"/>
  <c r="F42" i="129"/>
  <c r="G85" i="111" l="1"/>
  <c r="G42" i="129"/>
  <c r="G29" i="129"/>
  <c r="F29" i="129"/>
  <c r="G28" i="129"/>
  <c r="F28" i="129"/>
  <c r="I29" i="129" l="1"/>
  <c r="I28" i="129"/>
  <c r="L9" i="111" l="1"/>
  <c r="L16" i="111" l="1"/>
  <c r="L19" i="111" s="1"/>
  <c r="L20" i="111" s="1"/>
  <c r="A37" i="124"/>
  <c r="L10" i="111"/>
  <c r="L11" i="111"/>
  <c r="N37" i="124" l="1"/>
  <c r="K68" i="139" s="1"/>
  <c r="L17" i="111"/>
  <c r="Q25" i="139" l="1"/>
  <c r="M20" i="15"/>
  <c r="K220" i="136" s="1"/>
  <c r="K72" i="139" l="1"/>
  <c r="AC186" i="136" s="1"/>
  <c r="I9" i="111"/>
  <c r="H9" i="111"/>
  <c r="L69" i="111" s="1"/>
  <c r="N4" i="111"/>
  <c r="M4" i="111"/>
  <c r="J9" i="111"/>
  <c r="K9" i="111"/>
  <c r="L74" i="111" l="1"/>
  <c r="K112" i="139"/>
  <c r="AC189" i="136"/>
  <c r="AD189" i="136" s="1"/>
  <c r="M37" i="124"/>
  <c r="L37" i="124"/>
  <c r="K37" i="124"/>
  <c r="J37" i="124"/>
  <c r="K16" i="111"/>
  <c r="K10" i="111"/>
  <c r="K11" i="111"/>
  <c r="J11" i="111"/>
  <c r="J16" i="111"/>
  <c r="J10" i="111"/>
  <c r="N9" i="111"/>
  <c r="H11" i="111"/>
  <c r="H16" i="111"/>
  <c r="M9" i="111"/>
  <c r="H10" i="111"/>
  <c r="I16" i="111"/>
  <c r="I11" i="111"/>
  <c r="I10" i="111"/>
  <c r="K4" i="119" l="1"/>
  <c r="I144" i="136"/>
  <c r="G68" i="139"/>
  <c r="J20" i="15"/>
  <c r="H220" i="136" s="1"/>
  <c r="H68" i="139"/>
  <c r="K20" i="15"/>
  <c r="I220" i="136" s="1"/>
  <c r="I68" i="139"/>
  <c r="L20" i="15"/>
  <c r="J220" i="136" s="1"/>
  <c r="J68" i="139"/>
  <c r="L76" i="111"/>
  <c r="L75" i="111"/>
  <c r="L81" i="111"/>
  <c r="L84" i="111" s="1"/>
  <c r="L85" i="111" s="1"/>
  <c r="K122" i="139"/>
  <c r="K120" i="139"/>
  <c r="K123" i="139"/>
  <c r="K121" i="139"/>
  <c r="AD188" i="136"/>
  <c r="AE188" i="136"/>
  <c r="M25" i="139"/>
  <c r="I20" i="15"/>
  <c r="G220" i="136" s="1"/>
  <c r="I69" i="111"/>
  <c r="N25" i="139"/>
  <c r="J69" i="111"/>
  <c r="O25" i="139"/>
  <c r="K69" i="111"/>
  <c r="P25" i="139"/>
  <c r="C126" i="136"/>
  <c r="H69" i="111"/>
  <c r="D126" i="136"/>
  <c r="H17" i="111"/>
  <c r="M16" i="111"/>
  <c r="N16" i="111"/>
  <c r="H19" i="111"/>
  <c r="I19" i="111"/>
  <c r="I20" i="111" s="1"/>
  <c r="I17" i="111"/>
  <c r="N11" i="111"/>
  <c r="M11" i="111"/>
  <c r="J19" i="111"/>
  <c r="J20" i="111" s="1"/>
  <c r="J17" i="111"/>
  <c r="K17" i="111"/>
  <c r="K19" i="111"/>
  <c r="K20" i="111" s="1"/>
  <c r="N10" i="111"/>
  <c r="M10" i="111"/>
  <c r="M68" i="139" l="1"/>
  <c r="N68" i="139"/>
  <c r="K8" i="119"/>
  <c r="O43" i="124" s="1"/>
  <c r="K9" i="119"/>
  <c r="K10" i="119"/>
  <c r="H72" i="139"/>
  <c r="T186" i="136" s="1"/>
  <c r="T189" i="136" s="1"/>
  <c r="U189" i="136" s="1"/>
  <c r="I72" i="139"/>
  <c r="W186" i="136" s="1"/>
  <c r="W189" i="136" s="1"/>
  <c r="X189" i="136" s="1"/>
  <c r="J72" i="139"/>
  <c r="Z186" i="136" s="1"/>
  <c r="Z189" i="136" s="1"/>
  <c r="AA189" i="136" s="1"/>
  <c r="L82" i="111"/>
  <c r="H74" i="111"/>
  <c r="G112" i="139"/>
  <c r="J74" i="111"/>
  <c r="I112" i="139"/>
  <c r="K74" i="111"/>
  <c r="J112" i="139"/>
  <c r="I74" i="111"/>
  <c r="H112" i="139"/>
  <c r="T20" i="15"/>
  <c r="X3" i="136"/>
  <c r="G72" i="139"/>
  <c r="T25" i="139"/>
  <c r="N69" i="111"/>
  <c r="M69" i="111"/>
  <c r="H20" i="111"/>
  <c r="M19" i="111"/>
  <c r="N19" i="111"/>
  <c r="N17" i="111"/>
  <c r="M17" i="111"/>
  <c r="G120" i="139" l="1"/>
  <c r="N112" i="139"/>
  <c r="N72" i="139"/>
  <c r="I4" i="119"/>
  <c r="M44" i="124"/>
  <c r="J44" i="124"/>
  <c r="K44" i="124"/>
  <c r="L44" i="124"/>
  <c r="J4" i="119"/>
  <c r="H4" i="119"/>
  <c r="G4" i="119"/>
  <c r="G126" i="139" s="1"/>
  <c r="H126" i="139" s="1"/>
  <c r="V187" i="136"/>
  <c r="U186" i="136" s="1"/>
  <c r="V186" i="136" s="1"/>
  <c r="Y187" i="136"/>
  <c r="X186" i="136" s="1"/>
  <c r="X188" i="136" s="1"/>
  <c r="AB187" i="136"/>
  <c r="AA186" i="136" s="1"/>
  <c r="AA188" i="136" s="1"/>
  <c r="H76" i="111"/>
  <c r="M76" i="111" s="1"/>
  <c r="H120" i="139"/>
  <c r="H123" i="139"/>
  <c r="H122" i="139"/>
  <c r="H121" i="139"/>
  <c r="J120" i="139"/>
  <c r="J122" i="139"/>
  <c r="J121" i="139"/>
  <c r="J123" i="139"/>
  <c r="I123" i="139"/>
  <c r="I121" i="139"/>
  <c r="I122" i="139"/>
  <c r="I120" i="139"/>
  <c r="G123" i="139"/>
  <c r="G122" i="139"/>
  <c r="G121" i="139"/>
  <c r="J75" i="111"/>
  <c r="H75" i="111"/>
  <c r="N75" i="111" s="1"/>
  <c r="M74" i="111"/>
  <c r="N74" i="111"/>
  <c r="J81" i="111"/>
  <c r="J82" i="111" s="1"/>
  <c r="H81" i="111"/>
  <c r="M81" i="111" s="1"/>
  <c r="I76" i="111"/>
  <c r="I81" i="111"/>
  <c r="I82" i="111" s="1"/>
  <c r="J76" i="111"/>
  <c r="I75" i="111"/>
  <c r="K81" i="111"/>
  <c r="K84" i="111" s="1"/>
  <c r="K85" i="111" s="1"/>
  <c r="K75" i="111"/>
  <c r="K76" i="111"/>
  <c r="V190" i="136"/>
  <c r="W190" i="136"/>
  <c r="X190" i="136"/>
  <c r="Y190" i="136"/>
  <c r="AE190" i="136"/>
  <c r="T190" i="136"/>
  <c r="Q186" i="136"/>
  <c r="Z190" i="136"/>
  <c r="AD190" i="136"/>
  <c r="AA190" i="136"/>
  <c r="AB190" i="136"/>
  <c r="AC190" i="136"/>
  <c r="R190" i="136"/>
  <c r="S190" i="136"/>
  <c r="U190" i="136"/>
  <c r="M72" i="139"/>
  <c r="M20" i="111"/>
  <c r="N20" i="111"/>
  <c r="N121" i="139" l="1"/>
  <c r="N122" i="139"/>
  <c r="N123" i="139"/>
  <c r="N120" i="139"/>
  <c r="I218" i="136"/>
  <c r="H218" i="136"/>
  <c r="H8" i="119"/>
  <c r="H10" i="119"/>
  <c r="H9" i="119"/>
  <c r="J10" i="119"/>
  <c r="J8" i="119"/>
  <c r="J9" i="119"/>
  <c r="I10" i="119"/>
  <c r="I8" i="119"/>
  <c r="I9" i="119"/>
  <c r="G8" i="119"/>
  <c r="M8" i="119" s="1"/>
  <c r="G10" i="119"/>
  <c r="G9" i="119"/>
  <c r="F40" i="136"/>
  <c r="D116" i="136" s="1"/>
  <c r="D117" i="136" s="1"/>
  <c r="D118" i="136" s="1"/>
  <c r="D119" i="136" s="1"/>
  <c r="H5" i="119"/>
  <c r="T185" i="136" s="1"/>
  <c r="U185" i="136" s="1"/>
  <c r="G218" i="136"/>
  <c r="X7" i="136" s="1"/>
  <c r="X8" i="136" s="1"/>
  <c r="M4" i="119"/>
  <c r="J218" i="136"/>
  <c r="J5" i="119"/>
  <c r="Z185" i="136" s="1"/>
  <c r="AA185" i="136" s="1"/>
  <c r="Y186" i="136"/>
  <c r="Y188" i="136" s="1"/>
  <c r="I5" i="119"/>
  <c r="W185" i="136" s="1"/>
  <c r="X185" i="136" s="1"/>
  <c r="K218" i="136"/>
  <c r="K5" i="119"/>
  <c r="AC185" i="136" s="1"/>
  <c r="AD185" i="136" s="1"/>
  <c r="G5" i="119"/>
  <c r="Q185" i="136" s="1"/>
  <c r="R185" i="136" s="1"/>
  <c r="U188" i="136"/>
  <c r="AB186" i="136"/>
  <c r="AC188" i="136" s="1"/>
  <c r="N76" i="111"/>
  <c r="H82" i="111"/>
  <c r="M82" i="111" s="1"/>
  <c r="N81" i="111"/>
  <c r="J84" i="111"/>
  <c r="J85" i="111" s="1"/>
  <c r="M75" i="111"/>
  <c r="H84" i="111"/>
  <c r="H85" i="111" s="1"/>
  <c r="I84" i="111"/>
  <c r="I85" i="111" s="1"/>
  <c r="K82" i="111"/>
  <c r="V188" i="136"/>
  <c r="W188" i="136"/>
  <c r="Q189" i="136"/>
  <c r="R189" i="136" s="1"/>
  <c r="P187" i="136"/>
  <c r="O186" i="136" s="1"/>
  <c r="S187" i="136"/>
  <c r="R186" i="136" s="1"/>
  <c r="F45" i="136" l="1"/>
  <c r="F47" i="136" s="1"/>
  <c r="M9" i="119"/>
  <c r="M10" i="119"/>
  <c r="Z188" i="136"/>
  <c r="AB188" i="136"/>
  <c r="N84" i="111"/>
  <c r="M84" i="111"/>
  <c r="N82" i="111"/>
  <c r="P186" i="136"/>
  <c r="O188" i="136"/>
  <c r="S186" i="136"/>
  <c r="R188" i="136"/>
  <c r="M85" i="111"/>
  <c r="N85" i="111"/>
  <c r="S188" i="136" l="1"/>
  <c r="T188" i="136"/>
  <c r="P188" i="136"/>
  <c r="Q188" i="136"/>
  <c r="D143" i="136"/>
  <c r="E143" i="136" s="1"/>
  <c r="B143" i="1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E9" authorId="0" shapeId="0" xr:uid="{D3740432-4F6B-46CA-BEAE-0FB3C281FD4D}">
      <text>
        <r>
          <rPr>
            <b/>
            <sz val="9"/>
            <color indexed="81"/>
            <rFont val="Tahoma"/>
            <family val="2"/>
          </rPr>
          <t>CCC:</t>
        </r>
        <r>
          <rPr>
            <sz val="9"/>
            <color indexed="81"/>
            <rFont val="Tahoma"/>
            <family val="2"/>
          </rPr>
          <t xml:space="preserve">
Note: Industrial allocation forecasts have been updated in current regulations for total unit limit supply. 
This means that the calculations to reach auction volumes based on other steps do not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A1" authorId="0" shapeId="0" xr:uid="{364F9D4F-020F-4039-A772-28AF0479EBC0}">
      <text>
        <r>
          <rPr>
            <b/>
            <sz val="9"/>
            <color indexed="81"/>
            <rFont val="Tahoma"/>
            <family val="2"/>
          </rPr>
          <t>CCC:</t>
        </r>
        <r>
          <rPr>
            <sz val="9"/>
            <color indexed="81"/>
            <rFont val="Tahoma"/>
            <family val="2"/>
          </rPr>
          <t xml:space="preserve">
Base figures taken from CCC NZ ETS forestry model</t>
        </r>
      </text>
    </comment>
    <comment ref="A10" authorId="0" shapeId="0" xr:uid="{6A25AA4A-C021-4E3B-9BA9-03D0C7594389}">
      <text>
        <r>
          <rPr>
            <b/>
            <sz val="9"/>
            <color indexed="81"/>
            <rFont val="Tahoma"/>
            <family val="2"/>
          </rPr>
          <t>CCC:</t>
        </r>
        <r>
          <rPr>
            <sz val="9"/>
            <color indexed="81"/>
            <rFont val="Tahoma"/>
            <family val="2"/>
          </rPr>
          <t xml:space="preserve">
Note: the forestry model over estimates total allocations and total surrenders as it represents the full units from all forests grown and harvested, whilst in actual allocations these are sometimes netted off within a single forest carbon accounting area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A1" authorId="0" shapeId="0" xr:uid="{B1375972-B5A8-45C5-8C73-595A57EC5FF0}">
      <text>
        <r>
          <rPr>
            <b/>
            <sz val="9"/>
            <color indexed="81"/>
            <rFont val="Tahoma"/>
            <family val="2"/>
          </rPr>
          <t>CCC:</t>
        </r>
        <r>
          <rPr>
            <sz val="9"/>
            <color indexed="81"/>
            <rFont val="Tahoma"/>
            <family val="2"/>
          </rPr>
          <t xml:space="preserve">
Taken from CCC NZ ETS forestry model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A26" authorId="0" shapeId="0" xr:uid="{64EBE723-C52C-497D-8F4F-A21C3C6474A8}">
      <text>
        <r>
          <rPr>
            <b/>
            <sz val="9"/>
            <color indexed="81"/>
            <rFont val="Tahoma"/>
            <family val="2"/>
          </rPr>
          <t>CCC:</t>
        </r>
        <r>
          <rPr>
            <sz val="9"/>
            <color indexed="81"/>
            <rFont val="Tahoma"/>
            <family val="2"/>
          </rPr>
          <t xml:space="preserve">
Estimate from historic GHG inventory data on non-transport LFF breakdown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Climate Change Commission</author>
    <author>CCC</author>
  </authors>
  <commentList>
    <comment ref="B12" authorId="0" shapeId="0" xr:uid="{D8893432-90B8-4135-A542-300F0857262F}">
      <text>
        <r>
          <rPr>
            <b/>
            <sz val="9"/>
            <color indexed="81"/>
            <rFont val="Tahoma"/>
            <family val="2"/>
          </rPr>
          <t>CCC:</t>
        </r>
        <r>
          <rPr>
            <sz val="9"/>
            <color indexed="81"/>
            <rFont val="Tahoma"/>
            <family val="2"/>
          </rPr>
          <t xml:space="preserve">
Only municipal landfill disposal facilities are covered by the NZ ETS. All other waste emissions are outside of the NZ ETS. This includes emissions from non-municipal landfills, farm fills, and wastewater treatment.</t>
        </r>
      </text>
    </comment>
    <comment ref="A13" authorId="1" shapeId="0" xr:uid="{3FCA44A7-13E1-4D35-BE49-C729D819DC6F}">
      <text>
        <r>
          <rPr>
            <b/>
            <sz val="9"/>
            <color indexed="81"/>
            <rFont val="Tahoma"/>
            <family val="2"/>
          </rPr>
          <t>CCC:</t>
        </r>
        <r>
          <rPr>
            <sz val="9"/>
            <color indexed="81"/>
            <rFont val="Tahoma"/>
            <family val="2"/>
          </rPr>
          <t xml:space="preserve">
Includes estimate of SGG levy and discrepency between GHG inventory. Discussed in Technical Annex</t>
        </r>
      </text>
    </comment>
    <comment ref="B13" authorId="1" shapeId="0" xr:uid="{6F067530-CBEE-4139-9434-B8786C3C7533}">
      <text>
        <r>
          <rPr>
            <b/>
            <sz val="9"/>
            <color indexed="81"/>
            <rFont val="Tahoma"/>
            <family val="2"/>
          </rPr>
          <t>CCC:</t>
        </r>
        <r>
          <rPr>
            <sz val="9"/>
            <color indexed="81"/>
            <rFont val="Tahoma"/>
            <family val="2"/>
          </rPr>
          <t xml:space="preserve">
A portion of HFC emissions associated with certain goods and vehicles are priced through the Synthetic Greenhouse Gas (SGG) levy instead of facing NZ ETS unit surrender obligations.</t>
        </r>
      </text>
    </comment>
    <comment ref="A14" authorId="1" shapeId="0" xr:uid="{6A1C311B-03ED-4B01-86AA-EDFA6AB11CB2}">
      <text>
        <r>
          <rPr>
            <b/>
            <sz val="9"/>
            <color indexed="81"/>
            <rFont val="Tahoma"/>
            <family val="2"/>
          </rPr>
          <t>CCC:</t>
        </r>
        <r>
          <rPr>
            <sz val="9"/>
            <color indexed="81"/>
            <rFont val="Tahoma"/>
            <family val="2"/>
          </rPr>
          <t xml:space="preserve">
Taken from estimates of percentage of IPPU of historical GHG inventory data from 'other process uses of carbonates', medical and other product use, non-energy products from fuels and solvent use, NO2 from medical applications. </t>
        </r>
      </text>
    </comment>
    <comment ref="B14" authorId="1" shapeId="0" xr:uid="{5D2839CA-EECB-4012-AD88-B8CCB3D5A2F9}">
      <text>
        <r>
          <rPr>
            <b/>
            <sz val="9"/>
            <color indexed="81"/>
            <rFont val="Tahoma"/>
            <family val="2"/>
          </rPr>
          <t>CCC:</t>
        </r>
        <r>
          <rPr>
            <sz val="9"/>
            <color indexed="81"/>
            <rFont val="Tahoma"/>
            <family val="2"/>
          </rPr>
          <t xml:space="preserve">
Several small emissions sources in the Industrial Processes and Product Use (IPPU) inventory category are outside the NZ ETS. These include:
-Non-energy products from fuels and solvent use
-Sulphur hexafluoride and perfluorocarbons from medical and other product use
-Nitrous oxide from medical applications
-Other uses of carbonate</t>
        </r>
      </text>
    </comment>
    <comment ref="A36" authorId="1" shapeId="0" xr:uid="{6CF69376-D291-4390-A986-422CEA267994}">
      <text>
        <r>
          <rPr>
            <b/>
            <sz val="9"/>
            <color indexed="81"/>
            <rFont val="Tahoma"/>
            <family val="2"/>
          </rPr>
          <t>CCC:</t>
        </r>
        <r>
          <rPr>
            <sz val="9"/>
            <color indexed="81"/>
            <rFont val="Tahoma"/>
            <family val="2"/>
          </rPr>
          <t xml:space="preserve">
All additional emissions abatement required to meet EB3 removed from NZ ETS sectors.</t>
        </r>
      </text>
    </comment>
    <comment ref="A37" authorId="1" shapeId="0" xr:uid="{77A13ACE-D95D-462B-A130-086C2B87985F}">
      <text>
        <r>
          <rPr>
            <b/>
            <sz val="9"/>
            <color indexed="81"/>
            <rFont val="Tahoma"/>
            <family val="2"/>
          </rPr>
          <t>CCC:</t>
        </r>
        <r>
          <rPr>
            <sz val="9"/>
            <color indexed="81"/>
            <rFont val="Tahoma"/>
            <family val="2"/>
          </rPr>
          <t xml:space="preserve">
Resulting 2035 "negative auction volume" based on central surplus assumptions and no change in cap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A11" authorId="0" shapeId="0" xr:uid="{9BE30C94-F754-4174-8FA5-420FF2724B7D}">
      <text>
        <r>
          <rPr>
            <b/>
            <sz val="9"/>
            <color indexed="81"/>
            <rFont val="Tahoma"/>
            <family val="2"/>
          </rPr>
          <t>CCC:</t>
        </r>
        <r>
          <rPr>
            <sz val="9"/>
            <color indexed="81"/>
            <rFont val="Tahoma"/>
            <family val="2"/>
          </rPr>
          <t xml:space="preserve">
Based on estimated discrepency related to landfill gas capture rates (described in Technical Annex)</t>
        </r>
      </text>
    </comment>
    <comment ref="B20" authorId="0" shapeId="0" xr:uid="{664AFB98-58DF-4067-BCFC-B6F502D8736B}">
      <text>
        <r>
          <rPr>
            <b/>
            <sz val="9"/>
            <color indexed="81"/>
            <rFont val="Tahoma"/>
            <family val="2"/>
          </rPr>
          <t>CCC:</t>
        </r>
        <r>
          <rPr>
            <sz val="9"/>
            <color indexed="81"/>
            <rFont val="Tahoma"/>
            <family val="2"/>
          </rPr>
          <t xml:space="preserve">
Note: linked to cap amended based on readjusted abatement.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C1" authorId="0" shapeId="0" xr:uid="{1584A9D1-95DF-4DE2-A3FD-91382FA86C43}">
      <text>
        <r>
          <rPr>
            <b/>
            <sz val="9"/>
            <color indexed="81"/>
            <rFont val="Tahoma"/>
            <family val="2"/>
          </rPr>
          <t>CCC:</t>
        </r>
        <r>
          <rPr>
            <sz val="9"/>
            <color indexed="81"/>
            <rFont val="Tahoma"/>
            <family val="2"/>
          </rPr>
          <t xml:space="preserve">
2024 actual allocation volumes from EPA:
https://www.epa.govt.nz/industry-areas/emissions-trading-scheme/industrial-allocations/decisions/</t>
        </r>
      </text>
    </comment>
    <comment ref="B9" authorId="0" shapeId="0" xr:uid="{99D621D9-66CB-4410-B630-745AEDE495AC}">
      <text>
        <r>
          <rPr>
            <b/>
            <sz val="9"/>
            <color indexed="81"/>
            <rFont val="Tahoma"/>
            <family val="2"/>
          </rPr>
          <t>CCC:</t>
        </r>
        <r>
          <rPr>
            <sz val="9"/>
            <color indexed="81"/>
            <rFont val="Tahoma"/>
            <family val="2"/>
          </rPr>
          <t xml:space="preserve">
NZS + Pacific Steel + Fletcher Steel in its different ownership structures over time. Activities: iron and steel from iron sand and carbon steel from cold ferrous feed.</t>
        </r>
      </text>
    </comment>
    <comment ref="B11" authorId="0" shapeId="0" xr:uid="{EFA8CD01-D947-417B-A1FA-0D161E49583B}">
      <text>
        <r>
          <rPr>
            <b/>
            <sz val="9"/>
            <color indexed="81"/>
            <rFont val="Tahoma"/>
            <family val="2"/>
          </rPr>
          <t>CCC:</t>
        </r>
        <r>
          <rPr>
            <sz val="9"/>
            <color indexed="81"/>
            <rFont val="Tahoma"/>
            <family val="2"/>
          </rPr>
          <t xml:space="preserve">
Caustic soda, hydrogen peroxide, cut roses
NOTE: Cut roses previously incorrectly included under low allocation. 
</t>
        </r>
      </text>
    </comment>
    <comment ref="B12" authorId="0" shapeId="0" xr:uid="{ECD4B1DA-E416-4337-BBD6-59E34EA53ADD}">
      <text>
        <r>
          <rPr>
            <b/>
            <sz val="9"/>
            <color indexed="81"/>
            <rFont val="Tahoma"/>
            <family val="2"/>
          </rPr>
          <t>CCC:</t>
        </r>
        <r>
          <rPr>
            <sz val="9"/>
            <color indexed="81"/>
            <rFont val="Tahoma"/>
            <family val="2"/>
          </rPr>
          <t xml:space="preserve">
Cartonboard, market pulp, packaging and industrial paper, newsprint</t>
        </r>
      </text>
    </comment>
    <comment ref="B14" authorId="0" shapeId="0" xr:uid="{6B7D960D-A95E-4536-B370-F51666FB3709}">
      <text>
        <r>
          <rPr>
            <b/>
            <sz val="9"/>
            <color indexed="81"/>
            <rFont val="Tahoma"/>
            <family val="2"/>
          </rPr>
          <t>CCC:</t>
        </r>
        <r>
          <rPr>
            <sz val="9"/>
            <color indexed="81"/>
            <rFont val="Tahoma"/>
            <family val="2"/>
          </rPr>
          <t xml:space="preserve">
Whey powder and lactose</t>
        </r>
      </text>
    </comment>
    <comment ref="B15" authorId="0" shapeId="0" xr:uid="{08DF942F-2C22-4E66-A8AC-54BB87D0FCEF}">
      <text>
        <r>
          <rPr>
            <b/>
            <sz val="9"/>
            <color indexed="81"/>
            <rFont val="Tahoma"/>
            <family val="2"/>
          </rPr>
          <t>CCC:</t>
        </r>
        <r>
          <rPr>
            <sz val="9"/>
            <color indexed="81"/>
            <rFont val="Tahoma"/>
            <family val="2"/>
          </rPr>
          <t xml:space="preserve">
Fresh capsicums, cucumbers &amp; tomatoes </t>
        </r>
      </text>
    </comment>
    <comment ref="B16" authorId="0" shapeId="0" xr:uid="{E2CD5266-6995-4558-B4F5-53F43DA9ACD2}">
      <text>
        <r>
          <rPr>
            <b/>
            <sz val="9"/>
            <color indexed="81"/>
            <rFont val="Tahoma"/>
            <family val="2"/>
          </rPr>
          <t>CCC:</t>
        </r>
        <r>
          <rPr>
            <sz val="9"/>
            <color indexed="81"/>
            <rFont val="Tahoma"/>
            <family val="2"/>
          </rPr>
          <t xml:space="preserve">
Protein meal and gelatine</t>
        </r>
      </text>
    </comment>
    <comment ref="B17" authorId="0" shapeId="0" xr:uid="{81A20C8A-C867-4FF9-83AC-DC6C750D4A60}">
      <text>
        <r>
          <rPr>
            <b/>
            <sz val="9"/>
            <color indexed="81"/>
            <rFont val="Tahoma"/>
            <family val="2"/>
          </rPr>
          <t>CCC:</t>
        </r>
        <r>
          <rPr>
            <sz val="9"/>
            <color indexed="81"/>
            <rFont val="Tahoma"/>
            <family val="2"/>
          </rPr>
          <t xml:space="preserve">
Ethanol, clay, glass + tissue paper, reconstituted wood panels</t>
        </r>
      </text>
    </comment>
    <comment ref="E23" authorId="0" shapeId="0" xr:uid="{0A70CF91-1FB5-4489-AE66-8DC59AD52BA9}">
      <text>
        <r>
          <rPr>
            <b/>
            <sz val="9"/>
            <color indexed="81"/>
            <rFont val="Tahoma"/>
            <family val="2"/>
          </rPr>
          <t>CCC:</t>
        </r>
        <r>
          <rPr>
            <sz val="9"/>
            <color indexed="81"/>
            <rFont val="Tahoma"/>
            <family val="2"/>
          </rPr>
          <t xml:space="preserve">
"Adjusted for estimate in reduction of allocative baseline due to electric arc furnace installation, reflecting increase in electricity use"</t>
        </r>
      </text>
    </comment>
    <comment ref="E24" authorId="0" shapeId="0" xr:uid="{2C99BADF-6ED1-41A3-9E31-C0C400FD495D}">
      <text>
        <r>
          <rPr>
            <b/>
            <sz val="9"/>
            <color indexed="81"/>
            <rFont val="Tahoma"/>
            <family val="2"/>
          </rPr>
          <t>CCC:</t>
        </r>
        <r>
          <rPr>
            <sz val="9"/>
            <color indexed="81"/>
            <rFont val="Tahoma"/>
            <family val="2"/>
          </rPr>
          <t xml:space="preserve">
Decreased production aligned with MBIE assumption (2025 emissions projections)</t>
        </r>
      </text>
    </comment>
    <comment ref="D26" authorId="0" shapeId="0" xr:uid="{C6FF0D22-3418-4CF8-A766-73E48A81BCB3}">
      <text>
        <r>
          <rPr>
            <b/>
            <sz val="9"/>
            <color indexed="81"/>
            <rFont val="Tahoma"/>
            <family val="2"/>
          </rPr>
          <t>CCC:</t>
        </r>
        <r>
          <rPr>
            <sz val="9"/>
            <color indexed="81"/>
            <rFont val="Tahoma"/>
            <family val="2"/>
          </rPr>
          <t xml:space="preserve">
Based on assumptions of:
Approximate 30% decrease from 2024, due to closure of Winstone Pulp and Oji Fibre's Penrose Mill, and paper production at Kinleith Mill. </t>
        </r>
      </text>
    </comment>
    <comment ref="E27" authorId="0" shapeId="0" xr:uid="{80A85CB4-B5AB-4362-9137-99FB7C365F44}">
      <text>
        <r>
          <rPr>
            <b/>
            <sz val="9"/>
            <color indexed="81"/>
            <rFont val="Tahoma"/>
            <family val="2"/>
          </rPr>
          <t>CCC:</t>
        </r>
        <r>
          <rPr>
            <sz val="9"/>
            <color indexed="81"/>
            <rFont val="Tahoma"/>
            <family val="2"/>
          </rPr>
          <t xml:space="preserve">
Small reduction applied to reflect potential of short-term shut down in 2026 of Kapuni plant, impacting overall urea production</t>
        </r>
      </text>
    </comment>
    <comment ref="C34" authorId="0" shapeId="0" xr:uid="{48635C70-3E94-44B1-B5AB-6C51ADF63FC0}">
      <text>
        <r>
          <rPr>
            <b/>
            <sz val="9"/>
            <color indexed="81"/>
            <rFont val="Tahoma"/>
            <family val="2"/>
          </rPr>
          <t>CCC:</t>
        </r>
        <r>
          <rPr>
            <sz val="9"/>
            <color indexed="81"/>
            <rFont val="Tahoma"/>
            <family val="2"/>
          </rPr>
          <t xml:space="preserve">
Taken from MfE - additional 292 in future allocation from 2024 (based on 86% allocation rate)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C11" authorId="0" shapeId="0" xr:uid="{1FA5AE2C-1E45-4776-99AB-27755250CC70}">
      <text>
        <r>
          <rPr>
            <b/>
            <sz val="9"/>
            <color indexed="81"/>
            <rFont val="Tahoma"/>
            <family val="2"/>
          </rPr>
          <t>CCC:</t>
        </r>
        <r>
          <rPr>
            <sz val="9"/>
            <color indexed="81"/>
            <rFont val="Tahoma"/>
            <family val="2"/>
          </rPr>
          <t xml:space="preserve">
No units cleared at auction in 2025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A26" authorId="0" shapeId="0" xr:uid="{F2F8A3F8-C071-43AE-8A4F-215523869798}">
      <text>
        <r>
          <rPr>
            <b/>
            <sz val="9"/>
            <color indexed="81"/>
            <rFont val="Tahoma"/>
            <family val="2"/>
          </rPr>
          <t>CCC:</t>
        </r>
        <r>
          <rPr>
            <sz val="9"/>
            <color indexed="81"/>
            <rFont val="Tahoma"/>
            <family val="2"/>
          </rPr>
          <t xml:space="preserve">
Applied as example volumes for temporary CCR in 2026 main report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B19" authorId="0" shapeId="0" xr:uid="{80B8E5E4-F0B2-431B-9F3E-3639A6497333}">
      <text>
        <r>
          <rPr>
            <b/>
            <sz val="9"/>
            <color indexed="81"/>
            <rFont val="Tahoma"/>
            <family val="2"/>
          </rPr>
          <t>CCC:</t>
        </r>
        <r>
          <rPr>
            <sz val="9"/>
            <color indexed="81"/>
            <rFont val="Tahoma"/>
            <family val="2"/>
          </rPr>
          <t xml:space="preserve">
Units available by total auction + industrial free allocation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R5" authorId="0" shapeId="0" xr:uid="{AB1E3B8B-9563-42E0-8F21-02679AC6D183}">
      <text>
        <r>
          <rPr>
            <b/>
            <sz val="9"/>
            <color indexed="81"/>
            <rFont val="Tahoma"/>
            <family val="2"/>
          </rPr>
          <t>CCC:</t>
        </r>
        <r>
          <rPr>
            <sz val="9"/>
            <color indexed="81"/>
            <rFont val="Tahoma"/>
            <family val="2"/>
          </rPr>
          <t xml:space="preserve">
ETS gross emissions minus technical adjustment for waste</t>
        </r>
      </text>
    </comment>
    <comment ref="R6" authorId="0" shapeId="0" xr:uid="{9F432E49-5066-4584-8824-0E858EBC20A5}">
      <text>
        <r>
          <rPr>
            <b/>
            <sz val="9"/>
            <color indexed="81"/>
            <rFont val="Tahoma"/>
            <family val="2"/>
          </rPr>
          <t>CCC:</t>
        </r>
        <r>
          <rPr>
            <sz val="9"/>
            <color indexed="81"/>
            <rFont val="Tahoma"/>
            <family val="2"/>
          </rPr>
          <t xml:space="preserve">
Adds on forestry technical adjustment which represents an estimate of the overallocation in the NZ ETS compared to actual target accounting forestry removals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CCC</author>
  </authors>
  <commentList>
    <comment ref="A43" authorId="0" shapeId="0" xr:uid="{487CBB18-5939-4CE6-BE68-83F09F031E50}">
      <text>
        <r>
          <rPr>
            <b/>
            <sz val="9"/>
            <color indexed="81"/>
            <rFont val="Tahoma"/>
            <family val="2"/>
          </rPr>
          <t>CCC:</t>
        </r>
        <r>
          <rPr>
            <sz val="9"/>
            <color indexed="81"/>
            <rFont val="Tahoma"/>
            <family val="2"/>
          </rPr>
          <t xml:space="preserve">
Based on sector target emissions levels minus industrial free allocation forecasts to direct emitters and technical adjustments.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<sst xmlns="http://schemas.openxmlformats.org/spreadsheetml/2006/main" count="45545" uniqueCount="806">
  <si>
    <t>Version</t>
  </si>
  <si>
    <t>Date</t>
  </si>
  <si>
    <t>Comment</t>
  </si>
  <si>
    <t>V1.0</t>
  </si>
  <si>
    <t>Prepared for public release</t>
  </si>
  <si>
    <t>NZ ETS unit limits and price control settings for 2027-2031</t>
  </si>
  <si>
    <t>Supporting spreadsheet, April 2026</t>
  </si>
  <si>
    <t>Title and link to workbook tab</t>
  </si>
  <si>
    <t>Description</t>
  </si>
  <si>
    <t>Current NZ ETS settings</t>
  </si>
  <si>
    <t>NZ ETS settings currently in regulations</t>
  </si>
  <si>
    <t>Unit supply calculation steps</t>
  </si>
  <si>
    <t>Align with emissions reduction targets</t>
  </si>
  <si>
    <t>This sheet summarises different emissions projections considered as part of the NZ ETS emissions cap</t>
  </si>
  <si>
    <t>Allocate volume to NZ ETS and sectors outside the NZ ETS</t>
  </si>
  <si>
    <t>NZ ETS emissions cap: Allocation of emissions budgets to NZ ETS and non-NZ ETS sectors</t>
  </si>
  <si>
    <t>Step 1</t>
  </si>
  <si>
    <t>Technical adjustments</t>
  </si>
  <si>
    <t>Converting and aligning emissions and units to account for differences in the way emissions are estimated in the GHG inventory and NZ ETS</t>
  </si>
  <si>
    <t>Step 2</t>
  </si>
  <si>
    <t>Industrial allocation forecasts</t>
  </si>
  <si>
    <t>Calculations and assumptions used to forecast industrial free allocation</t>
  </si>
  <si>
    <t>Step 3a</t>
  </si>
  <si>
    <t>Base surplus range estimate</t>
  </si>
  <si>
    <t>Estimate of unit surplus range and comparisons to previous estimates</t>
  </si>
  <si>
    <t>Step 3b</t>
  </si>
  <si>
    <t>Implied surplus work back calculation</t>
  </si>
  <si>
    <t>Calculaton to determine the surplus implied by status quo auction volumes</t>
  </si>
  <si>
    <t>Step 3c</t>
  </si>
  <si>
    <t>Surplus reduction volumes</t>
  </si>
  <si>
    <t>Calculation of range of annual surplus reduction volumes</t>
  </si>
  <si>
    <t>Step 5a</t>
  </si>
  <si>
    <t>Range of auction volumes</t>
  </si>
  <si>
    <t>Calculates range of potential auction volumes based on different surplus estimates</t>
  </si>
  <si>
    <t>Step 5</t>
  </si>
  <si>
    <t>Summary of auction volumes</t>
  </si>
  <si>
    <t>Combined summary of auction volume results</t>
  </si>
  <si>
    <t>Additional analysis and support materials</t>
  </si>
  <si>
    <t>Report Tables and Graphs</t>
  </si>
  <si>
    <t>Graphs and tables in main advice report</t>
  </si>
  <si>
    <t>Technical Annex 1 Tables and Graph</t>
  </si>
  <si>
    <r>
      <t xml:space="preserve">Graphs and tables in </t>
    </r>
    <r>
      <rPr>
        <i/>
        <sz val="11"/>
        <color theme="1"/>
        <rFont val="Calibri"/>
        <family val="2"/>
        <scheme val="minor"/>
      </rPr>
      <t>Technical Annex 1: Unit limit settings</t>
    </r>
  </si>
  <si>
    <t>P90 units held long-term</t>
  </si>
  <si>
    <t>Historical data and forecasts of p90 units held in original accounts</t>
  </si>
  <si>
    <t>Units held for hedging</t>
  </si>
  <si>
    <t>Hedging assumptions and calculations broken down by sectors</t>
  </si>
  <si>
    <t>P89 forestry unit estimates</t>
  </si>
  <si>
    <t>Data showing output variables from the forestry model used to estimate units held for harvest and forestry unit reconciliation</t>
  </si>
  <si>
    <t>Stockpile volume and allocations</t>
  </si>
  <si>
    <t>Total unit holdings data and review of changes in stockpile</t>
  </si>
  <si>
    <t>Forestry inside vs. outside the NZ ETS</t>
  </si>
  <si>
    <t>Calculations of forestry inside vs. outside the ETS</t>
  </si>
  <si>
    <t>2026 central projections summary</t>
  </si>
  <si>
    <t>Collates key outputs from ENZ used in analysis</t>
  </si>
  <si>
    <t>2026 ERP projections detailed results</t>
  </si>
  <si>
    <t>Government's ERP2 emissions projections data</t>
  </si>
  <si>
    <t>Price control triggers</t>
  </si>
  <si>
    <t>Price controls</t>
  </si>
  <si>
    <t>Calculations to reach inflation adjusted ARP and CCR trigger prices</t>
  </si>
  <si>
    <t>Settings in regulation (Released by MfE 19 August 2025)</t>
  </si>
  <si>
    <t>Link to updated settings by MfE</t>
  </si>
  <si>
    <t>Total NZU auction volumes (millions)</t>
  </si>
  <si>
    <t>Historic</t>
  </si>
  <si>
    <t>Currently in regulations</t>
  </si>
  <si>
    <t>For visibility</t>
  </si>
  <si>
    <t>Updated as of Government annoucement August 2025</t>
  </si>
  <si>
    <t>1. Align with emissions reduction targets</t>
  </si>
  <si>
    <t>For future visibility based on MfE published workbook</t>
  </si>
  <si>
    <t>2. Allocate volume to non-NZ ETS sectors</t>
  </si>
  <si>
    <t>Total NZ ETS share of emissions budgets</t>
  </si>
  <si>
    <t>3. Technical adjustments</t>
  </si>
  <si>
    <t>4. Industrial free allocation</t>
  </si>
  <si>
    <t>5. Surplus reduction</t>
  </si>
  <si>
    <t>5b: Discrepancy adjustment</t>
  </si>
  <si>
    <t>6. International unit limit</t>
  </si>
  <si>
    <t>7. NZU auction volumes</t>
  </si>
  <si>
    <t>CCR tier 1 volume</t>
  </si>
  <si>
    <t>CCR tier 2 volume</t>
  </si>
  <si>
    <t>Total CCR volume</t>
  </si>
  <si>
    <t>"Total NZUs available by auction"</t>
  </si>
  <si>
    <t>"Overall limit on units" (Including IA)</t>
  </si>
  <si>
    <t>Auction reserve price</t>
  </si>
  <si>
    <t>CCR tier 1 price</t>
  </si>
  <si>
    <t>CCR tier 2 price</t>
  </si>
  <si>
    <t>Reference: www.legislation.govt.nz/regulation/public/2020.html</t>
  </si>
  <si>
    <t>2024 auction results</t>
  </si>
  <si>
    <t>Auction 1</t>
  </si>
  <si>
    <t>Auction 2</t>
  </si>
  <si>
    <t>Auction 3</t>
  </si>
  <si>
    <t>Auction 4</t>
  </si>
  <si>
    <t>SUM 2024</t>
  </si>
  <si>
    <t>Available</t>
  </si>
  <si>
    <t>Sold</t>
  </si>
  <si>
    <t>Unsold</t>
  </si>
  <si>
    <t>2025 auction results</t>
  </si>
  <si>
    <t>Sum 2025</t>
  </si>
  <si>
    <t>*Note: discrepancies may exist due to rounding</t>
  </si>
  <si>
    <t>Current regulations</t>
  </si>
  <si>
    <t>Link to official regulations on Legislation.govt.nz</t>
  </si>
  <si>
    <t>Limits</t>
  </si>
  <si>
    <t>Calendar year</t>
  </si>
  <si>
    <t>New Zealand units available by auction</t>
  </si>
  <si>
    <t>Approved overseas units used</t>
  </si>
  <si>
    <t>Overall limit on units</t>
  </si>
  <si>
    <t>(Resulting base auction volumes)</t>
  </si>
  <si>
    <t>(Resulting Industrial allocation volumes)</t>
  </si>
  <si>
    <t>(millions)</t>
  </si>
  <si>
    <t>Price control settings</t>
  </si>
  <si>
    <t>Minimum price below which units must not be sold by auction</t>
  </si>
  <si>
    <t>Trigger price for sale of reserve amount of New Zealand units</t>
  </si>
  <si>
    <t>Reserve amount of New Zealand units</t>
  </si>
  <si>
    <t>($)</t>
  </si>
  <si>
    <t>Auction clearing prices</t>
  </si>
  <si>
    <t>Annual emissions</t>
  </si>
  <si>
    <t>EB1</t>
  </si>
  <si>
    <t>EB2</t>
  </si>
  <si>
    <t>EB3</t>
  </si>
  <si>
    <t>EB4 (un-notified)</t>
  </si>
  <si>
    <t>Kt CO2e</t>
  </si>
  <si>
    <t>Notified budgets</t>
  </si>
  <si>
    <t>Demonstration path used to set existing budgets</t>
  </si>
  <si>
    <t>(Current settings based on)</t>
  </si>
  <si>
    <t>ERP2 - New Measures</t>
  </si>
  <si>
    <t>Updated 2026 projections (WAM-central)</t>
  </si>
  <si>
    <t>Commission EB4 demo path</t>
  </si>
  <si>
    <t>Budget period summaries</t>
  </si>
  <si>
    <t>Difference to notified budgets</t>
  </si>
  <si>
    <t>Review against targets differences</t>
  </si>
  <si>
    <t>Target pathway distribution</t>
  </si>
  <si>
    <t>Additional abatement based on % distribution</t>
  </si>
  <si>
    <t>Proposed pathway updated to meet EB3</t>
  </si>
  <si>
    <t>Target pathway to meeting EB3</t>
  </si>
  <si>
    <t>2. Allocate budget based on WAM central projections</t>
  </si>
  <si>
    <t>EB4</t>
  </si>
  <si>
    <t>Gross emissions projections</t>
  </si>
  <si>
    <t>Gross emissions with additional required abatement</t>
  </si>
  <si>
    <t>Net emissions (2026 Projections)</t>
  </si>
  <si>
    <t>Net emissions (to meet EB3 trajectory)</t>
  </si>
  <si>
    <t>Budget allocation to non-NZ ETS emissions</t>
  </si>
  <si>
    <t>Agriculture</t>
  </si>
  <si>
    <t>Non-municipal waste</t>
  </si>
  <si>
    <t>F-gases</t>
  </si>
  <si>
    <t>Industrial processes and product use (IPPU)</t>
  </si>
  <si>
    <t>Biomass combustion</t>
  </si>
  <si>
    <t>Gross emissions outside ETS</t>
  </si>
  <si>
    <t>Afforestation</t>
  </si>
  <si>
    <t>Deforestation</t>
  </si>
  <si>
    <t>Total non-ETS forestry</t>
  </si>
  <si>
    <t>Net emissions outside NZ ETS</t>
  </si>
  <si>
    <t>NZ ETS budget allocation</t>
  </si>
  <si>
    <t>Transport energy</t>
  </si>
  <si>
    <t>Non-transport energy</t>
  </si>
  <si>
    <t>IPPU</t>
  </si>
  <si>
    <t>Waste</t>
  </si>
  <si>
    <t>Sum gross emissions inside the NZ ETS</t>
  </si>
  <si>
    <t>Gross emissions adjusted over 2031-2036</t>
  </si>
  <si>
    <t>Total ETS forestry</t>
  </si>
  <si>
    <t>NZ ETS cap - adjusted for additional abatement</t>
  </si>
  <si>
    <t>NZ ETS cap - adjusted for abatement and negative auction in 2035</t>
  </si>
  <si>
    <t>NZ ETS cap (Non-adjusted budget minus total ETS)</t>
  </si>
  <si>
    <t>(No reduction to meet EB3)</t>
  </si>
  <si>
    <t>Sum net emissions inside the NZ ETS</t>
  </si>
  <si>
    <t>Gross emissions inside the NZ ETS %</t>
  </si>
  <si>
    <t>Net emissions inside the NZ ETS%</t>
  </si>
  <si>
    <t>Checks</t>
  </si>
  <si>
    <t>NET</t>
  </si>
  <si>
    <t>SUM inside + outside</t>
  </si>
  <si>
    <t>Check to total net emisisons</t>
  </si>
  <si>
    <t>Forestry</t>
  </si>
  <si>
    <t>Check to total forestry</t>
  </si>
  <si>
    <t>Total forestry</t>
  </si>
  <si>
    <t>CHECK</t>
  </si>
  <si>
    <t>Gross</t>
  </si>
  <si>
    <t>Total gross projections</t>
  </si>
  <si>
    <t>Total gross ETS + non-ETS</t>
  </si>
  <si>
    <t>Compare to Government NZ ETS projections</t>
  </si>
  <si>
    <t>NET emissions</t>
  </si>
  <si>
    <t>Difference</t>
  </si>
  <si>
    <t>Gross ETS emissions</t>
  </si>
  <si>
    <t>NZ ETS forestry</t>
  </si>
  <si>
    <t>LFF and gas</t>
  </si>
  <si>
    <t>NA</t>
  </si>
  <si>
    <t>Coal and steel</t>
  </si>
  <si>
    <t>Geothermal</t>
  </si>
  <si>
    <t>SGGs</t>
  </si>
  <si>
    <t>Adjustment accounted for in removal of non-ETS emissions from the cap</t>
  </si>
  <si>
    <t>Settings period</t>
  </si>
  <si>
    <t>2027-2031</t>
  </si>
  <si>
    <t>Operating from a disposal facility (ETS)</t>
  </si>
  <si>
    <t>Based on 65% safe carbon and MPI  breakdown of permanent/harvest</t>
  </si>
  <si>
    <t>Total technical adjustments</t>
  </si>
  <si>
    <t>Total Kt</t>
  </si>
  <si>
    <t>Total NZ ETS unit cap accounting for tech adjustments</t>
  </si>
  <si>
    <t>NZUs</t>
  </si>
  <si>
    <t>Aligned NZ ETS unit cap</t>
  </si>
  <si>
    <t>Range of potential forestry tech adjustments based on alternate assumptions</t>
  </si>
  <si>
    <t>"+30% additional permanent forest hectares and 75% safe carbon"</t>
  </si>
  <si>
    <t>"-30% less permanent forest hectares and 55% safe carbon"</t>
  </si>
  <si>
    <t>Difference to high</t>
  </si>
  <si>
    <t>Difference to low</t>
  </si>
  <si>
    <t>1 &amp; 2. Actuals and Level of assistance</t>
  </si>
  <si>
    <t>reduction per year --&gt;</t>
  </si>
  <si>
    <t xml:space="preserve"> reduction per year--&gt;</t>
  </si>
  <si>
    <t>Allocation rate high</t>
  </si>
  <si>
    <t>Allocation rate moderate</t>
  </si>
  <si>
    <t>High allocation</t>
  </si>
  <si>
    <t>Aluminium</t>
  </si>
  <si>
    <t>Cement and lime</t>
  </si>
  <si>
    <t>Iron and steel</t>
  </si>
  <si>
    <t>Methanol</t>
  </si>
  <si>
    <t>Other-high</t>
  </si>
  <si>
    <t>Pulp and paper products</t>
  </si>
  <si>
    <t>Urea</t>
  </si>
  <si>
    <t>Low allocation</t>
  </si>
  <si>
    <t>Dairy products</t>
  </si>
  <si>
    <t>Horticulture</t>
  </si>
  <si>
    <t>Meat products</t>
  </si>
  <si>
    <t>Other-moderate</t>
  </si>
  <si>
    <t>SUM</t>
  </si>
  <si>
    <t>3a. Assumptions on output reductions, including closures (compared to base year 2024)</t>
  </si>
  <si>
    <t>3b. Other adjustments (NZUs)</t>
  </si>
  <si>
    <t>4. Totals</t>
  </si>
  <si>
    <t>Million</t>
  </si>
  <si>
    <t>5. Breakdown for hedging</t>
  </si>
  <si>
    <t>Stationary energy with obligations</t>
  </si>
  <si>
    <t>Difference to old forecasts</t>
  </si>
  <si>
    <t>CCC 2025 forecasts</t>
  </si>
  <si>
    <t>Government 2025 udpated forecasts</t>
  </si>
  <si>
    <t>Updated forecasts</t>
  </si>
  <si>
    <t>Difference (Governmentupdated and 2025)</t>
  </si>
  <si>
    <t>Difference (CCC and updated)</t>
  </si>
  <si>
    <t xml:space="preserve">Cement and lime </t>
  </si>
  <si>
    <t>Other - High</t>
  </si>
  <si>
    <t>Other - Low</t>
  </si>
  <si>
    <t>Base surplus estimate</t>
  </si>
  <si>
    <t>2026 review based on updated estimate methodology &amp; data</t>
  </si>
  <si>
    <t>Low</t>
  </si>
  <si>
    <t>Central</t>
  </si>
  <si>
    <t>High</t>
  </si>
  <si>
    <t>Range</t>
  </si>
  <si>
    <t>+</t>
  </si>
  <si>
    <t>-</t>
  </si>
  <si>
    <t>Units in registry as of December 2025</t>
  </si>
  <si>
    <t>2025 holding volumes</t>
  </si>
  <si>
    <t>Units held for hedging in 2030</t>
  </si>
  <si>
    <t>Units held for P89 harvest liabilities</t>
  </si>
  <si>
    <t>Forestry unit reconciliation</t>
  </si>
  <si>
    <t>Forestry accounting technical adjustment range</t>
  </si>
  <si>
    <t>Total surplus estimate</t>
  </si>
  <si>
    <t>Surplus (millions)</t>
  </si>
  <si>
    <t>2031-35 additional reductions</t>
  </si>
  <si>
    <t>2036-40 additional reductions</t>
  </si>
  <si>
    <t>Hedging/P90 reduction over time</t>
  </si>
  <si>
    <t>Holding (all scenarios)</t>
  </si>
  <si>
    <t>Gross emissions under cap</t>
  </si>
  <si>
    <t>Technical adjustments (waste)</t>
  </si>
  <si>
    <t>Central surplus</t>
  </si>
  <si>
    <t>Central hedging</t>
  </si>
  <si>
    <t>Central P90</t>
  </si>
  <si>
    <t>SUM Units held</t>
  </si>
  <si>
    <t>Annual reductions</t>
  </si>
  <si>
    <t>Low surplus</t>
  </si>
  <si>
    <t>High hedging</t>
  </si>
  <si>
    <t>Slow P90 transfers</t>
  </si>
  <si>
    <t>SUM units held</t>
  </si>
  <si>
    <t>High surplus</t>
  </si>
  <si>
    <t>Low hedging</t>
  </si>
  <si>
    <t>Fast P90 transfers</t>
  </si>
  <si>
    <t>Previous surplus estimates</t>
  </si>
  <si>
    <t>2025 CCC advice</t>
  </si>
  <si>
    <t>2024 CCC advice</t>
  </si>
  <si>
    <t>Units in registry as of Dec 2024</t>
  </si>
  <si>
    <t>Units in registry as of 2023</t>
  </si>
  <si>
    <t>Held for harvest (end of MERP 3)</t>
  </si>
  <si>
    <t>Held for harvest liabilities</t>
  </si>
  <si>
    <t>P90 held in 2030</t>
  </si>
  <si>
    <t>P90 held long-term to 2030</t>
  </si>
  <si>
    <t>Holding units for 2024 emissions</t>
  </si>
  <si>
    <t>Units for holding in 2023</t>
  </si>
  <si>
    <t>na</t>
  </si>
  <si>
    <t>Units required for hedging in 2030</t>
  </si>
  <si>
    <t>Units for hedging</t>
  </si>
  <si>
    <t>Additional MERP 4 surplus units (replaced by forestry unit reconiliation)</t>
  </si>
  <si>
    <t>Total estimated surplus</t>
  </si>
  <si>
    <t>Surplus Mt</t>
  </si>
  <si>
    <t>Comparisons with previous surplus estimate</t>
  </si>
  <si>
    <t>As per 2025 (with new forestry unit reconciliation category)</t>
  </si>
  <si>
    <t>Recalculated in 2026</t>
  </si>
  <si>
    <t>Units in registry as of December 2024</t>
  </si>
  <si>
    <t>2024 holding volumes</t>
  </si>
  <si>
    <t>Units held for P89 harvest liabilities at end of 2024</t>
  </si>
  <si>
    <t xml:space="preserve">Forestry unit reconciliation </t>
  </si>
  <si>
    <t>Total surplus estimate as at Dec 24</t>
  </si>
  <si>
    <t>Actual surplus drawdown based on updated emissions cap and IA forecast</t>
  </si>
  <si>
    <t>Additional surplus drawdown from auctions not clearing</t>
  </si>
  <si>
    <t>Unexplained</t>
  </si>
  <si>
    <t>Surplus work back calculations (incorporates discrepency adjustment)</t>
  </si>
  <si>
    <t>Steps 1-7 to calculate unit supply</t>
  </si>
  <si>
    <t>Auction volumes set in regulations</t>
  </si>
  <si>
    <t>Allocate volume to non NZ ETS Sectors</t>
  </si>
  <si>
    <t>Industrial free allocation</t>
  </si>
  <si>
    <t>Surplus reduction (Back calculation)</t>
  </si>
  <si>
    <t xml:space="preserve">SUM REQUIRED SURPLUS 2026-2030 </t>
  </si>
  <si>
    <t>Approved overseas unit limit</t>
  </si>
  <si>
    <t>NZU auction volumes (Kt) (SET at Status Quo)</t>
  </si>
  <si>
    <t>Total unit supply millions (Auction &amp; IA)</t>
  </si>
  <si>
    <t>Surplus reduction with no auction clear in 2026</t>
  </si>
  <si>
    <t>SUM REQUIRED SURPLUS 2026-2030 with no auction clear in 2026</t>
  </si>
  <si>
    <t>Annual surplus reduction volumes</t>
  </si>
  <si>
    <t>Total 2024-2030 surplus estimate</t>
  </si>
  <si>
    <t>2031-2035</t>
  </si>
  <si>
    <t>2036-2040</t>
  </si>
  <si>
    <t>Surplus estimate</t>
  </si>
  <si>
    <t>Drawdown based on status quo auction volumes</t>
  </si>
  <si>
    <t>Updated settings period</t>
  </si>
  <si>
    <t>Annual ETS cap breakdown</t>
  </si>
  <si>
    <t>Cap breakdown over 2029-2030 and further budget periods</t>
  </si>
  <si>
    <t>Cap breakdown over 2027-2030 and further budget periods</t>
  </si>
  <si>
    <t>2026-2030</t>
  </si>
  <si>
    <t>2028-2030</t>
  </si>
  <si>
    <t>1. Annual reduction calculations</t>
  </si>
  <si>
    <t>From 2028 central</t>
  </si>
  <si>
    <t>From 2028 Low</t>
  </si>
  <si>
    <t>From 2028 high</t>
  </si>
  <si>
    <t>Central from 2026 example</t>
  </si>
  <si>
    <t>Central from 2027</t>
  </si>
  <si>
    <t>Implied drawdown from status quo auction volumes</t>
  </si>
  <si>
    <t>Drawdown volumes with no 2026 clear</t>
  </si>
  <si>
    <t>Original surplus reduciton volumes</t>
  </si>
  <si>
    <t>(Difference in central and implied)</t>
  </si>
  <si>
    <t>Difference from implied and central surplus from 2028 on (for additional CCR tier)</t>
  </si>
  <si>
    <t>Central from 2028 with no 2026 auction clear</t>
  </si>
  <si>
    <r>
      <t>2.</t>
    </r>
    <r>
      <rPr>
        <b/>
        <sz val="11"/>
        <color theme="1"/>
        <rFont val="Calibri"/>
        <family val="2"/>
        <scheme val="minor"/>
      </rPr>
      <t xml:space="preserve"> Theoretical surplus drawdown</t>
    </r>
  </si>
  <si>
    <t>Drawndown based on no 2026 auction clear</t>
  </si>
  <si>
    <t>With 2026 auction clear</t>
  </si>
  <si>
    <t>Implied surplus based on status quo auction volumes</t>
  </si>
  <si>
    <t>Low surplus estimate drawdown</t>
  </si>
  <si>
    <t>Central surplus estimate drawdown</t>
  </si>
  <si>
    <t>High surplus estimate drawdown</t>
  </si>
  <si>
    <t>With no 2026 auction clear</t>
  </si>
  <si>
    <t>Accumulating implied use of surplus</t>
  </si>
  <si>
    <t>Low surplus estimate</t>
  </si>
  <si>
    <t>Central Surplus estimate</t>
  </si>
  <si>
    <t>High Surplus estimate</t>
  </si>
  <si>
    <t>Implied surpus estimate</t>
  </si>
  <si>
    <t>Implied surpus with no 2026 clear</t>
  </si>
  <si>
    <t>Use of surplus no 2026 auction clear</t>
  </si>
  <si>
    <t>Final unit limit calculations - Central surplus</t>
  </si>
  <si>
    <t>2027-2031 (recommended settings period)</t>
  </si>
  <si>
    <t>Steps to calculate unit supply</t>
  </si>
  <si>
    <t>No changes to auction volumes (but other steps updated)</t>
  </si>
  <si>
    <t>Updated</t>
  </si>
  <si>
    <t>TOTAL</t>
  </si>
  <si>
    <t>2026-2031</t>
  </si>
  <si>
    <t>NZ ETS cap</t>
  </si>
  <si>
    <t>Surplus reduction - central</t>
  </si>
  <si>
    <t>NZU auction volumes (Kt) (SQ 2026-2028)</t>
  </si>
  <si>
    <t>NZU auction volumes millions (excluding CCR)*</t>
  </si>
  <si>
    <t>CCR volumes</t>
  </si>
  <si>
    <t>Tier 1</t>
  </si>
  <si>
    <t>Tier 2</t>
  </si>
  <si>
    <t>Total New Zealand Units available by auction (including CCR)</t>
  </si>
  <si>
    <t>Total Including CCR (millions)</t>
  </si>
  <si>
    <t>Overall unit limit</t>
  </si>
  <si>
    <t>Overall limit (millions)</t>
  </si>
  <si>
    <t>Final unit limit calculations - low surplus</t>
  </si>
  <si>
    <t>Surplus reduction - low</t>
  </si>
  <si>
    <t>Overall limit</t>
  </si>
  <si>
    <t>Final unit limit calculations - high surplus</t>
  </si>
  <si>
    <t>Surplus reduction - high</t>
  </si>
  <si>
    <t>Unit limit calculations - Adjusted cap and central surplus</t>
  </si>
  <si>
    <t>Status quo auction volumes 2027-2030, Updated from 2031  (Recommended)</t>
  </si>
  <si>
    <t>(Millions)</t>
  </si>
  <si>
    <t>Alternatives based on updated auction volumes from 2028</t>
  </si>
  <si>
    <t>Base volumes from 2028 - central surplus</t>
  </si>
  <si>
    <t>Base volumes from 2028 - low surplus</t>
  </si>
  <si>
    <t>Base volumes from 2028 - high surplus</t>
  </si>
  <si>
    <t>Figure ES1</t>
  </si>
  <si>
    <t>High surplus estimate</t>
  </si>
  <si>
    <t>NZ ETS gross emissions to meet EB3</t>
  </si>
  <si>
    <t>Implied surplus</t>
  </si>
  <si>
    <t>Demand</t>
  </si>
  <si>
    <t>NZ ETS gross emissions forecast</t>
  </si>
  <si>
    <t>Unit supply</t>
  </si>
  <si>
    <t>Forecast low-risk forestry units</t>
  </si>
  <si>
    <t>Auction volumes</t>
  </si>
  <si>
    <t>Auction volumes with no 2026 clear</t>
  </si>
  <si>
    <t>Industrial allocation forecast</t>
  </si>
  <si>
    <t>Manually entered number or formula</t>
  </si>
  <si>
    <t>Implied surpus reduction</t>
  </si>
  <si>
    <t>Implied surplus reduction based on no 2026 auction clear</t>
  </si>
  <si>
    <t>Use of central surplus</t>
  </si>
  <si>
    <t>Unit shortfall based on central surplus estimate</t>
  </si>
  <si>
    <t>Use of central surplus with no 2026 auction clear</t>
  </si>
  <si>
    <t>Shortfall based on central surplus and no 2026 clear</t>
  </si>
  <si>
    <t>Use of high surplus</t>
  </si>
  <si>
    <t>Unit shortfall based on high surplus estimate</t>
  </si>
  <si>
    <t>Use of high surplus with no 2026 auction clear</t>
  </si>
  <si>
    <t>Shortfall based on high surplus and no 2026 clear</t>
  </si>
  <si>
    <t>Other</t>
  </si>
  <si>
    <t>Difference of central and high surplus use</t>
  </si>
  <si>
    <t>Use of additional high surplus</t>
  </si>
  <si>
    <t>Use of additional high surplus with no 2026 clear</t>
  </si>
  <si>
    <t>Additional shortfall (no 2026 clear)</t>
  </si>
  <si>
    <t>Use of low surplus surplus</t>
  </si>
  <si>
    <t>Unit shortfall based on low surplus estimate</t>
  </si>
  <si>
    <t>Use of low surplus with no 2026 auction clear</t>
  </si>
  <si>
    <t>Shortfall based on low surplus and no 2026 clear</t>
  </si>
  <si>
    <t>Recommendations and proposed auction volumes</t>
  </si>
  <si>
    <t>Proposed auction volumes</t>
  </si>
  <si>
    <t>No changes</t>
  </si>
  <si>
    <t>New</t>
  </si>
  <si>
    <t>Million units</t>
  </si>
  <si>
    <t>NZU auction volumes (excluding cost containment reserve volumes)</t>
  </si>
  <si>
    <t>Recommended unit limits and price control settings</t>
  </si>
  <si>
    <t xml:space="preserve"> </t>
  </si>
  <si>
    <t>Limit on New Zealand Units available by auction (including CCR volume)</t>
  </si>
  <si>
    <t>Limit on the approved overseas units used</t>
  </si>
  <si>
    <t>Overall limit on units (including auction, industrial allocation, and CCR volume)</t>
  </si>
  <si>
    <t>Based on current IA for 2027 &amp; 2028 and updated forecasts for 2029-2031</t>
  </si>
  <si>
    <t>(Current regulations)</t>
  </si>
  <si>
    <t>Updated for inflation</t>
  </si>
  <si>
    <t>Cost containment reserve</t>
  </si>
  <si>
    <t>Trigger price</t>
  </si>
  <si>
    <t>Reserve volume (million units)</t>
  </si>
  <si>
    <t xml:space="preserve">Updated for inflation* </t>
  </si>
  <si>
    <t>Calculations for updating for inflation in price controls worksheet</t>
  </si>
  <si>
    <t>Executive Summary text number checks</t>
  </si>
  <si>
    <t>Pg. 6 - share of net emissions</t>
  </si>
  <si>
    <t>ETS</t>
  </si>
  <si>
    <t>Non-ETS</t>
  </si>
  <si>
    <t>Cap</t>
  </si>
  <si>
    <t>Remove from cap</t>
  </si>
  <si>
    <t>Pg 8. Surplus estimate</t>
  </si>
  <si>
    <t>Expected drawdówn</t>
  </si>
  <si>
    <t>No clear</t>
  </si>
  <si>
    <t>New estimate</t>
  </si>
  <si>
    <t>Auction volume range 2027-2030</t>
  </si>
  <si>
    <t>Status Quo</t>
  </si>
  <si>
    <t>Potential shortfall in 2028 from central</t>
  </si>
  <si>
    <t>2025 gross emissions</t>
  </si>
  <si>
    <t>2026 auction</t>
  </si>
  <si>
    <t>Gross demand 2025</t>
  </si>
  <si>
    <t>2026 auction volume</t>
  </si>
  <si>
    <t>Table 4.1: Breakdown of changes in the central surplus estimate since our 2025 NZ ETS settings advice</t>
  </si>
  <si>
    <t>Surplus estimates including breakdown of changes </t>
  </si>
  <si>
    <t>NZU (millions)</t>
  </si>
  <si>
    <t>Surplus estimate as at December 2024 (2025 advice)</t>
  </si>
  <si>
    <t>Updated data and assumptions</t>
  </si>
  <si>
    <t>Forestry model updates, including updated MPI data on percentage of exotic forests managed as permanent versus production</t>
  </si>
  <si>
    <t>Updated data on post-1990 forestry units</t>
  </si>
  <si>
    <t>Updating holding volume for 2025 with actual surrender data</t>
  </si>
  <si>
    <t xml:space="preserve">Updated emitter hedging assumptions </t>
  </si>
  <si>
    <t>New surplus estimate as at December 2024 (updated for new data and assumptions)</t>
  </si>
  <si>
    <t>Surplus drawdown</t>
  </si>
  <si>
    <t>Expected surplus drawdown built into the unit limits for 2025</t>
  </si>
  <si>
    <t>Lower than expected supply as a result of 2025 auctions not clearing</t>
  </si>
  <si>
    <t>Remaining un-isolated variance</t>
  </si>
  <si>
    <t>Surplus estimate as at December 2025</t>
  </si>
  <si>
    <t>Table 4.2: Auction volumes for 2027–-2031 consistent with drawing down the surplus by 2030, across our surplus uncertainty range</t>
  </si>
  <si>
    <t>Option / million NZUs </t>
  </si>
  <si>
    <t>Surplus</t>
  </si>
  <si>
    <t>Total auction volume 2027-2030</t>
  </si>
  <si>
    <t>Auction volume 2031</t>
  </si>
  <si>
    <t>Status quo  </t>
  </si>
  <si>
    <t>High surplus estimate </t>
  </si>
  <si>
    <t>Central surplus estimate </t>
  </si>
  <si>
    <t>Low surplus estimate </t>
  </si>
  <si>
    <t>Report</t>
  </si>
  <si>
    <t>ETS cap section</t>
  </si>
  <si>
    <t>Projections EB3</t>
  </si>
  <si>
    <t>Total budget</t>
  </si>
  <si>
    <t>Projections</t>
  </si>
  <si>
    <t>"Buffer"</t>
  </si>
  <si>
    <t>Cap options</t>
  </si>
  <si>
    <t>EB4 demonstration path tab</t>
  </si>
  <si>
    <t>EB2 cap option (2026-2030)</t>
  </si>
  <si>
    <t>Net cap (Mt)</t>
  </si>
  <si>
    <t>Total of ETS cap + non-ETS projections (219.5Mt)</t>
  </si>
  <si>
    <t>Difference to total notified budget (305Mt)</t>
  </si>
  <si>
    <t>Effort on ETS sectors beyond projections  (81.9 Mt)</t>
  </si>
  <si>
    <t xml:space="preserve">1. Status quo cap (Govt Aug 2025) </t>
  </si>
  <si>
    <t>2. Align to 2025 projections*</t>
  </si>
  <si>
    <t>3. Align to CCC EB4 demo path**</t>
  </si>
  <si>
    <t>Provisional NDC</t>
  </si>
  <si>
    <t>NDC review tab</t>
  </si>
  <si>
    <t>4. Align to NDC1 ***</t>
  </si>
  <si>
    <t>21-25 net projections</t>
  </si>
  <si>
    <t>Budget balance</t>
  </si>
  <si>
    <t>EB3 cap option (2031-2035)</t>
  </si>
  <si>
    <t>ETS cap + assumed non-ETS emissions (211.1Mt, ag WAM)</t>
  </si>
  <si>
    <t>Difference to notified budgets (240Mt)</t>
  </si>
  <si>
    <t>Effort on NZ ETS sectors  beyond projections (37.7 Mt)</t>
  </si>
  <si>
    <t>1.Govt’s “provisional” cap (Aug 2025)</t>
  </si>
  <si>
    <t>3. ETS sectors bear all effort to meet EB3</t>
  </si>
  <si>
    <t>Mt CO2e</t>
  </si>
  <si>
    <t>3a. ETS sectors bear all effort, assuming WEM scenario for agriculture emissions</t>
  </si>
  <si>
    <t>5. Align to NDC2a</t>
  </si>
  <si>
    <t>Cap SUM 2027-2031</t>
  </si>
  <si>
    <t>5. Align to NDC2b</t>
  </si>
  <si>
    <t>4. Align to CCC EB4 demo path**</t>
  </si>
  <si>
    <t>Ag WEM (2031-2035)</t>
  </si>
  <si>
    <t>Ag WAM (2031-2035)</t>
  </si>
  <si>
    <t>Unit limits</t>
  </si>
  <si>
    <t>Step 1 Technical adjustments</t>
  </si>
  <si>
    <t>Step 2 Industrial allocations</t>
  </si>
  <si>
    <t>Reduction from our 2025 advice</t>
  </si>
  <si>
    <t>Step 3 Surplus</t>
  </si>
  <si>
    <t>2025 Stockpile</t>
  </si>
  <si>
    <t>2024 units surrendered</t>
  </si>
  <si>
    <t>Updated estimate</t>
  </si>
  <si>
    <t>2025 estimate</t>
  </si>
  <si>
    <t>Reduction</t>
  </si>
  <si>
    <t>P89 harvest liability</t>
  </si>
  <si>
    <t>P90</t>
  </si>
  <si>
    <t>Hedging</t>
  </si>
  <si>
    <t>Holding</t>
  </si>
  <si>
    <t>Old P89 estimate (end of MERP3)</t>
  </si>
  <si>
    <t>Old P89 estimate adjusted to end of MERP4</t>
  </si>
  <si>
    <t>2024 stockpile</t>
  </si>
  <si>
    <t>Old hedging</t>
  </si>
  <si>
    <t>Stacked cluster graph of total unit supply</t>
  </si>
  <si>
    <t xml:space="preserve">1. Status quo </t>
  </si>
  <si>
    <t xml:space="preserve">2. Central estimate </t>
  </si>
  <si>
    <t>Auction volume</t>
  </si>
  <si>
    <t xml:space="preserve">NZ ETS cap, after technical adjustments </t>
  </si>
  <si>
    <t>Auction volume (recommended to 2031, projected from 2032 onwards)</t>
  </si>
  <si>
    <t>NZ ETS cap, after technical adjustments</t>
  </si>
  <si>
    <t>Forecast low risk forestry</t>
  </si>
  <si>
    <t>Use of surplus</t>
  </si>
  <si>
    <t>NZ ETS emissions cap</t>
  </si>
  <si>
    <t>Table 1</t>
  </si>
  <si>
    <t>WAM central projections broken down into NZ ETS and non-NZ ETS emissions</t>
  </si>
  <si>
    <t>Annual breakdown</t>
  </si>
  <si>
    <t xml:space="preserve">Total allowed emissions under emissions budget </t>
  </si>
  <si>
    <t>Total net projected emissions</t>
  </si>
  <si>
    <t>Emissions outside of the NZ ETS</t>
  </si>
  <si>
    <t>Forestry removals</t>
  </si>
  <si>
    <t>Forestry emissions</t>
  </si>
  <si>
    <t>Net emissions outside the NZ ETS</t>
  </si>
  <si>
    <t>Gross emissions in the NZ ETS (not adjusted)</t>
  </si>
  <si>
    <t>Forestry in the NZ ETS</t>
  </si>
  <si>
    <t>Net emissions projections in the NZ ETS</t>
  </si>
  <si>
    <t>Figure 1</t>
  </si>
  <si>
    <t>Breakdown of NZ ETS and non-NZ ETS emissions projections over settings period, including proposed NZ ETS cap</t>
  </si>
  <si>
    <t>SUM EB2</t>
  </si>
  <si>
    <t>SUM EB3</t>
  </si>
  <si>
    <t>Other projected non-NZ ETS emissions</t>
  </si>
  <si>
    <t>Projected NZ ETS emissions</t>
  </si>
  <si>
    <t>Projected agricultural emissions</t>
  </si>
  <si>
    <t>% non ETS total net emisisons</t>
  </si>
  <si>
    <t>% non-ETS gross emissions</t>
  </si>
  <si>
    <t>Step 1: Convert and align emissions and units (technical adjustments)</t>
  </si>
  <si>
    <t>Figure 2</t>
  </si>
  <si>
    <t>Waste emissions reported in the NZ ETS and 2025 GHG inventory</t>
  </si>
  <si>
    <t>Figure 3</t>
  </si>
  <si>
    <t>LFF and gas emissions reported in the NZ ETS and GHG inventory</t>
  </si>
  <si>
    <t>Figure 4</t>
  </si>
  <si>
    <t>Coal and steel production emissions reported int he NZ ETS and 2025 GHG inventory</t>
  </si>
  <si>
    <t>Managed waste disposal GHG inventory</t>
  </si>
  <si>
    <t>Waste NZ ETS emissions</t>
  </si>
  <si>
    <t>Coal &amp; steel NZ ETS emissions</t>
  </si>
  <si>
    <t>Coal &amp; steel GHG inventory</t>
  </si>
  <si>
    <t>LFF &amp; gas NZ ETS emissions</t>
  </si>
  <si>
    <t>LFF &amp; Gas GHG inventory</t>
  </si>
  <si>
    <t>Table 6</t>
  </si>
  <si>
    <t xml:space="preserve">Overall step 1 results – application of technical adjustments to convert NZ ETS emissions caps to unit volumes </t>
  </si>
  <si>
    <t>Million NZUs</t>
  </si>
  <si>
    <t>Total</t>
  </si>
  <si>
    <t>NZ ETS unit cap adjusted from emissions</t>
  </si>
  <si>
    <t>Step 2: Account for industrial free allocation</t>
  </si>
  <si>
    <t>Table 7</t>
  </si>
  <si>
    <t>Comparison of 2026 and 2025 industrial free allocation forecasts</t>
  </si>
  <si>
    <t>NZUs (millions)</t>
  </si>
  <si>
    <t>Updated industrial allocation forecast</t>
  </si>
  <si>
    <t>Previous 2025 forecast</t>
  </si>
  <si>
    <t>Step 3: Estimate surplus rangeSurplus reduction</t>
  </si>
  <si>
    <t>Table 13: Components of surplus estimates and their contributions to the surplus range</t>
  </si>
  <si>
    <t>Figure 5</t>
  </si>
  <si>
    <t>Pre-1990 units remaining in original accounts (historic and projected)</t>
  </si>
  <si>
    <t>Figure 9: Comparisons of unit surplus estimate ranges</t>
  </si>
  <si>
    <t>Range graph</t>
  </si>
  <si>
    <t>Total privately held units – the stockpile (31 December 2025)</t>
  </si>
  <si>
    <t>2026 advice range</t>
  </si>
  <si>
    <t>2025 advice range</t>
  </si>
  <si>
    <t>2024 advice range</t>
  </si>
  <si>
    <t>Pre-1990 units held long-term</t>
  </si>
  <si>
    <t>Hedging in 2030 </t>
  </si>
  <si>
    <t>Post-1989 forest harvest liabilities</t>
  </si>
  <si>
    <t>Adjusted to account for surplus reduction and unsold units</t>
  </si>
  <si>
    <r>
      <t>Forestry accounting technical adjustment range</t>
    </r>
    <r>
      <rPr>
        <vertAlign val="superscript"/>
        <sz val="11"/>
        <color theme="1"/>
        <rFont val="Calibri"/>
        <family val="2"/>
        <scheme val="minor"/>
      </rPr>
      <t>[1]</t>
    </r>
    <r>
      <rPr>
        <sz val="11"/>
        <color theme="1"/>
        <rFont val="Calibri"/>
        <family val="2"/>
        <scheme val="minor"/>
      </rPr>
      <t>   </t>
    </r>
  </si>
  <si>
    <t>2024 surplus reduction volume</t>
  </si>
  <si>
    <t>2024 unsold units</t>
  </si>
  <si>
    <t>2025 surplus reduction volume</t>
  </si>
  <si>
    <t>2025 unsold units</t>
  </si>
  <si>
    <t>Step 5: Range of auction volumes</t>
  </si>
  <si>
    <t>Table 14 &amp; 15</t>
  </si>
  <si>
    <t>No change</t>
  </si>
  <si>
    <t>2026-2030 SUM</t>
  </si>
  <si>
    <t>2031 - 2035</t>
  </si>
  <si>
    <t>Surplus reduction implied</t>
  </si>
  <si>
    <t>Surplus reduction low</t>
  </si>
  <si>
    <t>Surplus reduction central</t>
  </si>
  <si>
    <t>Surplus reduction high</t>
  </si>
  <si>
    <t>Overseas units</t>
  </si>
  <si>
    <t>Auction volumes status quo</t>
  </si>
  <si>
    <t>Auction volumes low surplus</t>
  </si>
  <si>
    <t>Auction volumes central surplus</t>
  </si>
  <si>
    <t>Auction volumes high surplus</t>
  </si>
  <si>
    <t>Table 16 Proposed auction volumes over settings period</t>
  </si>
  <si>
    <t>SUM 2027-2031</t>
  </si>
  <si>
    <t>Quarterly actuals and forecasts</t>
  </si>
  <si>
    <t>Historic data</t>
  </si>
  <si>
    <t>Percentage based transfers forecasts (updated recommendation)</t>
  </si>
  <si>
    <t>Actuals</t>
  </si>
  <si>
    <t>Transfers</t>
  </si>
  <si>
    <t>% Transfers</t>
  </si>
  <si>
    <t>Fast transfer path</t>
  </si>
  <si>
    <t>Central transfer path</t>
  </si>
  <si>
    <t>Slow transfer path</t>
  </si>
  <si>
    <t>Review</t>
  </si>
  <si>
    <t>Ongoing average from 2017</t>
  </si>
  <si>
    <t>Ongoing average from 2020</t>
  </si>
  <si>
    <t>4 quarter rolling average</t>
  </si>
  <si>
    <t>2025-2030</t>
  </si>
  <si>
    <t>Quarter ended</t>
  </si>
  <si>
    <t>Transfer rate (removed negative)</t>
  </si>
  <si>
    <t>Annual</t>
  </si>
  <si>
    <t>2031-2040</t>
  </si>
  <si>
    <t>2041-2050</t>
  </si>
  <si>
    <t>Max</t>
  </si>
  <si>
    <t>Min</t>
  </si>
  <si>
    <t>Average</t>
  </si>
  <si>
    <t>Annual results</t>
  </si>
  <si>
    <t>Transpose for graph</t>
  </si>
  <si>
    <t>Historic transfers</t>
  </si>
  <si>
    <t>Fast transfers path</t>
  </si>
  <si>
    <t>Central transfers path</t>
  </si>
  <si>
    <t>Slow transfers path</t>
  </si>
  <si>
    <t>2024 estimated path</t>
  </si>
  <si>
    <t>Future hedging</t>
  </si>
  <si>
    <t>Units held for hedging by emitters</t>
  </si>
  <si>
    <t>Y1</t>
  </si>
  <si>
    <t>Y2</t>
  </si>
  <si>
    <t>Y3</t>
  </si>
  <si>
    <t>Y4</t>
  </si>
  <si>
    <t>Y5</t>
  </si>
  <si>
    <t>Y6</t>
  </si>
  <si>
    <t>Future hedge profile scenario</t>
  </si>
  <si>
    <t>Sector</t>
  </si>
  <si>
    <t>2026 advice</t>
  </si>
  <si>
    <t xml:space="preserve">2025 Advice </t>
  </si>
  <si>
    <t>MfE Dec 2025 Assumptions</t>
  </si>
  <si>
    <t>Liquid fuels</t>
  </si>
  <si>
    <t>Stationary energy</t>
  </si>
  <si>
    <t>Industrial processes</t>
  </si>
  <si>
    <t>NZ ETS Waste</t>
  </si>
  <si>
    <t>2030 result</t>
  </si>
  <si>
    <t>Emissions exposed to emissions price risk by sector</t>
  </si>
  <si>
    <t>Technical adjustments by sector</t>
  </si>
  <si>
    <t>LFF</t>
  </si>
  <si>
    <t>Stationary</t>
  </si>
  <si>
    <t>Industrial allocation forecasts by sector breakdown</t>
  </si>
  <si>
    <t>Total emissions exposed to emissions price risk by sector</t>
  </si>
  <si>
    <t>Total sum annual hedging volumes</t>
  </si>
  <si>
    <t>SUM large hedging volumes</t>
  </si>
  <si>
    <t>Annual reduction</t>
  </si>
  <si>
    <t>SUM central hedging volumes</t>
  </si>
  <si>
    <t>SUM low hedging volumes</t>
  </si>
  <si>
    <t>MERP 4 allocations comparison</t>
  </si>
  <si>
    <t>MPI Actuals</t>
  </si>
  <si>
    <t>MERP 4</t>
  </si>
  <si>
    <t>MERP4 Allocations/Reimbursements</t>
  </si>
  <si>
    <t>MERP4 Surrenders/Repayments</t>
  </si>
  <si>
    <t>MERP 4 Net alloctions forestry model</t>
  </si>
  <si>
    <t>Low (30% lower permanent forest)</t>
  </si>
  <si>
    <t>Central (baseline permanent forest levels)</t>
  </si>
  <si>
    <t>High (30% higher permanent forests)</t>
  </si>
  <si>
    <t>Allocations</t>
  </si>
  <si>
    <t>Surrenders</t>
  </si>
  <si>
    <t>Net</t>
  </si>
  <si>
    <t>Difference to actuals (forestry unit reconciliation)</t>
  </si>
  <si>
    <t>Cummulative unit supply held for harvest in 2025</t>
  </si>
  <si>
    <t>Low (30% lower permanent forest and 55% low-risk carbon)</t>
  </si>
  <si>
    <t>Central (baseline permanent assumptions(approx 17%% permanent) and 65% low risk units)</t>
  </si>
  <si>
    <t>High (30% higher permanent and 75% low-risk carbon)</t>
  </si>
  <si>
    <t>Held for harvest</t>
  </si>
  <si>
    <t>Number of NZUs held as of 31 December 2021</t>
  </si>
  <si>
    <t>Changing stockpile sources:</t>
  </si>
  <si>
    <t>(EPA 2025 participant emissions report)</t>
  </si>
  <si>
    <t>Source:</t>
  </si>
  <si>
    <t>https://www.epa.govt.nz/industry-areas/emissions-trading-scheme/market-information/privately-held-units/</t>
  </si>
  <si>
    <t>Account holder category</t>
  </si>
  <si>
    <t>Total holdings of NZUs</t>
  </si>
  <si>
    <t>Holdings of NZU_AUC</t>
  </si>
  <si>
    <t>Holdings of NZU_FA</t>
  </si>
  <si>
    <t>Holdings of NZU_FE and NZU_PFSI</t>
  </si>
  <si>
    <t>All other NZUs</t>
  </si>
  <si>
    <t>Emissions surrenders</t>
  </si>
  <si>
    <t>Participants </t>
  </si>
  <si>
    <t>Received NZUs</t>
  </si>
  <si>
    <t>Number of NZUs held as of 31 December 2022</t>
  </si>
  <si>
    <t>Participants</t>
  </si>
  <si>
    <t> Total</t>
  </si>
  <si>
    <t>Number of NZUs held as of 31 December 2023</t>
  </si>
  <si>
    <t>Number of NZUs held as of 31 December 2024</t>
  </si>
  <si>
    <t>Number of NZUs held as of 31 December 2025</t>
  </si>
  <si>
    <t>Holdings of NZU_FE, NZU_PFSI and NZUPP89</t>
  </si>
  <si>
    <t>Forestry Target Accounting</t>
  </si>
  <si>
    <t>TOTAL FORESTRY</t>
  </si>
  <si>
    <t>Afforestation (ha)</t>
  </si>
  <si>
    <t>P89 Exotic</t>
  </si>
  <si>
    <t>P89 Native</t>
  </si>
  <si>
    <t>Deforestation (ha)</t>
  </si>
  <si>
    <t>P90 Exotic</t>
  </si>
  <si>
    <t>P90 Native</t>
  </si>
  <si>
    <t>TOTAL Kt CO2e</t>
  </si>
  <si>
    <t>Afforestation removals</t>
  </si>
  <si>
    <t>Deforestation emissions</t>
  </si>
  <si>
    <t>NET Forestry</t>
  </si>
  <si>
    <t>Afforestation %</t>
  </si>
  <si>
    <t>Deforestation %</t>
  </si>
  <si>
    <t>ETS Registered forestry</t>
  </si>
  <si>
    <t>P89 native</t>
  </si>
  <si>
    <t>P90 native</t>
  </si>
  <si>
    <t>NET Forestry inside ETS</t>
  </si>
  <si>
    <t>Non-ETS Registered forestry</t>
  </si>
  <si>
    <t>P89 non ETS exotic</t>
  </si>
  <si>
    <t>NET Forestry outside ETS</t>
  </si>
  <si>
    <t>% Forestry allocated to ETS Kt CO2e</t>
  </si>
  <si>
    <t>Check all area accounted for</t>
  </si>
  <si>
    <t>2026 Emissions projections</t>
  </si>
  <si>
    <t>WAM</t>
  </si>
  <si>
    <t>Difference to forestry model</t>
  </si>
  <si>
    <t>% Difference</t>
  </si>
  <si>
    <t>Transport</t>
  </si>
  <si>
    <t>Non transport LFF</t>
  </si>
  <si>
    <t>SUM LFF</t>
  </si>
  <si>
    <t>ETS GROSS</t>
  </si>
  <si>
    <t>DIFFERENCE</t>
  </si>
  <si>
    <t>Adjusted to account for additional abatement requirements</t>
  </si>
  <si>
    <t>Forecast %LFF</t>
  </si>
  <si>
    <t>Sort</t>
  </si>
  <si>
    <t>sector_code</t>
  </si>
  <si>
    <t>gas_type</t>
  </si>
  <si>
    <t>emissions_year</t>
  </si>
  <si>
    <t>emissions_value_ktco2e</t>
  </si>
  <si>
    <t>ar_code</t>
  </si>
  <si>
    <t>scenario</t>
  </si>
  <si>
    <t>projection_range</t>
  </si>
  <si>
    <t>projection_scenario_and_range</t>
  </si>
  <si>
    <t>AGRICULTURE</t>
  </si>
  <si>
    <t>gases-ch4</t>
  </si>
  <si>
    <t>AR5</t>
  </si>
  <si>
    <t>central</t>
  </si>
  <si>
    <t>WAM-central</t>
  </si>
  <si>
    <t>gases-co2</t>
  </si>
  <si>
    <t>gases-n2o</t>
  </si>
  <si>
    <t>gases-hfcs</t>
  </si>
  <si>
    <t>gases-pfcs</t>
  </si>
  <si>
    <t>gases-sf6</t>
  </si>
  <si>
    <t>LULUCF_ACCOUNTING</t>
  </si>
  <si>
    <t>NON_TRANSPORT_ENERGY</t>
  </si>
  <si>
    <t>TRANSPORT</t>
  </si>
  <si>
    <t>WASTE</t>
  </si>
  <si>
    <t>high</t>
  </si>
  <si>
    <t>WAM-high</t>
  </si>
  <si>
    <t>low</t>
  </si>
  <si>
    <t>WAM-low</t>
  </si>
  <si>
    <t>scenario-a</t>
  </si>
  <si>
    <t>WAM-scenario-a</t>
  </si>
  <si>
    <t>scenario-b</t>
  </si>
  <si>
    <t>WAM-scenario-b</t>
  </si>
  <si>
    <t>scenario-c</t>
  </si>
  <si>
    <t>WAM-scenario-c</t>
  </si>
  <si>
    <t>WEM</t>
  </si>
  <si>
    <t>WEM-central</t>
  </si>
  <si>
    <t>WEM-high</t>
  </si>
  <si>
    <t>WEM-low</t>
  </si>
  <si>
    <t>Transport Energy</t>
  </si>
  <si>
    <t>Non-Transport Energy</t>
  </si>
  <si>
    <t>Forests</t>
  </si>
  <si>
    <t>Taken from Government detailed ENZ results</t>
  </si>
  <si>
    <t>Managed Waste Disposal Sites</t>
  </si>
  <si>
    <t>Sum of emissions_value_ktco2e</t>
  </si>
  <si>
    <t>Column Labels</t>
  </si>
  <si>
    <t>Row Labels</t>
  </si>
  <si>
    <t>Grand Total</t>
  </si>
  <si>
    <t>NET_ETS</t>
  </si>
  <si>
    <t>CO2e</t>
  </si>
  <si>
    <t>WAM-CENTRAL</t>
  </si>
  <si>
    <t>GROSS_ETS</t>
  </si>
  <si>
    <t>Price controls as in regulations</t>
  </si>
  <si>
    <t>BEFU 2025</t>
  </si>
  <si>
    <t>CPI %</t>
  </si>
  <si>
    <t>&lt;- no 2030 or 2031 number in BEFU so based on same as 2029</t>
  </si>
  <si>
    <t>CCR Tier 1</t>
  </si>
  <si>
    <t>CCR Tier 2</t>
  </si>
  <si>
    <t>HYEFU 2025</t>
  </si>
  <si>
    <t>&lt;- no 2031 number in HYEFU so based on same as 2030</t>
  </si>
  <si>
    <t>Price controls adjusted to be in 2024 $</t>
  </si>
  <si>
    <t>2031 (extended at 3% trajectory)</t>
  </si>
  <si>
    <t>Price controls updated for 2025 HYEFU inflation forecast</t>
  </si>
  <si>
    <t>Recommended price controls</t>
  </si>
  <si>
    <t>unchanged</t>
  </si>
  <si>
    <t>updated for HYEFU 25 inflation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</si>
</sst>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0_ ;[Red]\-#,##0\ "/>
    <numFmt numFmtId="166" formatCode="#,##0_ ;\-#,##0\ "/>
    <numFmt numFmtId="167" formatCode="0.0"/>
    <numFmt numFmtId="168" formatCode="#,##0.00_ ;[Red]\-#,##0.00\ "/>
    <numFmt numFmtId="169" formatCode="0.0%"/>
    <numFmt numFmtId="170" formatCode="#,##0.0_ ;[Red]\-#,##0.0\ "/>
    <numFmt numFmtId="171" formatCode="_-* #,##0.0_-;\-* #,##0.0_-;_-* &quot;-&quot;??_-;_-@_-"/>
    <numFmt numFmtId="172" formatCode="_-* #,##0_-;\-* #,##0_-;_-* &quot;-&quot;??_-;_-@_-"/>
    <numFmt numFmtId="173" formatCode="#,##0.0"/>
    <numFmt numFmtId="174" formatCode="yyyy"/>
    <numFmt numFmtId="175" formatCode="#,##0.000_ ;[Red]\-#,##0.000\ "/>
    <numFmt numFmtId="176" formatCode="&quot;$&quot;#,##0.00"/>
    <numFmt numFmtId="177" formatCode="0.000%"/>
  </numFmts>
  <fonts count="44">
    <font>
      <sz val="11"/>
      <color theme="1"/>
      <name val="Calibri"/>
      <family val="2"/>
      <scheme val="minor"/>
    </font>
    <font>
      <sz val="11"/>
      <color theme="1"/>
      <name val="Calibri"/>
      <family val="2"/>
      <scheme val="minor"/>
    </font>
    <font>
      <b/>
      <i/>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sz val="11"/>
      <color theme="1"/>
      <name val="Calibri"/>
      <family val="2"/>
    </font>
    <font>
      <i/>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4"/>
      <color theme="1"/>
      <name val="Calibri"/>
      <family val="2"/>
      <scheme val="minor"/>
    </font>
    <font>
      <b/>
      <sz val="16"/>
      <color theme="1"/>
      <name val="Calibri"/>
      <family val="2"/>
      <scheme val="minor"/>
    </font>
    <font>
      <b/>
      <sz val="9"/>
      <name val="Times New Roman"/>
      <family val="1"/>
    </font>
    <font>
      <sz val="10"/>
      <name val="Arial"/>
      <family val="2"/>
    </font>
    <font>
      <u/>
      <sz val="11"/>
      <color theme="10"/>
      <name val="Calibri"/>
      <family val="2"/>
      <scheme val="minor"/>
    </font>
    <font>
      <sz val="11"/>
      <color rgb="FF000000"/>
      <name val="Calibri"/>
      <family val="2"/>
      <scheme val="minor"/>
    </font>
    <font>
      <b/>
      <sz val="11"/>
      <name val="Calibri"/>
      <family val="2"/>
      <scheme val="minor"/>
    </font>
    <font>
      <b/>
      <sz val="11"/>
      <color rgb="FF000000"/>
      <name val="Calibri"/>
      <family val="2"/>
    </font>
    <font>
      <sz val="11"/>
      <color rgb="FF3F3F3F"/>
      <name val="Calibri"/>
      <family val="2"/>
      <scheme val="minor"/>
    </font>
    <font>
      <u/>
      <sz val="11"/>
      <color rgb="FFFF0000"/>
      <name val="Calibri"/>
      <family val="2"/>
      <scheme val="minor"/>
    </font>
    <font>
      <b/>
      <sz val="11"/>
      <color rgb="FF9C0006"/>
      <name val="Calibri"/>
      <family val="2"/>
      <scheme val="minor"/>
    </font>
    <font>
      <b/>
      <sz val="11"/>
      <color theme="1"/>
      <name val="Calibri"/>
      <family val="2"/>
    </font>
    <font>
      <i/>
      <sz val="11"/>
      <color theme="1" tint="0.499984740745262"/>
      <name val="Calibri"/>
      <family val="2"/>
      <scheme val="minor"/>
    </font>
    <font>
      <i/>
      <sz val="11"/>
      <color theme="2" tint="-0.249977111117893"/>
      <name val="Calibri"/>
      <family val="2"/>
      <scheme val="minor"/>
    </font>
    <font>
      <sz val="9"/>
      <name val="Arial"/>
      <family val="2"/>
    </font>
    <font>
      <sz val="8"/>
      <name val="Arial"/>
      <family val="2"/>
    </font>
    <font>
      <sz val="9"/>
      <name val="Times New Roman"/>
      <family val="1"/>
    </font>
    <font>
      <sz val="12"/>
      <color theme="1"/>
      <name val="Calibri"/>
      <family val="2"/>
      <scheme val="minor"/>
    </font>
    <font>
      <sz val="11"/>
      <color theme="2" tint="-0.499984740745262"/>
      <name val="Calibri"/>
      <family val="2"/>
      <scheme val="minor"/>
    </font>
    <font>
      <sz val="11"/>
      <color theme="1" tint="0.499984740745262"/>
      <name val="Calibri"/>
      <family val="2"/>
      <scheme val="minor"/>
    </font>
    <font>
      <sz val="10"/>
      <color rgb="FF000000"/>
      <name val="Calibri"/>
      <family val="2"/>
      <scheme val="minor"/>
    </font>
    <font>
      <i/>
      <sz val="11"/>
      <name val="Calibri"/>
      <family val="2"/>
      <scheme val="minor"/>
    </font>
    <font>
      <sz val="9"/>
      <color indexed="81"/>
      <name val="Tahoma"/>
      <family val="2"/>
    </font>
    <font>
      <b/>
      <sz val="9"/>
      <color indexed="81"/>
      <name val="Tahoma"/>
      <family val="2"/>
    </font>
    <font>
      <i/>
      <sz val="11"/>
      <color rgb="FF7F7F7F"/>
      <name val="Calibri"/>
      <family val="2"/>
      <scheme val="minor"/>
    </font>
    <font>
      <b/>
      <sz val="12"/>
      <color theme="1"/>
      <name val="Calibri"/>
      <family val="2"/>
      <scheme val="minor"/>
    </font>
    <font>
      <b/>
      <sz val="12"/>
      <color rgb="FF0F385A"/>
      <name val="Calibri"/>
      <family val="2"/>
      <scheme val="minor"/>
    </font>
    <font>
      <sz val="11"/>
      <color rgb="FF0F385A"/>
      <name val="Calibri"/>
      <family val="2"/>
      <scheme val="minor"/>
    </font>
    <font>
      <vertAlign val="superscript"/>
      <sz val="11"/>
      <color theme="1"/>
      <name val="Calibri"/>
      <family val="2"/>
      <scheme val="minor"/>
    </font>
  </fonts>
  <fills count="39">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92D050"/>
        <bgColor indexed="64"/>
      </patternFill>
    </fill>
    <fill>
      <patternFill patternType="solid">
        <fgColor theme="3" tint="0.89999084444715716"/>
        <bgColor indexed="64"/>
      </patternFill>
    </fill>
    <fill>
      <patternFill patternType="solid">
        <fgColor theme="0"/>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4" tint="0.89999084444715716"/>
        <bgColor indexed="64"/>
      </patternFill>
    </fill>
    <fill>
      <patternFill patternType="solid">
        <fgColor rgb="FF99FF66"/>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749992370372631"/>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39997558519241921"/>
        <bgColor indexed="65"/>
      </patternFill>
    </fill>
    <fill>
      <patternFill patternType="solid">
        <fgColor rgb="FFFFC000"/>
        <bgColor indexed="64"/>
      </patternFill>
    </fill>
    <fill>
      <patternFill patternType="solid">
        <fgColor theme="7" tint="0.39997558519241921"/>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8" tint="0.59999389629810485"/>
        <bgColor indexed="64"/>
      </patternFill>
    </fill>
    <fill>
      <patternFill patternType="solid">
        <fgColor theme="7" tint="0.59999389629810485"/>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style="thin">
        <color rgb="FF3F3F3F"/>
      </left>
      <right/>
      <top style="thin">
        <color rgb="FF3F3F3F"/>
      </top>
      <bottom style="thin">
        <color rgb="FF3F3F3F"/>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double">
        <color indexed="64"/>
      </top>
      <bottom style="thin">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auto="1"/>
      </left>
      <right style="thin">
        <color auto="1"/>
      </right>
      <top style="thin">
        <color auto="1"/>
      </top>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thin">
        <color theme="4"/>
      </top>
      <bottom style="double">
        <color theme="4"/>
      </bottom>
      <diagonal/>
    </border>
    <border>
      <left style="thin">
        <color rgb="FF7F7F7F"/>
      </left>
      <right/>
      <top style="thin">
        <color rgb="FF7F7F7F"/>
      </top>
      <bottom style="thin">
        <color rgb="FF7F7F7F"/>
      </bottom>
      <diagonal/>
    </border>
  </borders>
  <cellStyleXfs count="49">
    <xf numFmtId="0" fontId="0" fillId="0" borderId="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 applyNumberFormat="0" applyAlignment="0" applyProtection="0"/>
    <xf numFmtId="0" fontId="12" fillId="11" borderId="2" applyNumberFormat="0" applyAlignment="0" applyProtection="0"/>
    <xf numFmtId="0" fontId="13" fillId="11" borderId="1" applyNumberFormat="0" applyAlignment="0" applyProtection="0"/>
    <xf numFmtId="0" fontId="14" fillId="0" borderId="3" applyNumberFormat="0" applyFill="0" applyAlignment="0" applyProtection="0"/>
    <xf numFmtId="0" fontId="1" fillId="0" borderId="0"/>
    <xf numFmtId="43" fontId="1" fillId="0" borderId="0" applyFont="0" applyFill="0" applyBorder="0" applyAlignment="0" applyProtection="0"/>
    <xf numFmtId="0" fontId="17" fillId="0" borderId="0" applyNumberFormat="0" applyFill="0" applyBorder="0" applyProtection="0">
      <alignment horizontal="left" vertical="center"/>
    </xf>
    <xf numFmtId="0" fontId="18" fillId="0" borderId="0" applyNumberFormat="0" applyFont="0" applyFill="0" applyBorder="0" applyProtection="0">
      <alignment horizontal="left" vertical="center" indent="2"/>
    </xf>
    <xf numFmtId="0" fontId="19" fillId="0" borderId="0" applyNumberForma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NumberFormat="0" applyFill="0" applyBorder="0" applyAlignment="0" applyProtection="0"/>
    <xf numFmtId="0" fontId="29" fillId="0" borderId="0"/>
    <xf numFmtId="0" fontId="29" fillId="0" borderId="0"/>
    <xf numFmtId="0" fontId="1" fillId="0" borderId="0"/>
    <xf numFmtId="0" fontId="18" fillId="0" borderId="0"/>
    <xf numFmtId="0" fontId="30" fillId="0" borderId="0"/>
    <xf numFmtId="3" fontId="31" fillId="0" borderId="0"/>
    <xf numFmtId="3" fontId="31" fillId="0" borderId="0"/>
    <xf numFmtId="0" fontId="32" fillId="0" borderId="0"/>
    <xf numFmtId="0" fontId="32" fillId="0" borderId="0"/>
    <xf numFmtId="0" fontId="1" fillId="0" borderId="0"/>
    <xf numFmtId="0" fontId="1" fillId="0" borderId="0"/>
    <xf numFmtId="0" fontId="18" fillId="0" borderId="0"/>
    <xf numFmtId="0" fontId="29" fillId="0" borderId="0"/>
    <xf numFmtId="0" fontId="1" fillId="0" borderId="0"/>
    <xf numFmtId="0" fontId="18"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3" fillId="0" borderId="23" applyNumberFormat="0" applyFill="0" applyAlignment="0" applyProtection="0"/>
    <xf numFmtId="0" fontId="1" fillId="31" borderId="0" applyNumberFormat="0" applyBorder="0" applyAlignment="0" applyProtection="0"/>
    <xf numFmtId="0" fontId="39" fillId="0" borderId="0" applyNumberFormat="0" applyFill="0" applyBorder="0" applyAlignment="0" applyProtection="0"/>
  </cellStyleXfs>
  <cellXfs count="522">
    <xf numFmtId="0" fontId="0" fillId="0" borderId="0" xfId="0"/>
    <xf numFmtId="0" fontId="3" fillId="0" borderId="0" xfId="0" applyFont="1"/>
    <xf numFmtId="0" fontId="4" fillId="0" borderId="0" xfId="0" applyFont="1"/>
    <xf numFmtId="167" fontId="4" fillId="0" borderId="0" xfId="0" applyNumberFormat="1" applyFont="1"/>
    <xf numFmtId="165" fontId="0" fillId="0" borderId="0" xfId="0" applyNumberFormat="1"/>
    <xf numFmtId="168" fontId="0" fillId="0" borderId="0" xfId="0" applyNumberFormat="1"/>
    <xf numFmtId="9" fontId="0" fillId="0" borderId="0" xfId="0" applyNumberFormat="1"/>
    <xf numFmtId="167" fontId="0" fillId="0" borderId="0" xfId="0" applyNumberFormat="1"/>
    <xf numFmtId="169" fontId="0" fillId="0" borderId="0" xfId="0" applyNumberFormat="1"/>
    <xf numFmtId="170" fontId="0" fillId="0" borderId="0" xfId="0" applyNumberFormat="1"/>
    <xf numFmtId="0" fontId="0" fillId="0" borderId="0" xfId="0" applyAlignment="1">
      <alignment wrapText="1"/>
    </xf>
    <xf numFmtId="165" fontId="0" fillId="0" borderId="0" xfId="1" applyFont="1"/>
    <xf numFmtId="0" fontId="0" fillId="3" borderId="0" xfId="0" applyFill="1"/>
    <xf numFmtId="2" fontId="0" fillId="0" borderId="0" xfId="0" applyNumberFormat="1"/>
    <xf numFmtId="0" fontId="9" fillId="0" borderId="0" xfId="6" applyFill="1"/>
    <xf numFmtId="0" fontId="0" fillId="2" borderId="0" xfId="0" applyFill="1"/>
    <xf numFmtId="0" fontId="0" fillId="4" borderId="0" xfId="0" applyFill="1"/>
    <xf numFmtId="171" fontId="0" fillId="0" borderId="0" xfId="13" applyNumberFormat="1" applyFont="1"/>
    <xf numFmtId="172" fontId="3" fillId="0" borderId="0" xfId="13" applyNumberFormat="1" applyFont="1" applyFill="1" applyBorder="1"/>
    <xf numFmtId="0" fontId="3" fillId="3" borderId="0" xfId="0" applyFont="1" applyFill="1"/>
    <xf numFmtId="43" fontId="0" fillId="0" borderId="0" xfId="13" applyFont="1"/>
    <xf numFmtId="9" fontId="11" fillId="10" borderId="1" xfId="8" applyNumberFormat="1"/>
    <xf numFmtId="0" fontId="4" fillId="0" borderId="0" xfId="6" applyFont="1" applyFill="1"/>
    <xf numFmtId="9" fontId="1" fillId="0" borderId="0" xfId="3" applyFont="1" applyFill="1"/>
    <xf numFmtId="0" fontId="3" fillId="2" borderId="0" xfId="0" applyFont="1" applyFill="1"/>
    <xf numFmtId="9" fontId="0" fillId="0" borderId="0" xfId="3" applyFont="1"/>
    <xf numFmtId="9" fontId="0" fillId="0" borderId="0" xfId="3" applyFont="1" applyFill="1"/>
    <xf numFmtId="169" fontId="0" fillId="0" borderId="0" xfId="3" applyNumberFormat="1" applyFont="1"/>
    <xf numFmtId="165" fontId="1" fillId="0" borderId="0" xfId="1" applyFont="1" applyFill="1"/>
    <xf numFmtId="165" fontId="16" fillId="0" borderId="0" xfId="1" applyFont="1" applyFill="1"/>
    <xf numFmtId="0" fontId="3" fillId="15" borderId="0" xfId="0" applyFont="1" applyFill="1"/>
    <xf numFmtId="0" fontId="0" fillId="15" borderId="0" xfId="0" applyFill="1"/>
    <xf numFmtId="0" fontId="0" fillId="5" borderId="0" xfId="0" applyFill="1"/>
    <xf numFmtId="0" fontId="20" fillId="0" borderId="0" xfId="0" applyFont="1"/>
    <xf numFmtId="0" fontId="3" fillId="4" borderId="0" xfId="0" applyFont="1" applyFill="1"/>
    <xf numFmtId="0" fontId="3" fillId="16" borderId="0" xfId="0" applyFont="1" applyFill="1"/>
    <xf numFmtId="0" fontId="0" fillId="16" borderId="0" xfId="0" applyFill="1"/>
    <xf numFmtId="167" fontId="3" fillId="0" borderId="0" xfId="0" applyNumberFormat="1" applyFont="1"/>
    <xf numFmtId="0" fontId="3" fillId="5" borderId="0" xfId="0" applyFont="1" applyFill="1"/>
    <xf numFmtId="165" fontId="11" fillId="10" borderId="1" xfId="8" applyNumberFormat="1"/>
    <xf numFmtId="43" fontId="12" fillId="11" borderId="2" xfId="9" applyNumberFormat="1"/>
    <xf numFmtId="43" fontId="0" fillId="3" borderId="0" xfId="13" applyFont="1" applyFill="1"/>
    <xf numFmtId="0" fontId="19" fillId="0" borderId="0" xfId="16"/>
    <xf numFmtId="9" fontId="13" fillId="11" borderId="1" xfId="10" applyNumberFormat="1"/>
    <xf numFmtId="0" fontId="3" fillId="0" borderId="0" xfId="0" applyFont="1" applyAlignment="1">
      <alignment wrapText="1"/>
    </xf>
    <xf numFmtId="43" fontId="0" fillId="0" borderId="0" xfId="13" applyFont="1" applyFill="1"/>
    <xf numFmtId="43" fontId="0" fillId="0" borderId="0" xfId="0" applyNumberFormat="1"/>
    <xf numFmtId="9" fontId="0" fillId="15" borderId="0" xfId="3" applyFont="1" applyFill="1"/>
    <xf numFmtId="0" fontId="3" fillId="0" borderId="5" xfId="0" applyFont="1" applyBorder="1"/>
    <xf numFmtId="0" fontId="0" fillId="18" borderId="0" xfId="0" applyFill="1"/>
    <xf numFmtId="9" fontId="11" fillId="0" borderId="0" xfId="3" applyFont="1" applyFill="1" applyBorder="1"/>
    <xf numFmtId="0" fontId="21" fillId="0" borderId="0" xfId="5" applyFont="1" applyFill="1"/>
    <xf numFmtId="0" fontId="21" fillId="0" borderId="0" xfId="0" applyFont="1"/>
    <xf numFmtId="0" fontId="12" fillId="11" borderId="2" xfId="9" applyAlignment="1">
      <alignment horizontal="center"/>
    </xf>
    <xf numFmtId="171" fontId="0" fillId="0" borderId="0" xfId="13" applyNumberFormat="1" applyFont="1" applyAlignment="1">
      <alignment wrapText="1"/>
    </xf>
    <xf numFmtId="171" fontId="3" fillId="0" borderId="0" xfId="13" applyNumberFormat="1" applyFont="1" applyFill="1" applyBorder="1"/>
    <xf numFmtId="172" fontId="4" fillId="0" borderId="0" xfId="9" applyNumberFormat="1" applyFont="1" applyFill="1" applyBorder="1"/>
    <xf numFmtId="171" fontId="3" fillId="0" borderId="5" xfId="13" applyNumberFormat="1" applyFont="1" applyFill="1" applyBorder="1" applyAlignment="1">
      <alignment horizontal="right"/>
    </xf>
    <xf numFmtId="171" fontId="21" fillId="0" borderId="5" xfId="9" applyNumberFormat="1" applyFont="1" applyFill="1" applyBorder="1"/>
    <xf numFmtId="171" fontId="1" fillId="14" borderId="0" xfId="13" applyNumberFormat="1" applyFont="1" applyFill="1" applyBorder="1"/>
    <xf numFmtId="171" fontId="4" fillId="14" borderId="0" xfId="9" applyNumberFormat="1" applyFont="1" applyFill="1" applyBorder="1"/>
    <xf numFmtId="0" fontId="1" fillId="0" borderId="0" xfId="0" applyFont="1"/>
    <xf numFmtId="171" fontId="4" fillId="0" borderId="4" xfId="9" applyNumberFormat="1" applyFont="1" applyFill="1" applyBorder="1"/>
    <xf numFmtId="171" fontId="1" fillId="0" borderId="5" xfId="13" applyNumberFormat="1" applyFont="1" applyBorder="1" applyAlignment="1">
      <alignment wrapText="1"/>
    </xf>
    <xf numFmtId="171" fontId="3" fillId="0" borderId="5" xfId="13" applyNumberFormat="1" applyFont="1" applyFill="1" applyBorder="1" applyAlignment="1">
      <alignment wrapText="1"/>
    </xf>
    <xf numFmtId="171" fontId="3" fillId="14" borderId="0" xfId="13" applyNumberFormat="1" applyFont="1" applyFill="1"/>
    <xf numFmtId="171" fontId="1" fillId="14" borderId="0" xfId="13" applyNumberFormat="1" applyFont="1" applyFill="1"/>
    <xf numFmtId="171" fontId="0" fillId="0" borderId="5" xfId="13" applyNumberFormat="1" applyFont="1" applyBorder="1"/>
    <xf numFmtId="171" fontId="3" fillId="0" borderId="5" xfId="13" applyNumberFormat="1" applyFont="1" applyFill="1" applyBorder="1"/>
    <xf numFmtId="0" fontId="22" fillId="0" borderId="0" xfId="0" applyFont="1"/>
    <xf numFmtId="165" fontId="0" fillId="16" borderId="4" xfId="1" applyFont="1" applyFill="1" applyBorder="1" applyAlignment="1">
      <alignment wrapText="1"/>
    </xf>
    <xf numFmtId="165" fontId="12" fillId="5" borderId="2" xfId="1" applyFont="1" applyFill="1" applyBorder="1" applyAlignment="1">
      <alignment wrapText="1"/>
    </xf>
    <xf numFmtId="165" fontId="12" fillId="11" borderId="2" xfId="1" applyFont="1" applyFill="1" applyBorder="1"/>
    <xf numFmtId="165" fontId="12" fillId="5" borderId="2" xfId="1" applyFont="1" applyFill="1" applyBorder="1"/>
    <xf numFmtId="165" fontId="0" fillId="3" borderId="4" xfId="1" applyFont="1" applyFill="1" applyBorder="1"/>
    <xf numFmtId="165" fontId="3" fillId="14" borderId="0" xfId="1" applyFont="1" applyFill="1"/>
    <xf numFmtId="165" fontId="0" fillId="5" borderId="4" xfId="1" applyFont="1" applyFill="1" applyBorder="1"/>
    <xf numFmtId="165" fontId="4" fillId="14" borderId="10" xfId="1" applyFont="1" applyFill="1" applyBorder="1"/>
    <xf numFmtId="165" fontId="3" fillId="5" borderId="7" xfId="1" applyFont="1" applyFill="1" applyBorder="1"/>
    <xf numFmtId="165" fontId="1" fillId="3" borderId="7" xfId="1" applyFont="1" applyFill="1" applyBorder="1"/>
    <xf numFmtId="165" fontId="0" fillId="0" borderId="0" xfId="1" applyFont="1" applyFill="1"/>
    <xf numFmtId="165" fontId="3" fillId="0" borderId="0" xfId="1" applyFont="1"/>
    <xf numFmtId="165" fontId="0" fillId="3" borderId="0" xfId="1" applyFont="1" applyFill="1"/>
    <xf numFmtId="165" fontId="0" fillId="2" borderId="0" xfId="1" applyFont="1" applyFill="1"/>
    <xf numFmtId="165" fontId="0" fillId="13" borderId="0" xfId="1" applyFont="1" applyFill="1"/>
    <xf numFmtId="165" fontId="3" fillId="0" borderId="0" xfId="1" applyFont="1" applyFill="1" applyBorder="1"/>
    <xf numFmtId="165" fontId="3" fillId="0" borderId="0" xfId="1" applyFont="1" applyBorder="1"/>
    <xf numFmtId="165" fontId="3" fillId="3" borderId="0" xfId="1" applyFont="1" applyFill="1"/>
    <xf numFmtId="165" fontId="4" fillId="0" borderId="0" xfId="1" applyFont="1" applyFill="1"/>
    <xf numFmtId="165" fontId="3" fillId="2" borderId="0" xfId="1" applyFont="1" applyFill="1"/>
    <xf numFmtId="165" fontId="1" fillId="2" borderId="0" xfId="1" applyFont="1" applyFill="1"/>
    <xf numFmtId="165" fontId="3" fillId="0" borderId="0" xfId="1" applyFont="1" applyFill="1"/>
    <xf numFmtId="165" fontId="3" fillId="15" borderId="0" xfId="1" applyFont="1" applyFill="1"/>
    <xf numFmtId="165" fontId="0" fillId="15" borderId="0" xfId="1" applyFont="1" applyFill="1"/>
    <xf numFmtId="165" fontId="1" fillId="15" borderId="0" xfId="1" applyFont="1" applyFill="1"/>
    <xf numFmtId="165" fontId="0" fillId="0" borderId="0" xfId="1" applyFont="1" applyFill="1" applyAlignment="1">
      <alignment wrapText="1"/>
    </xf>
    <xf numFmtId="165" fontId="16" fillId="0" borderId="0" xfId="1" applyFont="1" applyFill="1" applyAlignment="1">
      <alignment wrapText="1"/>
    </xf>
    <xf numFmtId="165" fontId="1" fillId="0" borderId="0" xfId="1" applyFont="1" applyFill="1" applyBorder="1" applyAlignment="1">
      <alignment wrapText="1"/>
    </xf>
    <xf numFmtId="165" fontId="2" fillId="0" borderId="0" xfId="1" applyFont="1" applyFill="1"/>
    <xf numFmtId="0" fontId="0" fillId="3" borderId="0" xfId="1" applyNumberFormat="1" applyFont="1" applyFill="1"/>
    <xf numFmtId="0" fontId="0" fillId="2" borderId="0" xfId="1" applyNumberFormat="1" applyFont="1" applyFill="1"/>
    <xf numFmtId="0" fontId="0" fillId="4" borderId="0" xfId="1" applyNumberFormat="1" applyFont="1" applyFill="1"/>
    <xf numFmtId="0" fontId="4" fillId="0" borderId="0" xfId="6" applyFont="1" applyFill="1" applyAlignment="1">
      <alignment wrapText="1"/>
    </xf>
    <xf numFmtId="165" fontId="11" fillId="10" borderId="1" xfId="1" applyFont="1" applyFill="1" applyBorder="1"/>
    <xf numFmtId="171" fontId="0" fillId="0" borderId="0" xfId="13" applyNumberFormat="1" applyFont="1" applyFill="1"/>
    <xf numFmtId="0" fontId="0" fillId="0" borderId="0" xfId="0" applyAlignment="1">
      <alignment horizontal="right"/>
    </xf>
    <xf numFmtId="0" fontId="19" fillId="0" borderId="0" xfId="16" applyFill="1"/>
    <xf numFmtId="0" fontId="3" fillId="0" borderId="0" xfId="0" applyFont="1" applyAlignment="1">
      <alignment horizontal="left"/>
    </xf>
    <xf numFmtId="170" fontId="1" fillId="0" borderId="0" xfId="1" applyNumberFormat="1" applyFont="1" applyFill="1"/>
    <xf numFmtId="170" fontId="0" fillId="0" borderId="0" xfId="1" applyNumberFormat="1" applyFont="1" applyFill="1" applyAlignment="1">
      <alignment wrapText="1"/>
    </xf>
    <xf numFmtId="170" fontId="1" fillId="0" borderId="0" xfId="1" applyNumberFormat="1" applyFont="1" applyFill="1" applyBorder="1" applyAlignment="1">
      <alignment wrapText="1"/>
    </xf>
    <xf numFmtId="170" fontId="0" fillId="0" borderId="0" xfId="1" applyNumberFormat="1" applyFont="1"/>
    <xf numFmtId="168" fontId="0" fillId="0" borderId="0" xfId="1" applyNumberFormat="1" applyFont="1"/>
    <xf numFmtId="165" fontId="12" fillId="11" borderId="2" xfId="9" applyNumberFormat="1"/>
    <xf numFmtId="170" fontId="12" fillId="11" borderId="2" xfId="1" applyNumberFormat="1" applyFont="1" applyFill="1" applyBorder="1"/>
    <xf numFmtId="168" fontId="12" fillId="11" borderId="2" xfId="9" applyNumberFormat="1"/>
    <xf numFmtId="165" fontId="4" fillId="0" borderId="0" xfId="6" applyNumberFormat="1" applyFont="1" applyFill="1"/>
    <xf numFmtId="171" fontId="3" fillId="0" borderId="0" xfId="13" applyNumberFormat="1" applyFont="1" applyFill="1" applyBorder="1" applyAlignment="1">
      <alignment horizontal="right"/>
    </xf>
    <xf numFmtId="171" fontId="21" fillId="0" borderId="0" xfId="9" applyNumberFormat="1" applyFont="1" applyFill="1" applyBorder="1"/>
    <xf numFmtId="170" fontId="21" fillId="0" borderId="0" xfId="1" applyNumberFormat="1" applyFont="1" applyFill="1" applyBorder="1"/>
    <xf numFmtId="165" fontId="12" fillId="0" borderId="0" xfId="1" applyFont="1" applyFill="1" applyBorder="1"/>
    <xf numFmtId="0" fontId="4" fillId="17" borderId="0" xfId="0" applyFont="1" applyFill="1"/>
    <xf numFmtId="0" fontId="21" fillId="5" borderId="0" xfId="0" applyFont="1" applyFill="1"/>
    <xf numFmtId="0" fontId="4" fillId="5" borderId="0" xfId="0" applyFont="1" applyFill="1"/>
    <xf numFmtId="165" fontId="0" fillId="5" borderId="0" xfId="1" applyFont="1" applyFill="1"/>
    <xf numFmtId="170" fontId="4" fillId="11" borderId="1" xfId="1" applyNumberFormat="1" applyFont="1" applyFill="1" applyBorder="1"/>
    <xf numFmtId="165" fontId="13" fillId="11" borderId="1" xfId="10" applyNumberFormat="1"/>
    <xf numFmtId="0" fontId="0" fillId="19" borderId="0" xfId="0" applyFill="1"/>
    <xf numFmtId="165" fontId="0" fillId="19" borderId="0" xfId="1" applyFont="1" applyFill="1"/>
    <xf numFmtId="0" fontId="3" fillId="19" borderId="0" xfId="0" applyFont="1" applyFill="1"/>
    <xf numFmtId="165" fontId="1" fillId="14" borderId="0" xfId="1" applyFont="1" applyFill="1" applyBorder="1"/>
    <xf numFmtId="171" fontId="3" fillId="14" borderId="8" xfId="13" applyNumberFormat="1" applyFont="1" applyFill="1" applyBorder="1"/>
    <xf numFmtId="171" fontId="1" fillId="14" borderId="8" xfId="13" applyNumberFormat="1" applyFont="1" applyFill="1" applyBorder="1"/>
    <xf numFmtId="170" fontId="21" fillId="16" borderId="4" xfId="1" applyNumberFormat="1" applyFont="1" applyFill="1" applyBorder="1"/>
    <xf numFmtId="0" fontId="0" fillId="0" borderId="13" xfId="0" applyBorder="1"/>
    <xf numFmtId="0" fontId="0" fillId="0" borderId="12" xfId="0" applyBorder="1"/>
    <xf numFmtId="0" fontId="0" fillId="20" borderId="0" xfId="0" applyFill="1"/>
    <xf numFmtId="0" fontId="3" fillId="20" borderId="0" xfId="0" applyFont="1" applyFill="1"/>
    <xf numFmtId="170" fontId="3" fillId="0" borderId="0" xfId="1" applyNumberFormat="1" applyFont="1" applyFill="1" applyBorder="1"/>
    <xf numFmtId="0" fontId="11" fillId="0" borderId="0" xfId="8" applyFill="1" applyBorder="1"/>
    <xf numFmtId="165" fontId="12" fillId="0" borderId="0" xfId="9" applyNumberFormat="1" applyFill="1" applyBorder="1"/>
    <xf numFmtId="9" fontId="13" fillId="0" borderId="0" xfId="10" applyNumberFormat="1" applyFill="1" applyBorder="1"/>
    <xf numFmtId="9" fontId="11" fillId="0" borderId="0" xfId="8" applyNumberFormat="1" applyFill="1" applyBorder="1"/>
    <xf numFmtId="165" fontId="3" fillId="0" borderId="0" xfId="0" applyNumberFormat="1" applyFont="1"/>
    <xf numFmtId="165" fontId="0" fillId="0" borderId="0" xfId="1" applyFont="1" applyBorder="1"/>
    <xf numFmtId="165" fontId="12" fillId="0" borderId="0" xfId="9" applyNumberFormat="1" applyFill="1" applyBorder="1" applyAlignment="1"/>
    <xf numFmtId="43" fontId="0" fillId="4" borderId="0" xfId="13" applyFont="1" applyFill="1"/>
    <xf numFmtId="43" fontId="3" fillId="4" borderId="0" xfId="13" applyFont="1" applyFill="1"/>
    <xf numFmtId="165" fontId="1" fillId="5" borderId="7" xfId="1" applyFont="1" applyFill="1" applyBorder="1"/>
    <xf numFmtId="170" fontId="21" fillId="5" borderId="7" xfId="1" applyNumberFormat="1" applyFont="1" applyFill="1" applyBorder="1"/>
    <xf numFmtId="0" fontId="3" fillId="5" borderId="9" xfId="0" applyFont="1" applyFill="1" applyBorder="1"/>
    <xf numFmtId="0" fontId="3" fillId="5" borderId="10" xfId="0" applyFont="1" applyFill="1" applyBorder="1"/>
    <xf numFmtId="165" fontId="8" fillId="7" borderId="0" xfId="5" applyNumberFormat="1"/>
    <xf numFmtId="0" fontId="8" fillId="7" borderId="0" xfId="5"/>
    <xf numFmtId="171" fontId="8" fillId="7" borderId="0" xfId="5" applyNumberFormat="1"/>
    <xf numFmtId="0" fontId="10" fillId="9" borderId="0" xfId="7"/>
    <xf numFmtId="165" fontId="9" fillId="8" borderId="0" xfId="6" applyNumberFormat="1"/>
    <xf numFmtId="0" fontId="9" fillId="8" borderId="0" xfId="6"/>
    <xf numFmtId="170" fontId="0" fillId="0" borderId="0" xfId="1" applyNumberFormat="1" applyFont="1" applyFill="1"/>
    <xf numFmtId="165" fontId="1" fillId="0" borderId="0" xfId="1" applyFont="1"/>
    <xf numFmtId="168" fontId="0" fillId="0" borderId="0" xfId="1" applyNumberFormat="1" applyFont="1" applyFill="1"/>
    <xf numFmtId="170" fontId="10" fillId="9" borderId="0" xfId="7" applyNumberFormat="1"/>
    <xf numFmtId="170" fontId="8" fillId="7" borderId="0" xfId="5" applyNumberFormat="1"/>
    <xf numFmtId="170" fontId="9" fillId="8" borderId="0" xfId="6" applyNumberFormat="1"/>
    <xf numFmtId="170" fontId="4" fillId="19" borderId="0" xfId="5" applyNumberFormat="1" applyFont="1" applyFill="1"/>
    <xf numFmtId="171" fontId="4" fillId="19" borderId="0" xfId="5" applyNumberFormat="1" applyFont="1" applyFill="1"/>
    <xf numFmtId="0" fontId="3" fillId="19" borderId="0" xfId="0" applyFont="1" applyFill="1" applyAlignment="1">
      <alignment vertical="center"/>
    </xf>
    <xf numFmtId="0" fontId="25" fillId="8" borderId="0" xfId="6" applyFont="1"/>
    <xf numFmtId="0" fontId="21" fillId="20" borderId="0" xfId="7" applyFont="1" applyFill="1"/>
    <xf numFmtId="0" fontId="21" fillId="19" borderId="0" xfId="7" applyFont="1" applyFill="1"/>
    <xf numFmtId="0" fontId="9" fillId="8" borderId="0" xfId="6" applyBorder="1" applyAlignment="1"/>
    <xf numFmtId="0" fontId="21" fillId="8" borderId="0" xfId="6" applyFont="1" applyBorder="1"/>
    <xf numFmtId="0" fontId="3" fillId="21" borderId="0" xfId="0" applyFont="1" applyFill="1"/>
    <xf numFmtId="0" fontId="0" fillId="21" borderId="0" xfId="0" applyFill="1"/>
    <xf numFmtId="167" fontId="0" fillId="19" borderId="0" xfId="0" applyNumberFormat="1" applyFill="1"/>
    <xf numFmtId="165" fontId="0" fillId="4" borderId="0" xfId="0" applyNumberFormat="1" applyFill="1"/>
    <xf numFmtId="9" fontId="3" fillId="0" borderId="0" xfId="3" applyFont="1"/>
    <xf numFmtId="170" fontId="3" fillId="0" borderId="0" xfId="1" applyNumberFormat="1" applyFont="1"/>
    <xf numFmtId="14" fontId="3" fillId="0" borderId="0" xfId="0" applyNumberFormat="1" applyFont="1"/>
    <xf numFmtId="170" fontId="11" fillId="10" borderId="1" xfId="8" applyNumberFormat="1"/>
    <xf numFmtId="9" fontId="0" fillId="0" borderId="0" xfId="3" applyFont="1" applyFill="1" applyBorder="1"/>
    <xf numFmtId="0" fontId="26" fillId="0" borderId="0" xfId="0" applyFont="1"/>
    <xf numFmtId="165" fontId="21" fillId="0" borderId="0" xfId="6" applyNumberFormat="1" applyFont="1" applyFill="1"/>
    <xf numFmtId="165" fontId="21" fillId="0" borderId="0" xfId="1" applyFont="1" applyFill="1"/>
    <xf numFmtId="168" fontId="1" fillId="0" borderId="0" xfId="1" applyNumberFormat="1" applyFont="1" applyFill="1" applyBorder="1" applyAlignment="1">
      <alignment wrapText="1"/>
    </xf>
    <xf numFmtId="165" fontId="8" fillId="0" borderId="0" xfId="5" applyNumberFormat="1" applyFill="1"/>
    <xf numFmtId="0" fontId="9" fillId="0" borderId="0" xfId="6" applyFill="1" applyBorder="1"/>
    <xf numFmtId="170" fontId="21" fillId="3" borderId="7" xfId="1" applyNumberFormat="1" applyFont="1" applyFill="1" applyBorder="1"/>
    <xf numFmtId="169" fontId="1" fillId="0" borderId="0" xfId="3" applyNumberFormat="1" applyFont="1" applyFill="1"/>
    <xf numFmtId="165" fontId="9" fillId="0" borderId="0" xfId="6" applyNumberFormat="1" applyFill="1"/>
    <xf numFmtId="0" fontId="9" fillId="3" borderId="0" xfId="6" applyNumberFormat="1" applyFill="1"/>
    <xf numFmtId="165" fontId="7" fillId="0" borderId="0" xfId="1" applyFont="1" applyFill="1"/>
    <xf numFmtId="165" fontId="3" fillId="12" borderId="0" xfId="1" applyFont="1" applyFill="1"/>
    <xf numFmtId="0" fontId="3" fillId="3" borderId="11" xfId="0" applyFont="1" applyFill="1" applyBorder="1"/>
    <xf numFmtId="0" fontId="3" fillId="3" borderId="9" xfId="0" applyFont="1" applyFill="1" applyBorder="1"/>
    <xf numFmtId="0" fontId="3" fillId="3" borderId="10" xfId="0" applyFont="1" applyFill="1" applyBorder="1"/>
    <xf numFmtId="0" fontId="0" fillId="22" borderId="0" xfId="0" applyFill="1"/>
    <xf numFmtId="170" fontId="9" fillId="0" borderId="0" xfId="6" applyNumberFormat="1" applyFill="1"/>
    <xf numFmtId="171" fontId="4" fillId="0" borderId="0" xfId="13" applyNumberFormat="1" applyFont="1" applyFill="1"/>
    <xf numFmtId="0" fontId="21" fillId="17" borderId="0" xfId="0" applyFont="1" applyFill="1"/>
    <xf numFmtId="165" fontId="0" fillId="0" borderId="0" xfId="1" applyFont="1" applyFill="1" applyBorder="1"/>
    <xf numFmtId="170" fontId="4" fillId="0" borderId="1" xfId="1" applyNumberFormat="1" applyFont="1" applyFill="1" applyBorder="1"/>
    <xf numFmtId="10" fontId="3" fillId="3" borderId="0" xfId="3" applyNumberFormat="1" applyFont="1" applyFill="1"/>
    <xf numFmtId="170" fontId="3" fillId="0" borderId="0" xfId="0" applyNumberFormat="1" applyFont="1"/>
    <xf numFmtId="165" fontId="14" fillId="0" borderId="0" xfId="11" applyNumberFormat="1" applyFill="1" applyBorder="1"/>
    <xf numFmtId="0" fontId="14" fillId="0" borderId="0" xfId="11" applyFill="1" applyBorder="1"/>
    <xf numFmtId="165" fontId="11" fillId="0" borderId="0" xfId="8" applyNumberFormat="1" applyFill="1" applyBorder="1"/>
    <xf numFmtId="0" fontId="7" fillId="0" borderId="0" xfId="0" applyFont="1"/>
    <xf numFmtId="9" fontId="7" fillId="0" borderId="0" xfId="3" applyFont="1" applyFill="1"/>
    <xf numFmtId="0" fontId="7" fillId="3" borderId="0" xfId="0" applyFont="1" applyFill="1"/>
    <xf numFmtId="0" fontId="0" fillId="20" borderId="20" xfId="0" applyFill="1" applyBorder="1"/>
    <xf numFmtId="0" fontId="3" fillId="20" borderId="16" xfId="0" applyFont="1" applyFill="1" applyBorder="1"/>
    <xf numFmtId="0" fontId="3" fillId="20" borderId="17" xfId="0" applyFont="1" applyFill="1" applyBorder="1"/>
    <xf numFmtId="165" fontId="1" fillId="20" borderId="0" xfId="1" applyFont="1" applyFill="1" applyBorder="1"/>
    <xf numFmtId="0" fontId="3" fillId="20" borderId="18" xfId="0" applyFont="1" applyFill="1" applyBorder="1"/>
    <xf numFmtId="0" fontId="3" fillId="20" borderId="21" xfId="0" applyFont="1" applyFill="1" applyBorder="1"/>
    <xf numFmtId="0" fontId="0" fillId="0" borderId="5" xfId="0" applyBorder="1"/>
    <xf numFmtId="170" fontId="0" fillId="0" borderId="0" xfId="1" applyNumberFormat="1" applyFont="1" applyFill="1" applyBorder="1" applyAlignment="1">
      <alignment horizontal="left"/>
    </xf>
    <xf numFmtId="170" fontId="12" fillId="0" borderId="0" xfId="1" applyNumberFormat="1" applyFont="1" applyFill="1" applyBorder="1" applyAlignment="1"/>
    <xf numFmtId="0" fontId="0" fillId="20" borderId="14" xfId="0" applyFill="1" applyBorder="1"/>
    <xf numFmtId="0" fontId="3" fillId="20" borderId="20" xfId="0" applyFont="1" applyFill="1" applyBorder="1"/>
    <xf numFmtId="165" fontId="1" fillId="20" borderId="17" xfId="1" applyFont="1" applyFill="1" applyBorder="1"/>
    <xf numFmtId="0" fontId="0" fillId="20" borderId="21" xfId="0" applyFill="1" applyBorder="1"/>
    <xf numFmtId="165" fontId="3" fillId="20" borderId="0" xfId="1" applyFont="1" applyFill="1" applyBorder="1"/>
    <xf numFmtId="9" fontId="28" fillId="0" borderId="0" xfId="3" applyFont="1"/>
    <xf numFmtId="0" fontId="3" fillId="26" borderId="0" xfId="0" applyFont="1" applyFill="1"/>
    <xf numFmtId="0" fontId="3" fillId="27" borderId="0" xfId="0" applyFont="1" applyFill="1"/>
    <xf numFmtId="0" fontId="3" fillId="12" borderId="0" xfId="0" applyFont="1" applyFill="1"/>
    <xf numFmtId="170" fontId="0" fillId="0" borderId="0" xfId="1" applyNumberFormat="1" applyFont="1" applyFill="1" applyBorder="1"/>
    <xf numFmtId="165" fontId="21" fillId="12" borderId="0" xfId="7" applyNumberFormat="1" applyFont="1" applyFill="1"/>
    <xf numFmtId="43" fontId="3" fillId="0" borderId="0" xfId="13" applyFont="1" applyFill="1"/>
    <xf numFmtId="170" fontId="21" fillId="15" borderId="7" xfId="1" applyNumberFormat="1" applyFont="1" applyFill="1" applyBorder="1"/>
    <xf numFmtId="170" fontId="21" fillId="0" borderId="19" xfId="1" applyNumberFormat="1" applyFont="1" applyFill="1" applyBorder="1"/>
    <xf numFmtId="170" fontId="0" fillId="6" borderId="0" xfId="0" applyNumberFormat="1" applyFill="1"/>
    <xf numFmtId="14" fontId="3" fillId="4" borderId="0" xfId="0" applyNumberFormat="1" applyFont="1" applyFill="1"/>
    <xf numFmtId="0" fontId="3" fillId="28" borderId="0" xfId="0" applyFont="1" applyFill="1"/>
    <xf numFmtId="14" fontId="3" fillId="22" borderId="0" xfId="0" applyNumberFormat="1" applyFont="1" applyFill="1"/>
    <xf numFmtId="14" fontId="3" fillId="2" borderId="0" xfId="0" applyNumberFormat="1" applyFont="1" applyFill="1"/>
    <xf numFmtId="165" fontId="0" fillId="2" borderId="0" xfId="1" applyFont="1" applyFill="1" applyBorder="1"/>
    <xf numFmtId="165" fontId="0" fillId="22" borderId="0" xfId="1" applyFont="1" applyFill="1" applyBorder="1"/>
    <xf numFmtId="165" fontId="0" fillId="4" borderId="0" xfId="1" applyFont="1" applyFill="1" applyBorder="1"/>
    <xf numFmtId="0" fontId="0" fillId="29" borderId="0" xfId="0" applyFill="1"/>
    <xf numFmtId="165" fontId="33" fillId="3" borderId="0" xfId="1" applyFont="1" applyFill="1"/>
    <xf numFmtId="175" fontId="0" fillId="0" borderId="0" xfId="1" applyNumberFormat="1" applyFont="1"/>
    <xf numFmtId="167" fontId="0" fillId="0" borderId="0" xfId="1" applyNumberFormat="1" applyFont="1" applyFill="1"/>
    <xf numFmtId="170" fontId="3" fillId="0" borderId="0" xfId="1" applyNumberFormat="1" applyFont="1" applyFill="1"/>
    <xf numFmtId="44" fontId="9" fillId="8" borderId="0" xfId="6" applyNumberFormat="1"/>
    <xf numFmtId="44" fontId="8" fillId="7" borderId="0" xfId="5" applyNumberFormat="1"/>
    <xf numFmtId="171" fontId="0" fillId="16" borderId="0" xfId="13" applyNumberFormat="1" applyFont="1" applyFill="1"/>
    <xf numFmtId="3" fontId="4" fillId="0" borderId="0" xfId="6" applyNumberFormat="1" applyFont="1" applyFill="1"/>
    <xf numFmtId="170" fontId="1" fillId="0" borderId="0" xfId="1" applyNumberFormat="1" applyFont="1"/>
    <xf numFmtId="0" fontId="3" fillId="0" borderId="0" xfId="13" applyNumberFormat="1" applyFont="1" applyFill="1"/>
    <xf numFmtId="174" fontId="3" fillId="3" borderId="0" xfId="0" applyNumberFormat="1" applyFont="1" applyFill="1"/>
    <xf numFmtId="175" fontId="3" fillId="0" borderId="0" xfId="1" applyNumberFormat="1" applyFont="1" applyFill="1"/>
    <xf numFmtId="165" fontId="1" fillId="0" borderId="0" xfId="1" applyFont="1" applyFill="1" applyBorder="1"/>
    <xf numFmtId="165" fontId="34" fillId="0" borderId="0" xfId="1" applyFont="1" applyFill="1"/>
    <xf numFmtId="0" fontId="3" fillId="20" borderId="15" xfId="0" applyFont="1" applyFill="1" applyBorder="1"/>
    <xf numFmtId="165" fontId="0" fillId="20" borderId="17" xfId="1" applyFont="1" applyFill="1" applyBorder="1"/>
    <xf numFmtId="170" fontId="0" fillId="2" borderId="0" xfId="0" applyNumberFormat="1" applyFill="1"/>
    <xf numFmtId="9" fontId="8" fillId="0" borderId="0" xfId="5" applyNumberFormat="1" applyFill="1"/>
    <xf numFmtId="9" fontId="27" fillId="0" borderId="0" xfId="0" applyNumberFormat="1" applyFont="1"/>
    <xf numFmtId="165" fontId="0" fillId="23" borderId="0" xfId="1" applyFont="1" applyFill="1" applyBorder="1"/>
    <xf numFmtId="165" fontId="3" fillId="20" borderId="21" xfId="1" applyFont="1" applyFill="1" applyBorder="1"/>
    <xf numFmtId="17" fontId="0" fillId="0" borderId="0" xfId="0" applyNumberFormat="1"/>
    <xf numFmtId="168" fontId="0" fillId="4" borderId="0" xfId="1" applyNumberFormat="1" applyFont="1" applyFill="1"/>
    <xf numFmtId="2" fontId="0" fillId="0" borderId="0" xfId="1" applyNumberFormat="1" applyFont="1" applyFill="1"/>
    <xf numFmtId="170" fontId="21" fillId="0" borderId="0" xfId="6" applyNumberFormat="1" applyFont="1" applyFill="1"/>
    <xf numFmtId="9" fontId="3" fillId="0" borderId="0" xfId="3" applyFont="1" applyFill="1"/>
    <xf numFmtId="0" fontId="3" fillId="20" borderId="0" xfId="0" applyFont="1" applyFill="1" applyAlignment="1">
      <alignment vertical="center"/>
    </xf>
    <xf numFmtId="171" fontId="9" fillId="8" borderId="0" xfId="6" applyNumberFormat="1"/>
    <xf numFmtId="0" fontId="21" fillId="25" borderId="0" xfId="0" applyFont="1" applyFill="1"/>
    <xf numFmtId="43" fontId="3" fillId="0" borderId="0" xfId="13" applyFont="1" applyBorder="1"/>
    <xf numFmtId="43" fontId="11" fillId="0" borderId="0" xfId="8" applyNumberFormat="1" applyFill="1" applyBorder="1"/>
    <xf numFmtId="0" fontId="0" fillId="30" borderId="0" xfId="0" applyFill="1"/>
    <xf numFmtId="9" fontId="0" fillId="30" borderId="0" xfId="3" applyFont="1" applyFill="1"/>
    <xf numFmtId="172" fontId="3" fillId="4" borderId="0" xfId="13" applyNumberFormat="1" applyFont="1" applyFill="1" applyBorder="1"/>
    <xf numFmtId="172" fontId="3" fillId="3" borderId="0" xfId="13" applyNumberFormat="1" applyFont="1" applyFill="1" applyBorder="1"/>
    <xf numFmtId="172" fontId="3" fillId="0" borderId="5" xfId="46" applyNumberFormat="1" applyFill="1" applyBorder="1"/>
    <xf numFmtId="165" fontId="3" fillId="0" borderId="5" xfId="1" applyFont="1" applyBorder="1"/>
    <xf numFmtId="43" fontId="3" fillId="4" borderId="0" xfId="13" applyFont="1" applyFill="1" applyBorder="1"/>
    <xf numFmtId="43" fontId="11" fillId="4" borderId="0" xfId="8" applyNumberFormat="1" applyFill="1" applyBorder="1"/>
    <xf numFmtId="172" fontId="3" fillId="0" borderId="0" xfId="13" applyNumberFormat="1" applyFont="1" applyBorder="1"/>
    <xf numFmtId="43" fontId="11" fillId="10" borderId="1" xfId="8" applyNumberFormat="1"/>
    <xf numFmtId="9" fontId="0" fillId="3" borderId="0" xfId="3" applyFont="1" applyFill="1"/>
    <xf numFmtId="2" fontId="0" fillId="3" borderId="0" xfId="3" applyNumberFormat="1" applyFont="1" applyFill="1"/>
    <xf numFmtId="172" fontId="3" fillId="0" borderId="5" xfId="0" applyNumberFormat="1" applyFont="1" applyBorder="1"/>
    <xf numFmtId="0" fontId="3" fillId="0" borderId="23" xfId="46"/>
    <xf numFmtId="170" fontId="3" fillId="0" borderId="23" xfId="46" applyNumberFormat="1"/>
    <xf numFmtId="165" fontId="12" fillId="15" borderId="2" xfId="1" applyFont="1" applyFill="1" applyBorder="1"/>
    <xf numFmtId="170" fontId="9" fillId="15" borderId="0" xfId="6" applyNumberFormat="1" applyFill="1"/>
    <xf numFmtId="170" fontId="4" fillId="15" borderId="0" xfId="5" applyNumberFormat="1" applyFont="1" applyFill="1"/>
    <xf numFmtId="165" fontId="8" fillId="7" borderId="2" xfId="5" applyNumberFormat="1" applyBorder="1" applyAlignment="1">
      <alignment wrapText="1"/>
    </xf>
    <xf numFmtId="43" fontId="0" fillId="20" borderId="0" xfId="13" applyFont="1" applyFill="1"/>
    <xf numFmtId="43" fontId="3" fillId="20" borderId="0" xfId="13" applyFont="1" applyFill="1"/>
    <xf numFmtId="0" fontId="0" fillId="3" borderId="0" xfId="0" applyFill="1" applyAlignment="1">
      <alignment wrapText="1"/>
    </xf>
    <xf numFmtId="0" fontId="0" fillId="5" borderId="0" xfId="0" applyFill="1" applyAlignment="1">
      <alignment wrapText="1"/>
    </xf>
    <xf numFmtId="165" fontId="0" fillId="0" borderId="0" xfId="1" applyFont="1" applyFill="1" applyAlignment="1"/>
    <xf numFmtId="3" fontId="0" fillId="0" borderId="0" xfId="1" applyNumberFormat="1" applyFont="1" applyFill="1" applyAlignment="1"/>
    <xf numFmtId="170" fontId="0" fillId="0" borderId="0" xfId="1" applyNumberFormat="1" applyFont="1" applyFill="1" applyAlignment="1"/>
    <xf numFmtId="9" fontId="0" fillId="0" borderId="0" xfId="3" applyFont="1" applyFill="1" applyAlignment="1"/>
    <xf numFmtId="0" fontId="4" fillId="2" borderId="0" xfId="6" applyFont="1" applyFill="1" applyBorder="1" applyAlignment="1">
      <alignment wrapText="1"/>
    </xf>
    <xf numFmtId="173" fontId="11" fillId="2" borderId="0" xfId="8" applyNumberFormat="1" applyFill="1" applyBorder="1"/>
    <xf numFmtId="3" fontId="11" fillId="2" borderId="0" xfId="8" applyNumberFormat="1" applyFill="1" applyBorder="1"/>
    <xf numFmtId="9" fontId="11" fillId="2" borderId="0" xfId="3" applyFont="1" applyFill="1" applyBorder="1"/>
    <xf numFmtId="0" fontId="4" fillId="20" borderId="0" xfId="6" applyFont="1" applyFill="1" applyAlignment="1">
      <alignment wrapText="1"/>
    </xf>
    <xf numFmtId="3" fontId="4" fillId="20" borderId="0" xfId="6" applyNumberFormat="1" applyFont="1" applyFill="1"/>
    <xf numFmtId="165" fontId="4" fillId="20" borderId="0" xfId="6" applyNumberFormat="1" applyFont="1" applyFill="1"/>
    <xf numFmtId="165" fontId="0" fillId="20" borderId="0" xfId="1" applyFont="1" applyFill="1"/>
    <xf numFmtId="9" fontId="3" fillId="0" borderId="0" xfId="3" applyFont="1" applyAlignment="1"/>
    <xf numFmtId="170" fontId="12" fillId="11" borderId="6" xfId="1" applyNumberFormat="1" applyFont="1" applyFill="1" applyBorder="1"/>
    <xf numFmtId="171" fontId="3" fillId="0" borderId="0" xfId="13" applyNumberFormat="1" applyFont="1"/>
    <xf numFmtId="0" fontId="21" fillId="0" borderId="0" xfId="1" applyNumberFormat="1" applyFont="1" applyFill="1" applyBorder="1"/>
    <xf numFmtId="167" fontId="1" fillId="0" borderId="0" xfId="0" applyNumberFormat="1" applyFont="1"/>
    <xf numFmtId="0" fontId="6" fillId="0" borderId="0" xfId="0" applyFont="1" applyAlignment="1">
      <alignment vertical="center"/>
    </xf>
    <xf numFmtId="169" fontId="11" fillId="10" borderId="1" xfId="8" applyNumberFormat="1"/>
    <xf numFmtId="169" fontId="11" fillId="10" borderId="1" xfId="3" applyNumberFormat="1" applyFont="1" applyFill="1" applyBorder="1"/>
    <xf numFmtId="9" fontId="3" fillId="0" borderId="0" xfId="3" applyFont="1" applyFill="1" applyBorder="1"/>
    <xf numFmtId="9" fontId="13" fillId="0" borderId="0" xfId="3" applyFont="1" applyFill="1" applyBorder="1"/>
    <xf numFmtId="9" fontId="8" fillId="0" borderId="0" xfId="3" applyFont="1" applyFill="1"/>
    <xf numFmtId="165" fontId="4" fillId="0" borderId="3" xfId="6" applyNumberFormat="1" applyFont="1" applyFill="1" applyBorder="1"/>
    <xf numFmtId="165" fontId="4" fillId="0" borderId="2" xfId="6" applyNumberFormat="1" applyFont="1" applyFill="1" applyBorder="1"/>
    <xf numFmtId="172" fontId="3" fillId="0" borderId="0" xfId="0" applyNumberFormat="1" applyFont="1"/>
    <xf numFmtId="3" fontId="0" fillId="0" borderId="0" xfId="0" applyNumberFormat="1"/>
    <xf numFmtId="172" fontId="21" fillId="11" borderId="2" xfId="13" applyNumberFormat="1" applyFont="1" applyFill="1" applyBorder="1"/>
    <xf numFmtId="165" fontId="8" fillId="7" borderId="4" xfId="5" applyNumberFormat="1" applyBorder="1" applyAlignment="1">
      <alignment wrapText="1"/>
    </xf>
    <xf numFmtId="0" fontId="3" fillId="0" borderId="0" xfId="1" applyNumberFormat="1" applyFont="1" applyFill="1"/>
    <xf numFmtId="0" fontId="35" fillId="0" borderId="0" xfId="0" applyFont="1" applyAlignment="1">
      <alignment vertical="center" wrapText="1"/>
    </xf>
    <xf numFmtId="9" fontId="4" fillId="14" borderId="9" xfId="3" applyFont="1" applyFill="1" applyBorder="1"/>
    <xf numFmtId="165" fontId="4" fillId="0" borderId="0" xfId="5" applyNumberFormat="1" applyFont="1" applyFill="1"/>
    <xf numFmtId="165" fontId="36" fillId="0" borderId="0" xfId="1" applyFont="1"/>
    <xf numFmtId="165" fontId="36" fillId="0" borderId="0" xfId="5" applyNumberFormat="1" applyFont="1" applyFill="1"/>
    <xf numFmtId="165" fontId="36" fillId="0" borderId="0" xfId="1" applyFont="1" applyFill="1"/>
    <xf numFmtId="9" fontId="11" fillId="0" borderId="1" xfId="8" applyNumberFormat="1" applyFill="1"/>
    <xf numFmtId="165" fontId="0" fillId="0" borderId="0" xfId="0" applyNumberFormat="1" applyAlignment="1">
      <alignment horizontal="right"/>
    </xf>
    <xf numFmtId="3" fontId="3" fillId="0" borderId="0" xfId="0" applyNumberFormat="1" applyFont="1"/>
    <xf numFmtId="0" fontId="0" fillId="0" borderId="0" xfId="0" applyAlignment="1">
      <alignment horizontal="left"/>
    </xf>
    <xf numFmtId="0" fontId="21" fillId="0" borderId="0" xfId="7" applyFont="1" applyFill="1"/>
    <xf numFmtId="165" fontId="4" fillId="0" borderId="0" xfId="7" applyNumberFormat="1" applyFont="1" applyFill="1"/>
    <xf numFmtId="10" fontId="0" fillId="0" borderId="0" xfId="3" applyNumberFormat="1" applyFont="1"/>
    <xf numFmtId="0" fontId="3" fillId="23" borderId="0" xfId="0" applyFont="1" applyFill="1"/>
    <xf numFmtId="0" fontId="21" fillId="23" borderId="0" xfId="6" applyFont="1" applyFill="1" applyAlignment="1">
      <alignment wrapText="1"/>
    </xf>
    <xf numFmtId="3" fontId="4" fillId="23" borderId="0" xfId="6" applyNumberFormat="1" applyFont="1" applyFill="1"/>
    <xf numFmtId="0" fontId="0" fillId="23" borderId="0" xfId="0" applyFill="1"/>
    <xf numFmtId="165" fontId="21" fillId="0" borderId="0" xfId="7" applyNumberFormat="1" applyFont="1" applyFill="1"/>
    <xf numFmtId="165" fontId="3" fillId="0" borderId="0" xfId="1" applyFont="1" applyFill="1" applyAlignment="1">
      <alignment wrapText="1"/>
    </xf>
    <xf numFmtId="165" fontId="3" fillId="22" borderId="0" xfId="1" applyFont="1" applyFill="1"/>
    <xf numFmtId="165" fontId="0" fillId="22" borderId="0" xfId="1" applyFont="1" applyFill="1"/>
    <xf numFmtId="165" fontId="1" fillId="22" borderId="0" xfId="1" applyFont="1" applyFill="1"/>
    <xf numFmtId="165" fontId="8" fillId="7" borderId="2" xfId="5" applyNumberFormat="1" applyBorder="1"/>
    <xf numFmtId="167" fontId="3" fillId="0" borderId="0" xfId="0" applyNumberFormat="1" applyFont="1" applyAlignment="1">
      <alignment wrapText="1"/>
    </xf>
    <xf numFmtId="165" fontId="12" fillId="12" borderId="2" xfId="9" applyNumberFormat="1" applyFill="1" applyAlignment="1">
      <alignment wrapText="1"/>
    </xf>
    <xf numFmtId="165" fontId="1" fillId="31" borderId="2" xfId="47" applyNumberFormat="1" applyBorder="1" applyAlignment="1">
      <alignment wrapText="1"/>
    </xf>
    <xf numFmtId="43" fontId="3" fillId="0" borderId="0" xfId="13" applyFont="1" applyFill="1" applyBorder="1"/>
    <xf numFmtId="43" fontId="0" fillId="2" borderId="0" xfId="0" applyNumberFormat="1" applyFill="1"/>
    <xf numFmtId="0" fontId="0" fillId="28" borderId="0" xfId="0" applyFill="1"/>
    <xf numFmtId="0" fontId="0" fillId="24" borderId="0" xfId="0" applyFill="1"/>
    <xf numFmtId="0" fontId="3" fillId="0" borderId="0" xfId="0" applyFont="1" applyAlignment="1">
      <alignment horizontal="center"/>
    </xf>
    <xf numFmtId="165" fontId="0" fillId="30" borderId="0" xfId="1" applyFont="1" applyFill="1"/>
    <xf numFmtId="165" fontId="10" fillId="0" borderId="0" xfId="7" applyNumberFormat="1" applyFill="1"/>
    <xf numFmtId="165" fontId="0" fillId="30" borderId="0" xfId="0" applyNumberFormat="1" applyFill="1"/>
    <xf numFmtId="0" fontId="3" fillId="20" borderId="22" xfId="0" applyFont="1" applyFill="1" applyBorder="1"/>
    <xf numFmtId="165" fontId="21" fillId="32" borderId="0" xfId="6" applyNumberFormat="1" applyFont="1" applyFill="1"/>
    <xf numFmtId="165" fontId="21" fillId="33" borderId="0" xfId="6" applyNumberFormat="1" applyFont="1" applyFill="1"/>
    <xf numFmtId="0" fontId="0" fillId="0" borderId="0" xfId="0" quotePrefix="1"/>
    <xf numFmtId="170" fontId="19" fillId="0" borderId="0" xfId="16" applyNumberFormat="1"/>
    <xf numFmtId="171" fontId="0" fillId="0" borderId="0" xfId="13" applyNumberFormat="1" applyFont="1" applyAlignment="1"/>
    <xf numFmtId="169" fontId="0" fillId="29" borderId="0" xfId="0" applyNumberFormat="1" applyFill="1"/>
    <xf numFmtId="165" fontId="0" fillId="29" borderId="0" xfId="1" applyFont="1" applyFill="1" applyBorder="1"/>
    <xf numFmtId="169" fontId="0" fillId="29" borderId="0" xfId="3" applyNumberFormat="1" applyFont="1" applyFill="1"/>
    <xf numFmtId="169" fontId="11" fillId="0" borderId="0" xfId="3" applyNumberFormat="1" applyFont="1" applyFill="1" applyBorder="1"/>
    <xf numFmtId="169" fontId="11" fillId="10" borderId="24" xfId="8" applyNumberFormat="1" applyBorder="1"/>
    <xf numFmtId="169" fontId="11" fillId="10" borderId="24" xfId="3" applyNumberFormat="1" applyFont="1" applyFill="1" applyBorder="1"/>
    <xf numFmtId="169" fontId="11" fillId="0" borderId="0" xfId="8" applyNumberFormat="1" applyFill="1" applyBorder="1"/>
    <xf numFmtId="165" fontId="4" fillId="23" borderId="0" xfId="5" applyNumberFormat="1" applyFont="1" applyFill="1"/>
    <xf numFmtId="165" fontId="4" fillId="23" borderId="0" xfId="1" applyFont="1" applyFill="1"/>
    <xf numFmtId="165" fontId="4" fillId="12" borderId="1" xfId="1" applyFont="1" applyFill="1" applyBorder="1"/>
    <xf numFmtId="9" fontId="3" fillId="0" borderId="0" xfId="0" applyNumberFormat="1" applyFont="1"/>
    <xf numFmtId="167" fontId="3" fillId="0" borderId="0" xfId="1" applyNumberFormat="1" applyFont="1"/>
    <xf numFmtId="2" fontId="0" fillId="0" borderId="0" xfId="3" applyNumberFormat="1" applyFont="1" applyFill="1" applyBorder="1"/>
    <xf numFmtId="165" fontId="13" fillId="0" borderId="0" xfId="1" applyFont="1" applyFill="1" applyBorder="1"/>
    <xf numFmtId="0" fontId="3" fillId="34" borderId="0" xfId="0" applyFont="1" applyFill="1"/>
    <xf numFmtId="0" fontId="0" fillId="34" borderId="0" xfId="0" applyFill="1"/>
    <xf numFmtId="0" fontId="21" fillId="34" borderId="0" xfId="5" applyFont="1" applyFill="1"/>
    <xf numFmtId="0" fontId="21" fillId="34" borderId="0" xfId="0" applyFont="1" applyFill="1"/>
    <xf numFmtId="0" fontId="3" fillId="34" borderId="4" xfId="0" applyFont="1" applyFill="1" applyBorder="1"/>
    <xf numFmtId="0" fontId="3" fillId="5" borderId="9" xfId="47" applyFont="1" applyFill="1" applyBorder="1" applyAlignment="1"/>
    <xf numFmtId="0" fontId="3" fillId="35" borderId="0" xfId="0" applyFont="1" applyFill="1"/>
    <xf numFmtId="0" fontId="0" fillId="35" borderId="0" xfId="0" applyFill="1"/>
    <xf numFmtId="0" fontId="21" fillId="35" borderId="0" xfId="5" applyFont="1" applyFill="1"/>
    <xf numFmtId="0" fontId="21" fillId="35" borderId="0" xfId="0" applyFont="1" applyFill="1"/>
    <xf numFmtId="0" fontId="3" fillId="35" borderId="4" xfId="0" applyFont="1" applyFill="1" applyBorder="1"/>
    <xf numFmtId="0" fontId="3" fillId="36" borderId="0" xfId="0" applyFont="1" applyFill="1"/>
    <xf numFmtId="0" fontId="0" fillId="36" borderId="0" xfId="0" applyFill="1"/>
    <xf numFmtId="0" fontId="21" fillId="36" borderId="0" xfId="5" applyFont="1" applyFill="1"/>
    <xf numFmtId="0" fontId="21" fillId="36" borderId="0" xfId="0" applyFont="1" applyFill="1"/>
    <xf numFmtId="0" fontId="3" fillId="36" borderId="4" xfId="0" applyFont="1" applyFill="1" applyBorder="1"/>
    <xf numFmtId="165" fontId="3" fillId="0" borderId="0" xfId="20" applyNumberFormat="1" applyFont="1" applyFill="1"/>
    <xf numFmtId="4" fontId="0" fillId="0" borderId="0" xfId="0" applyNumberFormat="1"/>
    <xf numFmtId="165" fontId="3" fillId="0" borderId="5" xfId="20" applyNumberFormat="1" applyFont="1" applyFill="1" applyBorder="1"/>
    <xf numFmtId="4" fontId="3" fillId="0" borderId="5" xfId="0" applyNumberFormat="1" applyFont="1" applyBorder="1"/>
    <xf numFmtId="165" fontId="3" fillId="0" borderId="0" xfId="20" applyNumberFormat="1" applyFont="1"/>
    <xf numFmtId="165" fontId="0" fillId="0" borderId="0" xfId="20" applyNumberFormat="1" applyFont="1" applyFill="1"/>
    <xf numFmtId="0" fontId="3" fillId="5" borderId="0" xfId="0" applyFont="1" applyFill="1" applyAlignment="1">
      <alignment wrapText="1"/>
    </xf>
    <xf numFmtId="9" fontId="3" fillId="0" borderId="5" xfId="3" applyFont="1" applyFill="1" applyBorder="1"/>
    <xf numFmtId="0" fontId="39" fillId="0" borderId="0" xfId="48"/>
    <xf numFmtId="43" fontId="0" fillId="0" borderId="0" xfId="20" applyFont="1"/>
    <xf numFmtId="10" fontId="0" fillId="0" borderId="0" xfId="1" applyNumberFormat="1" applyFont="1"/>
    <xf numFmtId="9" fontId="3" fillId="0" borderId="0" xfId="13" applyNumberFormat="1" applyFont="1" applyFill="1"/>
    <xf numFmtId="0" fontId="21" fillId="21" borderId="0" xfId="0" applyFont="1" applyFill="1"/>
    <xf numFmtId="165" fontId="23" fillId="0" borderId="0" xfId="9" applyNumberFormat="1" applyFont="1" applyFill="1" applyBorder="1"/>
    <xf numFmtId="165" fontId="1" fillId="0" borderId="0" xfId="1" applyFont="1" applyFill="1" applyAlignment="1">
      <alignment horizontal="left"/>
    </xf>
    <xf numFmtId="165" fontId="1" fillId="0" borderId="0" xfId="1" applyFont="1" applyFill="1" applyBorder="1" applyAlignment="1">
      <alignment horizontal="left"/>
    </xf>
    <xf numFmtId="2" fontId="1" fillId="0" borderId="0" xfId="1" applyNumberFormat="1" applyFont="1" applyFill="1" applyAlignment="1"/>
    <xf numFmtId="2" fontId="1" fillId="0" borderId="0" xfId="1" applyNumberFormat="1" applyFont="1" applyFill="1" applyBorder="1" applyAlignment="1"/>
    <xf numFmtId="2" fontId="1" fillId="0" borderId="0" xfId="1" applyNumberFormat="1" applyFont="1" applyAlignment="1"/>
    <xf numFmtId="168" fontId="1" fillId="0" borderId="0" xfId="1" applyNumberFormat="1" applyFont="1" applyFill="1"/>
    <xf numFmtId="170" fontId="1" fillId="0" borderId="0" xfId="1" applyNumberFormat="1" applyFont="1" applyFill="1" applyAlignment="1">
      <alignment horizontal="left"/>
    </xf>
    <xf numFmtId="170" fontId="1" fillId="0" borderId="0" xfId="1" applyNumberFormat="1" applyFont="1" applyFill="1" applyBorder="1" applyAlignment="1">
      <alignment horizontal="left"/>
    </xf>
    <xf numFmtId="0" fontId="0" fillId="0" borderId="0" xfId="13" applyNumberFormat="1" applyFont="1" applyAlignment="1">
      <alignment horizontal="right"/>
    </xf>
    <xf numFmtId="0" fontId="0" fillId="0" borderId="0" xfId="13" applyNumberFormat="1" applyFont="1" applyBorder="1" applyAlignment="1">
      <alignment horizontal="right"/>
    </xf>
    <xf numFmtId="0" fontId="1" fillId="0" borderId="0" xfId="13" applyNumberFormat="1" applyFont="1" applyFill="1" applyBorder="1" applyAlignment="1">
      <alignment horizontal="right"/>
    </xf>
    <xf numFmtId="0" fontId="0" fillId="32" borderId="0" xfId="13" applyNumberFormat="1" applyFont="1" applyFill="1" applyAlignment="1">
      <alignment horizontal="right"/>
    </xf>
    <xf numFmtId="171" fontId="3" fillId="32" borderId="0" xfId="13" applyNumberFormat="1" applyFont="1" applyFill="1"/>
    <xf numFmtId="165" fontId="0" fillId="32" borderId="4" xfId="1" applyFont="1" applyFill="1" applyBorder="1" applyAlignment="1">
      <alignment wrapText="1"/>
    </xf>
    <xf numFmtId="165" fontId="3" fillId="32" borderId="0" xfId="1" applyFont="1" applyFill="1" applyBorder="1"/>
    <xf numFmtId="172" fontId="21" fillId="0" borderId="0" xfId="9" applyNumberFormat="1" applyFont="1" applyFill="1" applyBorder="1"/>
    <xf numFmtId="165" fontId="9" fillId="8" borderId="2" xfId="6" applyNumberFormat="1" applyBorder="1" applyAlignment="1">
      <alignment wrapText="1"/>
    </xf>
    <xf numFmtId="165" fontId="3" fillId="36" borderId="0" xfId="0" applyNumberFormat="1" applyFont="1" applyFill="1"/>
    <xf numFmtId="0" fontId="0" fillId="37" borderId="0" xfId="0" applyFill="1"/>
    <xf numFmtId="0" fontId="3" fillId="37" borderId="0" xfId="0" applyFont="1" applyFill="1"/>
    <xf numFmtId="165" fontId="0" fillId="37" borderId="0" xfId="0" applyNumberFormat="1" applyFill="1"/>
    <xf numFmtId="165" fontId="3" fillId="37" borderId="0" xfId="0" applyNumberFormat="1" applyFont="1" applyFill="1"/>
    <xf numFmtId="0" fontId="3" fillId="0" borderId="0" xfId="13" applyNumberFormat="1" applyFont="1" applyAlignment="1">
      <alignment horizontal="right"/>
    </xf>
    <xf numFmtId="0" fontId="3" fillId="0" borderId="0" xfId="13" applyNumberFormat="1" applyFont="1" applyBorder="1" applyAlignment="1">
      <alignment horizontal="right"/>
    </xf>
    <xf numFmtId="0" fontId="3" fillId="0" borderId="0" xfId="13" applyNumberFormat="1" applyFont="1" applyFill="1" applyBorder="1" applyAlignment="1">
      <alignment horizontal="right"/>
    </xf>
    <xf numFmtId="165" fontId="9" fillId="8" borderId="0" xfId="1" applyFont="1" applyFill="1"/>
    <xf numFmtId="0" fontId="21" fillId="7" borderId="0" xfId="5" applyFont="1"/>
    <xf numFmtId="0" fontId="32" fillId="0" borderId="0" xfId="0" applyFont="1"/>
    <xf numFmtId="165" fontId="4" fillId="19" borderId="0" xfId="1" applyFont="1" applyFill="1"/>
    <xf numFmtId="171" fontId="3" fillId="0" borderId="5" xfId="13" applyNumberFormat="1" applyFont="1" applyFill="1" applyBorder="1" applyAlignment="1">
      <alignment horizontal="left" vertical="top" wrapText="1"/>
    </xf>
    <xf numFmtId="170" fontId="4" fillId="0" borderId="24" xfId="1" applyNumberFormat="1" applyFont="1" applyFill="1" applyBorder="1"/>
    <xf numFmtId="10" fontId="3" fillId="0" borderId="0" xfId="3" applyNumberFormat="1" applyFont="1" applyFill="1" applyBorder="1"/>
    <xf numFmtId="170" fontId="4" fillId="0" borderId="0" xfId="1" applyNumberFormat="1" applyFont="1" applyFill="1" applyBorder="1"/>
    <xf numFmtId="170" fontId="0" fillId="2" borderId="0" xfId="1" applyNumberFormat="1" applyFont="1" applyFill="1" applyBorder="1"/>
    <xf numFmtId="9" fontId="0" fillId="2" borderId="0" xfId="3" applyFont="1" applyFill="1" applyBorder="1"/>
    <xf numFmtId="176" fontId="0" fillId="0" borderId="0" xfId="0" applyNumberFormat="1"/>
    <xf numFmtId="176" fontId="0" fillId="0" borderId="0" xfId="4" applyNumberFormat="1" applyFont="1"/>
    <xf numFmtId="170" fontId="4" fillId="0" borderId="0" xfId="1" applyNumberFormat="1" applyFont="1"/>
    <xf numFmtId="170" fontId="0" fillId="3" borderId="0" xfId="1" applyNumberFormat="1" applyFont="1" applyFill="1"/>
    <xf numFmtId="9" fontId="8" fillId="7" borderId="0" xfId="5" applyNumberFormat="1"/>
    <xf numFmtId="170" fontId="0" fillId="0" borderId="0" xfId="1" applyNumberFormat="1" applyFont="1" applyBorder="1"/>
    <xf numFmtId="171" fontId="0" fillId="0" borderId="0" xfId="0" applyNumberFormat="1"/>
    <xf numFmtId="0" fontId="0" fillId="25" borderId="0" xfId="0" applyFill="1"/>
    <xf numFmtId="165" fontId="3" fillId="38" borderId="0" xfId="1" applyFont="1" applyFill="1"/>
    <xf numFmtId="0" fontId="3" fillId="38" borderId="0" xfId="0" applyFont="1" applyFill="1"/>
    <xf numFmtId="165" fontId="21" fillId="38" borderId="0" xfId="7" applyNumberFormat="1" applyFont="1" applyFill="1"/>
    <xf numFmtId="165" fontId="21" fillId="23" borderId="0" xfId="7" applyNumberFormat="1" applyFont="1" applyFill="1"/>
    <xf numFmtId="0" fontId="3" fillId="22" borderId="0" xfId="0" applyFont="1" applyFill="1"/>
    <xf numFmtId="14" fontId="0" fillId="0" borderId="0" xfId="0" applyNumberFormat="1"/>
    <xf numFmtId="6" fontId="0" fillId="0" borderId="0" xfId="0" applyNumberFormat="1"/>
    <xf numFmtId="176" fontId="11" fillId="10" borderId="1" xfId="8" applyNumberFormat="1"/>
    <xf numFmtId="170" fontId="4" fillId="0" borderId="0" xfId="1" applyNumberFormat="1" applyFont="1" applyFill="1"/>
    <xf numFmtId="6" fontId="0" fillId="0" borderId="0" xfId="0" applyNumberFormat="1" applyAlignment="1">
      <alignment vertical="center" wrapText="1"/>
    </xf>
    <xf numFmtId="0" fontId="0" fillId="0" borderId="0" xfId="0" applyAlignment="1">
      <alignment vertical="center" wrapText="1"/>
    </xf>
    <xf numFmtId="177" fontId="0" fillId="0" borderId="0" xfId="3" applyNumberFormat="1" applyFont="1"/>
    <xf numFmtId="6" fontId="0" fillId="0" borderId="0" xfId="3" applyNumberFormat="1" applyFont="1"/>
    <xf numFmtId="6" fontId="0" fillId="0" borderId="0" xfId="0" applyNumberFormat="1" applyAlignment="1">
      <alignment vertical="center"/>
    </xf>
    <xf numFmtId="0" fontId="0" fillId="0" borderId="14" xfId="0" applyBorder="1"/>
    <xf numFmtId="0" fontId="0" fillId="0" borderId="16" xfId="0" applyBorder="1"/>
    <xf numFmtId="0" fontId="0" fillId="0" borderId="17" xfId="0" applyBorder="1"/>
    <xf numFmtId="6" fontId="0" fillId="0" borderId="17" xfId="0" applyNumberFormat="1" applyBorder="1"/>
    <xf numFmtId="0" fontId="0" fillId="0" borderId="16" xfId="0" applyBorder="1" applyAlignment="1">
      <alignment vertical="center" wrapText="1"/>
    </xf>
    <xf numFmtId="0" fontId="0" fillId="0" borderId="18" xfId="0" applyBorder="1" applyAlignment="1">
      <alignment vertical="center" wrapText="1"/>
    </xf>
    <xf numFmtId="6" fontId="0" fillId="0" borderId="21" xfId="0" applyNumberFormat="1" applyBorder="1"/>
    <xf numFmtId="6" fontId="0" fillId="0" borderId="22" xfId="0" applyNumberFormat="1" applyBorder="1"/>
    <xf numFmtId="6" fontId="3" fillId="0" borderId="0" xfId="0" applyNumberFormat="1" applyFont="1"/>
    <xf numFmtId="10" fontId="0" fillId="0" borderId="0" xfId="3" applyNumberFormat="1" applyFont="1" applyFill="1"/>
    <xf numFmtId="170" fontId="4" fillId="0" borderId="0" xfId="0" applyNumberFormat="1" applyFont="1"/>
    <xf numFmtId="0" fontId="19" fillId="0" borderId="0" xfId="16" applyFill="1" applyBorder="1"/>
    <xf numFmtId="0" fontId="10" fillId="0" borderId="0" xfId="7" applyFill="1"/>
    <xf numFmtId="2" fontId="10" fillId="0" borderId="0" xfId="7" applyNumberFormat="1" applyFill="1"/>
    <xf numFmtId="165" fontId="10" fillId="0" borderId="0" xfId="7" applyNumberFormat="1" applyFill="1" applyAlignment="1">
      <alignment horizontal="right"/>
    </xf>
    <xf numFmtId="165" fontId="10" fillId="0" borderId="0" xfId="7" applyNumberFormat="1" applyFill="1" applyBorder="1"/>
    <xf numFmtId="0" fontId="12" fillId="11" borderId="2" xfId="9"/>
    <xf numFmtId="0" fontId="40" fillId="0" borderId="0" xfId="0" applyFont="1"/>
    <xf numFmtId="0" fontId="41" fillId="0" borderId="0" xfId="0" applyFont="1" applyAlignment="1">
      <alignment vertical="center"/>
    </xf>
    <xf numFmtId="0" fontId="42" fillId="0" borderId="0" xfId="0" applyFont="1" applyAlignment="1">
      <alignment vertical="center"/>
    </xf>
    <xf numFmtId="0" fontId="21" fillId="0" borderId="0" xfId="0" applyFont="1" applyAlignment="1">
      <alignment vertical="center"/>
    </xf>
    <xf numFmtId="9" fontId="4" fillId="0" borderId="0" xfId="8" applyNumberFormat="1" applyFont="1" applyFill="1" applyBorder="1"/>
    <xf numFmtId="9" fontId="4" fillId="0" borderId="0" xfId="10" applyNumberFormat="1" applyFont="1" applyFill="1" applyBorder="1"/>
    <xf numFmtId="167" fontId="4" fillId="0" borderId="0" xfId="11" applyNumberFormat="1" applyFont="1" applyFill="1" applyBorder="1"/>
    <xf numFmtId="167" fontId="4" fillId="0" borderId="0" xfId="9" applyNumberFormat="1" applyFont="1" applyFill="1" applyBorder="1"/>
    <xf numFmtId="167" fontId="4" fillId="0" borderId="0" xfId="1" applyNumberFormat="1" applyFont="1" applyFill="1" applyBorder="1"/>
    <xf numFmtId="167" fontId="4" fillId="0" borderId="0" xfId="1" applyNumberFormat="1" applyFont="1"/>
    <xf numFmtId="8" fontId="0" fillId="0" borderId="0" xfId="0" applyNumberFormat="1"/>
    <xf numFmtId="0" fontId="15" fillId="14" borderId="0" xfId="0" applyFont="1" applyFill="1"/>
    <xf numFmtId="0" fontId="0" fillId="14" borderId="0" xfId="0" applyFill="1"/>
    <xf numFmtId="0" fontId="3" fillId="14" borderId="0" xfId="0" applyFont="1" applyFill="1"/>
    <xf numFmtId="0" fontId="19" fillId="14" borderId="0" xfId="16" applyFill="1"/>
    <xf numFmtId="0" fontId="3" fillId="14" borderId="0" xfId="0" applyFont="1" applyFill="1" applyAlignment="1">
      <alignment vertical="center"/>
    </xf>
    <xf numFmtId="0" fontId="19" fillId="14" borderId="0" xfId="16" applyFill="1" applyAlignment="1"/>
    <xf numFmtId="0" fontId="0" fillId="14" borderId="0" xfId="0" applyFill="1" applyAlignment="1">
      <alignment horizontal="right"/>
    </xf>
    <xf numFmtId="0" fontId="32" fillId="14" borderId="0" xfId="0" applyFont="1" applyFill="1"/>
    <xf numFmtId="0" fontId="3" fillId="14" borderId="0" xfId="0" applyFont="1" applyFill="1" applyAlignment="1">
      <alignment horizontal="center" vertical="center"/>
    </xf>
    <xf numFmtId="0" fontId="3" fillId="14" borderId="0" xfId="0" applyFont="1" applyFill="1" applyAlignment="1">
      <alignment horizontal="left"/>
    </xf>
    <xf numFmtId="0" fontId="3" fillId="14" borderId="0" xfId="0" applyFont="1" applyFill="1" applyAlignment="1">
      <alignment horizontal="left" vertical="center"/>
    </xf>
    <xf numFmtId="0" fontId="24" fillId="14" borderId="0" xfId="16" applyFont="1" applyFill="1" applyAlignment="1"/>
    <xf numFmtId="0" fontId="4" fillId="14" borderId="0" xfId="0" applyFont="1" applyFill="1"/>
    <xf numFmtId="0" fontId="0" fillId="0" borderId="0" xfId="0" pivotButton="1"/>
    <xf numFmtId="0" fontId="4" fillId="0" borderId="0" xfId="7" applyFont="1" applyFill="1"/>
    <xf numFmtId="0" fontId="0" fillId="0" borderId="0" xfId="13" applyNumberFormat="1" applyFont="1" applyAlignment="1">
      <alignment horizontal="right"/>
    </xf>
    <xf numFmtId="0" fontId="3" fillId="5" borderId="11" xfId="0" applyFont="1" applyFill="1" applyBorder="1" applyAlignment="1">
      <alignment horizontal="center"/>
    </xf>
    <xf numFmtId="0" fontId="3" fillId="5" borderId="9" xfId="0" applyFont="1" applyFill="1" applyBorder="1" applyAlignment="1">
      <alignment horizontal="center"/>
    </xf>
    <xf numFmtId="0" fontId="3" fillId="31" borderId="11" xfId="47" applyFont="1" applyBorder="1" applyAlignment="1">
      <alignment horizontal="left"/>
    </xf>
    <xf numFmtId="0" fontId="3" fillId="31" borderId="9" xfId="47" applyFont="1" applyBorder="1" applyAlignment="1">
      <alignment horizontal="left"/>
    </xf>
    <xf numFmtId="171" fontId="1" fillId="0" borderId="4" xfId="13" applyNumberFormat="1" applyFont="1" applyFill="1" applyBorder="1" applyAlignment="1">
      <alignment horizontal="center" vertical="center"/>
    </xf>
    <xf numFmtId="0" fontId="3" fillId="5" borderId="0" xfId="0" applyFont="1" applyFill="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3" fillId="4" borderId="0" xfId="0" applyFont="1" applyFill="1" applyAlignment="1">
      <alignment horizontal="center"/>
    </xf>
    <xf numFmtId="0" fontId="0" fillId="0" borderId="20" xfId="0" applyBorder="1" applyAlignment="1">
      <alignment horizontal="center"/>
    </xf>
    <xf numFmtId="0" fontId="0" fillId="0" borderId="15" xfId="0" applyBorder="1" applyAlignment="1">
      <alignment horizontal="center"/>
    </xf>
  </cellXfs>
  <cellStyles count="49">
    <cellStyle name="2x indented GHG Textfiels" xfId="15" xr:uid="{DAE2EADC-F4D3-4A80-8C7A-DBE9682AA97C}"/>
    <cellStyle name="60% - Accent1" xfId="47" builtinId="32"/>
    <cellStyle name="Bad" xfId="6" builtinId="27"/>
    <cellStyle name="Calculation" xfId="10" builtinId="22"/>
    <cellStyle name="Comma" xfId="1" builtinId="3" customBuiltin="1"/>
    <cellStyle name="Comma [0]" xfId="2" builtinId="6" customBuiltin="1"/>
    <cellStyle name="Comma 10" xfId="20" xr:uid="{E9DE00B4-8DE0-43FC-A1C5-0CFAC23DED28}"/>
    <cellStyle name="Comma 2" xfId="13" xr:uid="{8B39B998-A4F5-4121-8B5D-695CC5CD4B14}"/>
    <cellStyle name="Comma 2 2" xfId="21" xr:uid="{F22003C8-D9F0-45C4-94F1-6A7DC6B88C87}"/>
    <cellStyle name="Comma 3" xfId="18" xr:uid="{E1B0578F-025D-4A78-9AA2-E08967CFB0BB}"/>
    <cellStyle name="Comma 3 2" xfId="22" xr:uid="{D0E228CA-AC83-467B-8748-5AAD5D8BBBAD}"/>
    <cellStyle name="Comma 4" xfId="19" xr:uid="{CD0CD547-C130-4632-B6BF-A7A4B38D72F1}"/>
    <cellStyle name="Comma 5" xfId="23" xr:uid="{D217BB7A-0C19-4B66-920D-595743259594}"/>
    <cellStyle name="Comma 8" xfId="24" xr:uid="{192474D3-9DA3-4658-AFAC-96BF4F03B304}"/>
    <cellStyle name="Currency" xfId="4" builtinId="4"/>
    <cellStyle name="Currency 2" xfId="25" xr:uid="{F2F93CD4-9F27-43B7-9ABC-43A39B11C67A}"/>
    <cellStyle name="Explanatory Text" xfId="48" builtinId="53"/>
    <cellStyle name="Good" xfId="5" builtinId="26"/>
    <cellStyle name="Hyperlink" xfId="16" builtinId="8"/>
    <cellStyle name="Hyperlink 2" xfId="26" xr:uid="{1CAE8C5D-9171-4C84-B895-FCAFC79EEBE1}"/>
    <cellStyle name="Input" xfId="8" builtinId="20"/>
    <cellStyle name="Linked Cell" xfId="11" builtinId="24"/>
    <cellStyle name="Neutral" xfId="7" builtinId="28"/>
    <cellStyle name="Normal" xfId="0" builtinId="0"/>
    <cellStyle name="Normal 15" xfId="27" xr:uid="{4556EB2C-D6F2-4739-94E6-7514DAC49E8C}"/>
    <cellStyle name="Normal 18 2" xfId="28" xr:uid="{3AAE86DD-80B0-4C2B-B942-3A51B511AC33}"/>
    <cellStyle name="Normal 2" xfId="12" xr:uid="{03B9032C-23B4-4DB2-9930-DD1FAEE61E98}"/>
    <cellStyle name="Normal 2 2" xfId="29" xr:uid="{70286F50-B4B5-4A1D-9B08-8C406EA44020}"/>
    <cellStyle name="Normal 2 5" xfId="17" xr:uid="{A017EB55-188F-484C-9699-4953B1AE0FFE}"/>
    <cellStyle name="Normal 3" xfId="30" xr:uid="{9A134D6B-934F-4368-B12D-5B6CD5BAC2F2}"/>
    <cellStyle name="Normal 3 10" xfId="31" xr:uid="{C03931FD-71FF-480D-AD4E-E61C15C9F920}"/>
    <cellStyle name="Normal 3 2" xfId="32" xr:uid="{F983A6CD-3652-4EF5-A10A-50AACD51A040}"/>
    <cellStyle name="Normal 3 2 2" xfId="33" xr:uid="{2F88CB46-C785-49B4-9C49-8D96938CAF35}"/>
    <cellStyle name="Normal 32 2" xfId="34" xr:uid="{73D860B6-3BD3-4535-AC9C-5B6EEA62F85B}"/>
    <cellStyle name="Normal 32 2 2" xfId="35" xr:uid="{5FCC23A2-CAAC-4775-8A9F-DFEC296A321F}"/>
    <cellStyle name="Normal 32 2 3" xfId="36" xr:uid="{6016EB78-CF2F-4720-BFFC-C4481D26E564}"/>
    <cellStyle name="Normal 39" xfId="37" xr:uid="{5EC5F7C0-6589-4BDF-91DD-903E1B1B285D}"/>
    <cellStyle name="Normal 4" xfId="38" xr:uid="{7192DDFC-F8A5-4EDE-9B10-B532C211B987}"/>
    <cellStyle name="Normal 5" xfId="39" xr:uid="{06F594EA-78A9-4601-A1E4-619A58DE1ECC}"/>
    <cellStyle name="Normal 5 2" xfId="40" xr:uid="{7AB254C5-316F-42E0-9033-47D6A568B2A9}"/>
    <cellStyle name="Normal 6 2" xfId="41" xr:uid="{0D2BDB33-A5C2-45F7-A376-37CADDC10AEA}"/>
    <cellStyle name="Normal 9" xfId="42" xr:uid="{420ECADF-1737-4D9B-A209-90F47FDC8907}"/>
    <cellStyle name="Normal GHG Textfiels Bold" xfId="14" xr:uid="{5F7FA39F-C6CB-4ECA-84FA-46C899EC2B28}"/>
    <cellStyle name="Output" xfId="9" builtinId="21"/>
    <cellStyle name="Per cent" xfId="3" builtinId="5"/>
    <cellStyle name="Percent 10" xfId="43" xr:uid="{388BA1AA-C17C-4356-8C23-DD9DDE1058A7}"/>
    <cellStyle name="Percent 2" xfId="44" xr:uid="{80CF17E1-9735-4243-8947-F74287CAD99C}"/>
    <cellStyle name="Percent 2 2" xfId="45" xr:uid="{2C9B8CBD-3057-4CA2-944A-96E35A36A836}"/>
    <cellStyle name="Total" xfId="46" builtinId="25"/>
  </cellStyles>
  <dxfs count="23">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numFmt numFmtId="165" formatCode="#,##0_ ;[Red]\-#,##0\ "/>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22"/>
      <tableStyleElement type="headerRow" dxfId="21"/>
    </tableStyle>
  </tableStyles>
  <colors>
    <mruColors>
      <color rgb="FF99FF66"/>
      <color rgb="FFA6C0CB"/>
      <color rgb="FFFCCA92"/>
      <color rgb="FFD9D9D9"/>
      <color rgb="FF003A5D"/>
      <color rgb="FFE9F7F6"/>
      <color rgb="FF97D8FF"/>
      <color rgb="FFE7E6E6"/>
      <color rgb="FFBFBFBF"/>
      <color rgb="FFFBB4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68584233641121E-2"/>
          <c:y val="3.6571350783914887E-2"/>
          <c:w val="0.8790809091132139"/>
          <c:h val="0.54007560347964501"/>
        </c:manualLayout>
      </c:layout>
      <c:barChart>
        <c:barDir val="col"/>
        <c:grouping val="stacked"/>
        <c:varyColors val="0"/>
        <c:ser>
          <c:idx val="0"/>
          <c:order val="0"/>
          <c:tx>
            <c:strRef>
              <c:f>'Report tables &amp; graphs'!$A$184</c:f>
              <c:strCache>
                <c:ptCount val="1"/>
                <c:pt idx="0">
                  <c:v>Industrial allocation forecast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'Report tables &amp; graphs'!$B$182:$AD$183</c:f>
              <c:multiLvlStrCache>
                <c:ptCount val="29"/>
                <c:lvl>
                  <c:pt idx="0">
                    <c:v>1. Status quo </c:v>
                  </c:pt>
                  <c:pt idx="1">
                    <c:v>2. Central estimate </c:v>
                  </c:pt>
                  <c:pt idx="3">
                    <c:v>1. Status quo </c:v>
                  </c:pt>
                  <c:pt idx="4">
                    <c:v>2. Central estimate </c:v>
                  </c:pt>
                  <c:pt idx="6">
                    <c:v>1. Status quo </c:v>
                  </c:pt>
                  <c:pt idx="7">
                    <c:v>2. Central estimate </c:v>
                  </c:pt>
                  <c:pt idx="9">
                    <c:v>1. Status quo </c:v>
                  </c:pt>
                  <c:pt idx="10">
                    <c:v>2. Central estimate </c:v>
                  </c:pt>
                  <c:pt idx="12">
                    <c:v>1. Status quo </c:v>
                  </c:pt>
                  <c:pt idx="13">
                    <c:v>2. Central estimate </c:v>
                  </c:pt>
                  <c:pt idx="15">
                    <c:v>1. Status quo </c:v>
                  </c:pt>
                  <c:pt idx="16">
                    <c:v>2. Central estimate </c:v>
                  </c:pt>
                  <c:pt idx="18">
                    <c:v>1. Status quo </c:v>
                  </c:pt>
                  <c:pt idx="19">
                    <c:v>2. Central estimate </c:v>
                  </c:pt>
                  <c:pt idx="21">
                    <c:v>1. Status quo </c:v>
                  </c:pt>
                  <c:pt idx="22">
                    <c:v>2. Central estimate </c:v>
                  </c:pt>
                  <c:pt idx="24">
                    <c:v>1. Status quo </c:v>
                  </c:pt>
                  <c:pt idx="25">
                    <c:v>2. Central estimate </c:v>
                  </c:pt>
                  <c:pt idx="27">
                    <c:v>1. Status quo </c:v>
                  </c:pt>
                  <c:pt idx="28">
                    <c:v>2. Central estimate </c:v>
                  </c:pt>
                </c:lvl>
                <c:lvl>
                  <c:pt idx="0">
                    <c:v>2026</c:v>
                  </c:pt>
                  <c:pt idx="3">
                    <c:v>2027</c:v>
                  </c:pt>
                  <c:pt idx="6">
                    <c:v>2028</c:v>
                  </c:pt>
                  <c:pt idx="9">
                    <c:v>2029</c:v>
                  </c:pt>
                  <c:pt idx="12">
                    <c:v>2030</c:v>
                  </c:pt>
                  <c:pt idx="15">
                    <c:v>2031</c:v>
                  </c:pt>
                  <c:pt idx="18">
                    <c:v>2032</c:v>
                  </c:pt>
                  <c:pt idx="21">
                    <c:v>2033</c:v>
                  </c:pt>
                  <c:pt idx="24">
                    <c:v>2034</c:v>
                  </c:pt>
                  <c:pt idx="27">
                    <c:v>2035</c:v>
                  </c:pt>
                </c:lvl>
              </c:multiLvlStrCache>
            </c:multiLvlStrRef>
          </c:cat>
          <c:val>
            <c:numRef>
              <c:f>'Report tables &amp; graphs'!$B$184:$AD$184</c:f>
              <c:numCache>
                <c:formatCode>#,##0.0_ ;[Red]\-#,##0.0\ </c:formatCode>
                <c:ptCount val="29"/>
                <c:pt idx="0">
                  <c:v>4.0940579147840532</c:v>
                </c:pt>
                <c:pt idx="1">
                  <c:v>4.0940579147840532</c:v>
                </c:pt>
                <c:pt idx="3">
                  <c:v>3.9818370186877075</c:v>
                </c:pt>
                <c:pt idx="4">
                  <c:v>3.9818370186877075</c:v>
                </c:pt>
                <c:pt idx="6">
                  <c:v>3.6603317691029904</c:v>
                </c:pt>
                <c:pt idx="7">
                  <c:v>3.6603317691029904</c:v>
                </c:pt>
                <c:pt idx="9">
                  <c:v>3.6131984613787367</c:v>
                </c:pt>
                <c:pt idx="10">
                  <c:v>3.6131984613787367</c:v>
                </c:pt>
                <c:pt idx="12">
                  <c:v>3.5660651536544847</c:v>
                </c:pt>
                <c:pt idx="13">
                  <c:v>3.5660651536544847</c:v>
                </c:pt>
                <c:pt idx="15">
                  <c:v>3.4717985382059795</c:v>
                </c:pt>
                <c:pt idx="16">
                  <c:v>3.4717985382059795</c:v>
                </c:pt>
                <c:pt idx="18">
                  <c:v>3.3775319227574747</c:v>
                </c:pt>
                <c:pt idx="19">
                  <c:v>3.3775319227574747</c:v>
                </c:pt>
                <c:pt idx="21">
                  <c:v>3.2832653073089682</c:v>
                </c:pt>
                <c:pt idx="22">
                  <c:v>3.2832653073089682</c:v>
                </c:pt>
                <c:pt idx="24">
                  <c:v>3.1889986918604638</c:v>
                </c:pt>
                <c:pt idx="25">
                  <c:v>3.1889986918604638</c:v>
                </c:pt>
                <c:pt idx="27">
                  <c:v>3.0947320764119595</c:v>
                </c:pt>
                <c:pt idx="28">
                  <c:v>3.0947320764119595</c:v>
                </c:pt>
              </c:numCache>
            </c:numRef>
          </c:val>
          <c:extLst>
            <c:ext xmlns:c16="http://schemas.microsoft.com/office/drawing/2014/chart" uri="{C3380CC4-5D6E-409C-BE32-E72D297353CC}">
              <c16:uniqueId val="{00000000-82F2-4859-9430-E8553B1D7A4E}"/>
            </c:ext>
          </c:extLst>
        </c:ser>
        <c:ser>
          <c:idx val="1"/>
          <c:order val="1"/>
          <c:tx>
            <c:strRef>
              <c:f>'Report tables &amp; graphs'!$A$185</c:f>
              <c:strCache>
                <c:ptCount val="1"/>
                <c:pt idx="0">
                  <c:v>Auction volume</c:v>
                </c:pt>
              </c:strCache>
            </c:strRef>
          </c:tx>
          <c:spPr>
            <a:solidFill>
              <a:schemeClr val="accent2"/>
            </a:solidFill>
            <a:ln>
              <a:noFill/>
            </a:ln>
            <a:effectLst/>
          </c:spPr>
          <c:invertIfNegative val="0"/>
          <c:dLbls>
            <c:dLbl>
              <c:idx val="24"/>
              <c:layout>
                <c:manualLayout>
                  <c:x val="1.3774509803921568E-4"/>
                  <c:y val="-3.4764023732470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F2-4859-9430-E8553B1D7A4E}"/>
                </c:ext>
              </c:extLst>
            </c:dLbl>
            <c:dLbl>
              <c:idx val="25"/>
              <c:layout>
                <c:manualLayout>
                  <c:x val="4.1323529411764704E-4"/>
                  <c:y val="-3.1338996763754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F2-4859-9430-E8553B1D7A4E}"/>
                </c:ext>
              </c:extLst>
            </c:dLbl>
            <c:dLbl>
              <c:idx val="27"/>
              <c:delete val="1"/>
              <c:extLst>
                <c:ext xmlns:c15="http://schemas.microsoft.com/office/drawing/2012/chart" uri="{CE6537A1-D6FC-4f65-9D91-7224C49458BB}"/>
                <c:ext xmlns:c16="http://schemas.microsoft.com/office/drawing/2014/chart" uri="{C3380CC4-5D6E-409C-BE32-E72D297353CC}">
                  <c16:uniqueId val="{00000003-82F2-4859-9430-E8553B1D7A4E}"/>
                </c:ext>
              </c:extLst>
            </c:dLbl>
            <c:dLbl>
              <c:idx val="28"/>
              <c:delete val="1"/>
              <c:extLst>
                <c:ext xmlns:c15="http://schemas.microsoft.com/office/drawing/2012/chart" uri="{CE6537A1-D6FC-4f65-9D91-7224C49458BB}"/>
                <c:ext xmlns:c16="http://schemas.microsoft.com/office/drawing/2014/chart" uri="{C3380CC4-5D6E-409C-BE32-E72D297353CC}">
                  <c16:uniqueId val="{00000004-82F2-4859-9430-E8553B1D7A4E}"/>
                </c:ext>
              </c:extLst>
            </c:dLbl>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'Report tables &amp; graphs'!$B$182:$AD$183</c:f>
              <c:multiLvlStrCache>
                <c:ptCount val="29"/>
                <c:lvl>
                  <c:pt idx="0">
                    <c:v>1. Status quo </c:v>
                  </c:pt>
                  <c:pt idx="1">
                    <c:v>2. Central estimate </c:v>
                  </c:pt>
                  <c:pt idx="3">
                    <c:v>1. Status quo </c:v>
                  </c:pt>
                  <c:pt idx="4">
                    <c:v>2. Central estimate </c:v>
                  </c:pt>
                  <c:pt idx="6">
                    <c:v>1. Status quo </c:v>
                  </c:pt>
                  <c:pt idx="7">
                    <c:v>2. Central estimate </c:v>
                  </c:pt>
                  <c:pt idx="9">
                    <c:v>1. Status quo </c:v>
                  </c:pt>
                  <c:pt idx="10">
                    <c:v>2. Central estimate </c:v>
                  </c:pt>
                  <c:pt idx="12">
                    <c:v>1. Status quo </c:v>
                  </c:pt>
                  <c:pt idx="13">
                    <c:v>2. Central estimate </c:v>
                  </c:pt>
                  <c:pt idx="15">
                    <c:v>1. Status quo </c:v>
                  </c:pt>
                  <c:pt idx="16">
                    <c:v>2. Central estimate </c:v>
                  </c:pt>
                  <c:pt idx="18">
                    <c:v>1. Status quo </c:v>
                  </c:pt>
                  <c:pt idx="19">
                    <c:v>2. Central estimate </c:v>
                  </c:pt>
                  <c:pt idx="21">
                    <c:v>1. Status quo </c:v>
                  </c:pt>
                  <c:pt idx="22">
                    <c:v>2. Central estimate </c:v>
                  </c:pt>
                  <c:pt idx="24">
                    <c:v>1. Status quo </c:v>
                  </c:pt>
                  <c:pt idx="25">
                    <c:v>2. Central estimate </c:v>
                  </c:pt>
                  <c:pt idx="27">
                    <c:v>1. Status quo </c:v>
                  </c:pt>
                  <c:pt idx="28">
                    <c:v>2. Central estimate </c:v>
                  </c:pt>
                </c:lvl>
                <c:lvl>
                  <c:pt idx="0">
                    <c:v>2026</c:v>
                  </c:pt>
                  <c:pt idx="3">
                    <c:v>2027</c:v>
                  </c:pt>
                  <c:pt idx="6">
                    <c:v>2028</c:v>
                  </c:pt>
                  <c:pt idx="9">
                    <c:v>2029</c:v>
                  </c:pt>
                  <c:pt idx="12">
                    <c:v>2030</c:v>
                  </c:pt>
                  <c:pt idx="15">
                    <c:v>2031</c:v>
                  </c:pt>
                  <c:pt idx="18">
                    <c:v>2032</c:v>
                  </c:pt>
                  <c:pt idx="21">
                    <c:v>2033</c:v>
                  </c:pt>
                  <c:pt idx="24">
                    <c:v>2034</c:v>
                  </c:pt>
                  <c:pt idx="27">
                    <c:v>2035</c:v>
                  </c:pt>
                </c:lvl>
              </c:multiLvlStrCache>
            </c:multiLvlStrRef>
          </c:cat>
          <c:val>
            <c:numRef>
              <c:f>'Report tables &amp; graphs'!$B$185:$AD$185</c:f>
              <c:numCache>
                <c:formatCode>0.0</c:formatCode>
                <c:ptCount val="29"/>
                <c:pt idx="0">
                  <c:v>5.2</c:v>
                </c:pt>
                <c:pt idx="1">
                  <c:v>5.2</c:v>
                </c:pt>
                <c:pt idx="3">
                  <c:v>4.3</c:v>
                </c:pt>
                <c:pt idx="4">
                  <c:v>4.3</c:v>
                </c:pt>
                <c:pt idx="6">
                  <c:v>3.3</c:v>
                </c:pt>
                <c:pt idx="7">
                  <c:v>8.0657456824695775</c:v>
                </c:pt>
                <c:pt idx="9">
                  <c:v>2.4</c:v>
                </c:pt>
                <c:pt idx="10">
                  <c:v>6.1607509799393929</c:v>
                </c:pt>
                <c:pt idx="12">
                  <c:v>1.7000000000000011</c:v>
                </c:pt>
                <c:pt idx="13">
                  <c:v>4.6629418693970859</c:v>
                </c:pt>
                <c:pt idx="15">
                  <c:v>3.0376224044205857</c:v>
                </c:pt>
                <c:pt idx="16">
                  <c:v>3.0376224044205857</c:v>
                </c:pt>
                <c:pt idx="18">
                  <c:v>2.2353429012222086</c:v>
                </c:pt>
                <c:pt idx="19">
                  <c:v>2.2353429012222086</c:v>
                </c:pt>
                <c:pt idx="21">
                  <c:v>1.5168859741659413</c:v>
                </c:pt>
                <c:pt idx="22">
                  <c:v>1.5168859741659413</c:v>
                </c:pt>
                <c:pt idx="24">
                  <c:v>0.66404224132292244</c:v>
                </c:pt>
                <c:pt idx="25">
                  <c:v>0.66404224132292244</c:v>
                </c:pt>
                <c:pt idx="27">
                  <c:v>-3.410605131648481E-16</c:v>
                </c:pt>
                <c:pt idx="28">
                  <c:v>-3.410605131648481E-16</c:v>
                </c:pt>
              </c:numCache>
            </c:numRef>
          </c:val>
          <c:extLst>
            <c:ext xmlns:c16="http://schemas.microsoft.com/office/drawing/2014/chart" uri="{C3380CC4-5D6E-409C-BE32-E72D297353CC}">
              <c16:uniqueId val="{00000005-82F2-4859-9430-E8553B1D7A4E}"/>
            </c:ext>
          </c:extLst>
        </c:ser>
        <c:dLbls>
          <c:showLegendKey val="0"/>
          <c:showVal val="0"/>
          <c:showCatName val="0"/>
          <c:showSerName val="0"/>
          <c:showPercent val="0"/>
          <c:showBubbleSize val="0"/>
        </c:dLbls>
        <c:gapWidth val="10"/>
        <c:overlap val="100"/>
        <c:axId val="1635637455"/>
        <c:axId val="1055677935"/>
      </c:barChart>
      <c:lineChart>
        <c:grouping val="standard"/>
        <c:varyColors val="0"/>
        <c:ser>
          <c:idx val="2"/>
          <c:order val="2"/>
          <c:tx>
            <c:strRef>
              <c:f>'Report tables &amp; graphs'!$A$186</c:f>
              <c:strCache>
                <c:ptCount val="1"/>
                <c:pt idx="0">
                  <c:v>NZ ETS cap, after technical adjustments </c:v>
                </c:pt>
              </c:strCache>
            </c:strRef>
          </c:tx>
          <c:spPr>
            <a:ln w="25400" cap="rnd">
              <a:solidFill>
                <a:schemeClr val="accent5"/>
              </a:solidFill>
              <a:prstDash val="dash"/>
              <a:round/>
            </a:ln>
            <a:effectLst/>
          </c:spPr>
          <c:marker>
            <c:symbol val="none"/>
          </c:marker>
          <c:val>
            <c:numRef>
              <c:f>'Report tables &amp; graphs'!$B$186:$AD$186</c:f>
              <c:numCache>
                <c:formatCode>#,##0.0_ ;[Red]\-#,##0.0\ </c:formatCode>
                <c:ptCount val="29"/>
                <c:pt idx="0">
                  <c:v>20.81718073006477</c:v>
                </c:pt>
                <c:pt idx="1">
                  <c:v>19.916458108114455</c:v>
                </c:pt>
                <c:pt idx="2">
                  <c:v>19.015735486164139</c:v>
                </c:pt>
                <c:pt idx="3">
                  <c:v>18.115012864213824</c:v>
                </c:pt>
                <c:pt idx="4">
                  <c:v>17.084144460741001</c:v>
                </c:pt>
                <c:pt idx="5">
                  <c:v>16.053276057268178</c:v>
                </c:pt>
                <c:pt idx="6">
                  <c:v>15.022407653795353</c:v>
                </c:pt>
                <c:pt idx="7">
                  <c:v>14.190104052967332</c:v>
                </c:pt>
                <c:pt idx="8">
                  <c:v>13.35780045213931</c:v>
                </c:pt>
                <c:pt idx="9">
                  <c:v>12.52549685131129</c:v>
                </c:pt>
                <c:pt idx="10">
                  <c:v>11.862016713665732</c:v>
                </c:pt>
                <c:pt idx="11">
                  <c:v>11.198536576020173</c:v>
                </c:pt>
                <c:pt idx="12">
                  <c:v>10.535056438374612</c:v>
                </c:pt>
                <c:pt idx="13">
                  <c:v>9.3983473083669793</c:v>
                </c:pt>
                <c:pt idx="14">
                  <c:v>8.2616381783593464</c:v>
                </c:pt>
                <c:pt idx="15">
                  <c:v>7.1249290483517136</c:v>
                </c:pt>
                <c:pt idx="16">
                  <c:v>6.7988463451060213</c:v>
                </c:pt>
                <c:pt idx="17">
                  <c:v>6.4727636418603289</c:v>
                </c:pt>
                <c:pt idx="18">
                  <c:v>6.1466809386146375</c:v>
                </c:pt>
                <c:pt idx="19">
                  <c:v>5.8520788582475101</c:v>
                </c:pt>
                <c:pt idx="20">
                  <c:v>5.5574767778803826</c:v>
                </c:pt>
                <c:pt idx="21">
                  <c:v>5.2628746975132552</c:v>
                </c:pt>
                <c:pt idx="22">
                  <c:v>4.9174434420237381</c:v>
                </c:pt>
                <c:pt idx="23">
                  <c:v>4.5720121865342209</c:v>
                </c:pt>
                <c:pt idx="24">
                  <c:v>4.2265809310447047</c:v>
                </c:pt>
                <c:pt idx="25">
                  <c:v>3.9427132552135951</c:v>
                </c:pt>
                <c:pt idx="26">
                  <c:v>3.6588455793824854</c:v>
                </c:pt>
                <c:pt idx="27">
                  <c:v>3.3749779035513763</c:v>
                </c:pt>
                <c:pt idx="28">
                  <c:v>3.1</c:v>
                </c:pt>
              </c:numCache>
            </c:numRef>
          </c:val>
          <c:smooth val="0"/>
          <c:extLst>
            <c:ext xmlns:c16="http://schemas.microsoft.com/office/drawing/2014/chart" uri="{C3380CC4-5D6E-409C-BE32-E72D297353CC}">
              <c16:uniqueId val="{00000006-82F2-4859-9430-E8553B1D7A4E}"/>
            </c:ext>
          </c:extLst>
        </c:ser>
        <c:dLbls>
          <c:showLegendKey val="0"/>
          <c:showVal val="0"/>
          <c:showCatName val="0"/>
          <c:showSerName val="0"/>
          <c:showPercent val="0"/>
          <c:showBubbleSize val="0"/>
        </c:dLbls>
        <c:marker val="1"/>
        <c:smooth val="0"/>
        <c:axId val="1635637455"/>
        <c:axId val="1055677935"/>
      </c:lineChart>
      <c:catAx>
        <c:axId val="163563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55677935"/>
        <c:crosses val="autoZero"/>
        <c:auto val="1"/>
        <c:lblAlgn val="ctr"/>
        <c:lblOffset val="100"/>
        <c:noMultiLvlLbl val="0"/>
      </c:catAx>
      <c:valAx>
        <c:axId val="1055677935"/>
        <c:scaling>
          <c:orientation val="minMax"/>
        </c:scaling>
        <c:delete val="0"/>
        <c:axPos val="l"/>
        <c:majorGridlines>
          <c:spPr>
            <a:ln w="12700" cap="flat" cmpd="sng" algn="ctr">
              <a:solidFill>
                <a:srgbClr val="A6C0CB"/>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NZ" b="1"/>
                  <a:t>NZUs (millions)</a:t>
                </a:r>
              </a:p>
            </c:rich>
          </c:tx>
          <c:layout>
            <c:manualLayout>
              <c:xMode val="edge"/>
              <c:yMode val="edge"/>
              <c:x val="2.2129032471654365E-2"/>
              <c:y val="0.3029086111111111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635637455"/>
        <c:crosses val="autoZero"/>
        <c:crossBetween val="between"/>
      </c:valAx>
      <c:spPr>
        <a:solidFill>
          <a:schemeClr val="bg1"/>
        </a:solidFill>
        <a:ln>
          <a:noFill/>
        </a:ln>
        <a:effectLst/>
      </c:spPr>
    </c:plotArea>
    <c:legend>
      <c:legendPos val="b"/>
      <c:layout>
        <c:manualLayout>
          <c:xMode val="edge"/>
          <c:yMode val="edge"/>
          <c:x val="8.7632429072648912E-2"/>
          <c:y val="0.92732615519132533"/>
          <c:w val="0.86740654110065185"/>
          <c:h val="6.8736616804613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accent1"/>
          </a:solidFil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C3CD-4EA5-B0EB-3BCAB70950B1}"/>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C3CD-4EA5-B0EB-3BCAB70950B1}"/>
            </c:ext>
          </c:extLst>
        </c:ser>
        <c:ser>
          <c:idx val="0"/>
          <c:order val="2"/>
          <c:tx>
            <c:strRef>
              <c:f>'Report tables &amp; graphs'!$R$7</c:f>
              <c:strCache>
                <c:ptCount val="1"/>
                <c:pt idx="0">
                  <c:v>Auction volumes</c:v>
                </c:pt>
              </c:strCache>
            </c:strRef>
          </c:tx>
          <c:spPr>
            <a:solidFill>
              <a:srgbClr val="003A5D">
                <a:lumMod val="25000"/>
                <a:lumOff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C3CD-4EA5-B0EB-3BCAB70950B1}"/>
            </c:ext>
          </c:extLst>
        </c:ser>
        <c:ser>
          <c:idx val="2"/>
          <c:order val="3"/>
          <c:tx>
            <c:strRef>
              <c:f>'Report tables &amp; graphs'!$R$12</c:f>
              <c:strCache>
                <c:ptCount val="1"/>
                <c:pt idx="0">
                  <c:v>Use of central surplus</c:v>
                </c:pt>
              </c:strCache>
            </c:strRef>
          </c:tx>
          <c:spPr>
            <a:solidFill>
              <a:srgbClr val="FAA74A">
                <a:lumMod val="60000"/>
                <a:lumOff val="40000"/>
              </a:srgb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3-C3CD-4EA5-B0EB-3BCAB70950B1}"/>
                </c:ext>
              </c:extLst>
            </c:dLbl>
            <c:dLbl>
              <c:idx val="5"/>
              <c:delete val="1"/>
              <c:extLst>
                <c:ext xmlns:c15="http://schemas.microsoft.com/office/drawing/2012/chart" uri="{CE6537A1-D6FC-4f65-9D91-7224C49458BB}"/>
                <c:ext xmlns:c16="http://schemas.microsoft.com/office/drawing/2014/chart" uri="{C3380CC4-5D6E-409C-BE32-E72D297353CC}">
                  <c16:uniqueId val="{00000004-C3CD-4EA5-B0EB-3BCAB70950B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graphs'!$S$12:$X$12</c:f>
              <c:numCache>
                <c:formatCode>#,##0.0_ ;[Red]\-#,##0.0\ </c:formatCode>
                <c:ptCount val="6"/>
                <c:pt idx="0">
                  <c:v>11.523122815348238</c:v>
                </c:pt>
                <c:pt idx="1">
                  <c:v>9.8331758434369494</c:v>
                </c:pt>
                <c:pt idx="2">
                  <c:v>8.062075887911087</c:v>
                </c:pt>
                <c:pt idx="3">
                  <c:v>0.2918511416495484</c:v>
                </c:pt>
                <c:pt idx="4" formatCode="General">
                  <c:v>0</c:v>
                </c:pt>
                <c:pt idx="5">
                  <c:v>0</c:v>
                </c:pt>
              </c:numCache>
            </c:numRef>
          </c:val>
          <c:extLst>
            <c:ext xmlns:c16="http://schemas.microsoft.com/office/drawing/2014/chart" uri="{C3380CC4-5D6E-409C-BE32-E72D297353CC}">
              <c16:uniqueId val="{00000005-C3CD-4EA5-B0EB-3BCAB70950B1}"/>
            </c:ext>
          </c:extLst>
        </c:ser>
        <c:ser>
          <c:idx val="4"/>
          <c:order val="5"/>
          <c:tx>
            <c:strRef>
              <c:f>'Report tables &amp; graphs'!$R$13</c:f>
              <c:strCache>
                <c:ptCount val="1"/>
                <c:pt idx="0">
                  <c:v>Unit shortfall based on central surplus estimate</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C3CD-4EA5-B0EB-3BCAB70950B1}"/>
                </c:ext>
              </c:extLst>
            </c:dLbl>
            <c:dLbl>
              <c:idx val="1"/>
              <c:delete val="1"/>
              <c:extLst>
                <c:ext xmlns:c15="http://schemas.microsoft.com/office/drawing/2012/chart" uri="{CE6537A1-D6FC-4f65-9D91-7224C49458BB}"/>
                <c:ext xmlns:c16="http://schemas.microsoft.com/office/drawing/2014/chart" uri="{C3380CC4-5D6E-409C-BE32-E72D297353CC}">
                  <c16:uniqueId val="{00000007-C3CD-4EA5-B0EB-3BCAB70950B1}"/>
                </c:ext>
              </c:extLst>
            </c:dLbl>
            <c:dLbl>
              <c:idx val="2"/>
              <c:delete val="1"/>
              <c:extLst>
                <c:ext xmlns:c15="http://schemas.microsoft.com/office/drawing/2012/chart" uri="{CE6537A1-D6FC-4f65-9D91-7224C49458BB}"/>
                <c:ext xmlns:c16="http://schemas.microsoft.com/office/drawing/2014/chart" uri="{C3380CC4-5D6E-409C-BE32-E72D297353CC}">
                  <c16:uniqueId val="{00000008-C3CD-4EA5-B0EB-3BCAB70950B1}"/>
                </c:ext>
              </c:extLst>
            </c:dLbl>
            <c:dLbl>
              <c:idx val="5"/>
              <c:delete val="1"/>
              <c:extLst>
                <c:ext xmlns:c15="http://schemas.microsoft.com/office/drawing/2012/chart" uri="{CE6537A1-D6FC-4f65-9D91-7224C49458BB}"/>
                <c:ext xmlns:c16="http://schemas.microsoft.com/office/drawing/2014/chart" uri="{C3380CC4-5D6E-409C-BE32-E72D297353CC}">
                  <c16:uniqueId val="{00000009-C3CD-4EA5-B0EB-3BCAB70950B1}"/>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graphs'!$S$13:$X$13</c:f>
              <c:numCache>
                <c:formatCode>General</c:formatCode>
                <c:ptCount val="6"/>
                <c:pt idx="0">
                  <c:v>0</c:v>
                </c:pt>
                <c:pt idx="1">
                  <c:v>0</c:v>
                </c:pt>
                <c:pt idx="2">
                  <c:v>0</c:v>
                </c:pt>
                <c:pt idx="3" formatCode="#,##0.0_ ;[Red]\-#,##0.0\ ">
                  <c:v>6.2204472495811896</c:v>
                </c:pt>
                <c:pt idx="4" formatCode="#,##0.0_ ;[Red]\-#,##0.0\ ">
                  <c:v>5.2689912847201263</c:v>
                </c:pt>
                <c:pt idx="5" formatCode="#,##0.0_ ;[Red]\-#,##0.0\ ">
                  <c:v>0</c:v>
                </c:pt>
              </c:numCache>
            </c:numRef>
          </c:val>
          <c:extLst>
            <c:ext xmlns:c16="http://schemas.microsoft.com/office/drawing/2014/chart" uri="{C3380CC4-5D6E-409C-BE32-E72D297353CC}">
              <c16:uniqueId val="{0000000A-C3CD-4EA5-B0EB-3BCAB70950B1}"/>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8575" cap="rnd">
              <a:solidFill>
                <a:sysClr val="windowText" lastClr="000000"/>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B-C3CD-4EA5-B0EB-3BCAB70950B1}"/>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E7E6E6"/>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1">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59CD-4BAA-A737-D01496C62299}"/>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59CD-4BAA-A737-D01496C62299}"/>
            </c:ext>
          </c:extLst>
        </c:ser>
        <c:ser>
          <c:idx val="0"/>
          <c:order val="2"/>
          <c:tx>
            <c:strRef>
              <c:f>'Report tables &amp; graphs'!$R$7</c:f>
              <c:strCache>
                <c:ptCount val="1"/>
                <c:pt idx="0">
                  <c:v>Auction volumes</c:v>
                </c:pt>
              </c:strCache>
            </c:strRef>
          </c:tx>
          <c:spPr>
            <a:solidFill>
              <a:srgbClr val="97D8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59CD-4BAA-A737-D01496C62299}"/>
            </c:ext>
          </c:extLst>
        </c:ser>
        <c:ser>
          <c:idx val="2"/>
          <c:order val="3"/>
          <c:tx>
            <c:strRef>
              <c:f>'Report tables &amp; graphs'!$R$24</c:f>
              <c:strCache>
                <c:ptCount val="1"/>
                <c:pt idx="0">
                  <c:v>Use of low surplus surplus</c:v>
                </c:pt>
              </c:strCache>
            </c:strRef>
          </c:tx>
          <c:spPr>
            <a:solidFill>
              <a:srgbClr val="FCCA92"/>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59CD-4BAA-A737-D01496C62299}"/>
                </c:ext>
              </c:extLst>
            </c:dLbl>
            <c:dLbl>
              <c:idx val="3"/>
              <c:delete val="1"/>
              <c:extLst>
                <c:ext xmlns:c15="http://schemas.microsoft.com/office/drawing/2012/chart" uri="{CE6537A1-D6FC-4f65-9D91-7224C49458BB}"/>
                <c:ext xmlns:c16="http://schemas.microsoft.com/office/drawing/2014/chart" uri="{C3380CC4-5D6E-409C-BE32-E72D297353CC}">
                  <c16:uniqueId val="{00000004-59CD-4BAA-A737-D01496C62299}"/>
                </c:ext>
              </c:extLst>
            </c:dLbl>
            <c:dLbl>
              <c:idx val="4"/>
              <c:delete val="1"/>
              <c:extLst>
                <c:ext xmlns:c15="http://schemas.microsoft.com/office/drawing/2012/chart" uri="{CE6537A1-D6FC-4f65-9D91-7224C49458BB}"/>
                <c:ext xmlns:c16="http://schemas.microsoft.com/office/drawing/2014/chart" uri="{C3380CC4-5D6E-409C-BE32-E72D297353CC}">
                  <c16:uniqueId val="{00000005-59CD-4BAA-A737-D01496C62299}"/>
                </c:ext>
              </c:extLst>
            </c:dLbl>
            <c:dLbl>
              <c:idx val="5"/>
              <c:delete val="1"/>
              <c:extLst>
                <c:ext xmlns:c15="http://schemas.microsoft.com/office/drawing/2012/chart" uri="{CE6537A1-D6FC-4f65-9D91-7224C49458BB}"/>
                <c:ext xmlns:c16="http://schemas.microsoft.com/office/drawing/2014/chart" uri="{C3380CC4-5D6E-409C-BE32-E72D297353CC}">
                  <c16:uniqueId val="{00000006-59CD-4BAA-A737-D01496C6229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graphs'!$S$24:$X$24</c:f>
              <c:numCache>
                <c:formatCode>#,##0.0_ ;[Red]\-#,##0.0\ </c:formatCode>
                <c:ptCount val="6"/>
                <c:pt idx="0">
                  <c:v>11.523122815348238</c:v>
                </c:pt>
                <c:pt idx="1">
                  <c:v>5.5484813702453799</c:v>
                </c:pt>
                <c:pt idx="2" formatCode="General">
                  <c:v>0</c:v>
                </c:pt>
                <c:pt idx="3" formatCode="General">
                  <c:v>0</c:v>
                </c:pt>
                <c:pt idx="4" formatCode="General">
                  <c:v>0</c:v>
                </c:pt>
                <c:pt idx="5">
                  <c:v>0</c:v>
                </c:pt>
              </c:numCache>
            </c:numRef>
          </c:val>
          <c:extLst>
            <c:ext xmlns:c16="http://schemas.microsoft.com/office/drawing/2014/chart" uri="{C3380CC4-5D6E-409C-BE32-E72D297353CC}">
              <c16:uniqueId val="{00000007-59CD-4BAA-A737-D01496C62299}"/>
            </c:ext>
          </c:extLst>
        </c:ser>
        <c:ser>
          <c:idx val="4"/>
          <c:order val="5"/>
          <c:tx>
            <c:v>Unit shortfall</c:v>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9CD-4BAA-A737-D01496C62299}"/>
                </c:ext>
              </c:extLst>
            </c:dLbl>
            <c:dLbl>
              <c:idx val="5"/>
              <c:delete val="1"/>
              <c:extLst>
                <c:ext xmlns:c15="http://schemas.microsoft.com/office/drawing/2012/chart" uri="{CE6537A1-D6FC-4f65-9D91-7224C49458BB}"/>
                <c:ext xmlns:c16="http://schemas.microsoft.com/office/drawing/2014/chart" uri="{C3380CC4-5D6E-409C-BE32-E72D297353CC}">
                  <c16:uniqueId val="{00000009-59CD-4BAA-A737-D01496C62299}"/>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graphs'!$S$25:$X$25</c:f>
              <c:numCache>
                <c:formatCode>#,##0.0_ ;[Red]\-#,##0.0\ </c:formatCode>
                <c:ptCount val="6"/>
                <c:pt idx="0" formatCode="General">
                  <c:v>0</c:v>
                </c:pt>
                <c:pt idx="1">
                  <c:v>4.2846944731915695</c:v>
                </c:pt>
                <c:pt idx="2">
                  <c:v>8.062075887911087</c:v>
                </c:pt>
                <c:pt idx="3">
                  <c:v>6.5122983912307379</c:v>
                </c:pt>
                <c:pt idx="4">
                  <c:v>5.2689912843859741</c:v>
                </c:pt>
                <c:pt idx="5">
                  <c:v>0</c:v>
                </c:pt>
              </c:numCache>
            </c:numRef>
          </c:val>
          <c:extLst>
            <c:ext xmlns:c16="http://schemas.microsoft.com/office/drawing/2014/chart" uri="{C3380CC4-5D6E-409C-BE32-E72D297353CC}">
              <c16:uniqueId val="{0000000A-59CD-4BAA-A737-D01496C62299}"/>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8575" cap="rnd">
              <a:solidFill>
                <a:sysClr val="windowText" lastClr="000000"/>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B-59CD-4BAA-A737-D01496C62299}"/>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E7E6E6"/>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1">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054A-4D71-B221-A6FD2D72E4B3}"/>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054A-4D71-B221-A6FD2D72E4B3}"/>
            </c:ext>
          </c:extLst>
        </c:ser>
        <c:ser>
          <c:idx val="0"/>
          <c:order val="2"/>
          <c:tx>
            <c:strRef>
              <c:f>'Report tables &amp; graphs'!$R$8</c:f>
              <c:strCache>
                <c:ptCount val="1"/>
                <c:pt idx="0">
                  <c:v>Auction volumes with no 2026 clear</c:v>
                </c:pt>
              </c:strCache>
            </c:strRef>
          </c:tx>
          <c:spPr>
            <a:solidFill>
              <a:srgbClr val="97D8FF"/>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054A-4D71-B221-A6FD2D72E4B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graphs'!$S$8:$X$8</c:f>
              <c:numCache>
                <c:formatCode>#,##0.0_ ;[Red]\-#,##0.0\ </c:formatCode>
                <c:ptCount val="6"/>
                <c:pt idx="0" formatCode="General">
                  <c:v>0</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3-054A-4D71-B221-A6FD2D72E4B3}"/>
            </c:ext>
          </c:extLst>
        </c:ser>
        <c:ser>
          <c:idx val="2"/>
          <c:order val="3"/>
          <c:tx>
            <c:strRef>
              <c:f>'Report tables &amp; graphs'!$R$26</c:f>
              <c:strCache>
                <c:ptCount val="1"/>
                <c:pt idx="0">
                  <c:v>Use of low surplus with no 2026 auction clear</c:v>
                </c:pt>
              </c:strCache>
            </c:strRef>
          </c:tx>
          <c:spPr>
            <a:solidFill>
              <a:srgbClr val="FCCA92"/>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054A-4D71-B221-A6FD2D72E4B3}"/>
                </c:ext>
              </c:extLst>
            </c:dLbl>
            <c:dLbl>
              <c:idx val="3"/>
              <c:delete val="1"/>
              <c:extLst>
                <c:ext xmlns:c15="http://schemas.microsoft.com/office/drawing/2012/chart" uri="{CE6537A1-D6FC-4f65-9D91-7224C49458BB}"/>
                <c:ext xmlns:c16="http://schemas.microsoft.com/office/drawing/2014/chart" uri="{C3380CC4-5D6E-409C-BE32-E72D297353CC}">
                  <c16:uniqueId val="{00000005-054A-4D71-B221-A6FD2D72E4B3}"/>
                </c:ext>
              </c:extLst>
            </c:dLbl>
            <c:dLbl>
              <c:idx val="4"/>
              <c:delete val="1"/>
              <c:extLst>
                <c:ext xmlns:c15="http://schemas.microsoft.com/office/drawing/2012/chart" uri="{CE6537A1-D6FC-4f65-9D91-7224C49458BB}"/>
                <c:ext xmlns:c16="http://schemas.microsoft.com/office/drawing/2014/chart" uri="{C3380CC4-5D6E-409C-BE32-E72D297353CC}">
                  <c16:uniqueId val="{00000006-054A-4D71-B221-A6FD2D72E4B3}"/>
                </c:ext>
              </c:extLst>
            </c:dLbl>
            <c:dLbl>
              <c:idx val="5"/>
              <c:delete val="1"/>
              <c:extLst>
                <c:ext xmlns:c15="http://schemas.microsoft.com/office/drawing/2012/chart" uri="{CE6537A1-D6FC-4f65-9D91-7224C49458BB}"/>
                <c:ext xmlns:c16="http://schemas.microsoft.com/office/drawing/2014/chart" uri="{C3380CC4-5D6E-409C-BE32-E72D297353CC}">
                  <c16:uniqueId val="{00000007-054A-4D71-B221-A6FD2D72E4B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graphs'!$S$26:$X$26</c:f>
              <c:numCache>
                <c:formatCode>#,##0.0_ ;[Red]\-#,##0.0\ </c:formatCode>
                <c:ptCount val="6"/>
                <c:pt idx="0">
                  <c:v>16.723122815348237</c:v>
                </c:pt>
                <c:pt idx="1">
                  <c:v>0.34848137024538062</c:v>
                </c:pt>
                <c:pt idx="2">
                  <c:v>0</c:v>
                </c:pt>
                <c:pt idx="3">
                  <c:v>0</c:v>
                </c:pt>
                <c:pt idx="4">
                  <c:v>0</c:v>
                </c:pt>
                <c:pt idx="5">
                  <c:v>0</c:v>
                </c:pt>
              </c:numCache>
            </c:numRef>
          </c:val>
          <c:extLst>
            <c:ext xmlns:c16="http://schemas.microsoft.com/office/drawing/2014/chart" uri="{C3380CC4-5D6E-409C-BE32-E72D297353CC}">
              <c16:uniqueId val="{00000008-054A-4D71-B221-A6FD2D72E4B3}"/>
            </c:ext>
          </c:extLst>
        </c:ser>
        <c:ser>
          <c:idx val="4"/>
          <c:order val="5"/>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054A-4D71-B221-A6FD2D72E4B3}"/>
                </c:ext>
              </c:extLst>
            </c:dLbl>
            <c:dLbl>
              <c:idx val="5"/>
              <c:delete val="1"/>
              <c:extLst>
                <c:ext xmlns:c15="http://schemas.microsoft.com/office/drawing/2012/chart" uri="{CE6537A1-D6FC-4f65-9D91-7224C49458BB}"/>
                <c:ext xmlns:c16="http://schemas.microsoft.com/office/drawing/2014/chart" uri="{C3380CC4-5D6E-409C-BE32-E72D297353CC}">
                  <c16:uniqueId val="{0000000A-054A-4D71-B221-A6FD2D72E4B3}"/>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graphs'!$S$27:$X$27</c:f>
              <c:numCache>
                <c:formatCode>#,##0.0_ ;[Red]\-#,##0.0\ </c:formatCode>
                <c:ptCount val="6"/>
                <c:pt idx="0">
                  <c:v>0</c:v>
                </c:pt>
                <c:pt idx="1">
                  <c:v>9.4846944731915688</c:v>
                </c:pt>
                <c:pt idx="2">
                  <c:v>8.062075887911087</c:v>
                </c:pt>
                <c:pt idx="3">
                  <c:v>6.5122983912307379</c:v>
                </c:pt>
                <c:pt idx="4">
                  <c:v>5.2689912843859741</c:v>
                </c:pt>
                <c:pt idx="5">
                  <c:v>0</c:v>
                </c:pt>
              </c:numCache>
            </c:numRef>
          </c:val>
          <c:extLst>
            <c:ext xmlns:c16="http://schemas.microsoft.com/office/drawing/2014/chart" uri="{C3380CC4-5D6E-409C-BE32-E72D297353CC}">
              <c16:uniqueId val="{0000000B-054A-4D71-B221-A6FD2D72E4B3}"/>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8575" cap="rnd">
              <a:solidFill>
                <a:sysClr val="windowText" lastClr="000000"/>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C-054A-4D71-B221-A6FD2D72E4B3}"/>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E7E6E6"/>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1">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B01F-44A7-BECF-97CDC2D27C41}"/>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B01F-44A7-BECF-97CDC2D27C41}"/>
            </c:ext>
          </c:extLst>
        </c:ser>
        <c:ser>
          <c:idx val="0"/>
          <c:order val="2"/>
          <c:tx>
            <c:strRef>
              <c:f>'Report tables &amp; graphs'!$R$8</c:f>
              <c:strCache>
                <c:ptCount val="1"/>
                <c:pt idx="0">
                  <c:v>Auction volumes with no 2026 clear</c:v>
                </c:pt>
              </c:strCache>
            </c:strRef>
          </c:tx>
          <c:spPr>
            <a:solidFill>
              <a:srgbClr val="003A5D">
                <a:lumMod val="25000"/>
                <a:lumOff val="75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graphs'!$S$8:$X$8</c:f>
              <c:numCache>
                <c:formatCode>#,##0.0_ ;[Red]\-#,##0.0\ </c:formatCode>
                <c:ptCount val="6"/>
                <c:pt idx="0" formatCode="General">
                  <c:v>0</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B01F-44A7-BECF-97CDC2D27C41}"/>
            </c:ext>
          </c:extLst>
        </c:ser>
        <c:ser>
          <c:idx val="2"/>
          <c:order val="3"/>
          <c:tx>
            <c:strRef>
              <c:f>'Report tables &amp; graphs'!$R$14</c:f>
              <c:strCache>
                <c:ptCount val="1"/>
                <c:pt idx="0">
                  <c:v>Use of central surplus with no 2026 auction clear</c:v>
                </c:pt>
              </c:strCache>
            </c:strRef>
          </c:tx>
          <c:spPr>
            <a:solidFill>
              <a:srgbClr val="FAA74A">
                <a:lumMod val="60000"/>
                <a:lumOff val="40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graphs'!$S$14:$X$14</c:f>
              <c:numCache>
                <c:formatCode>#,##0.0_ ;[Red]\-#,##0.0\ </c:formatCode>
                <c:ptCount val="6"/>
                <c:pt idx="0">
                  <c:v>16.723122815348237</c:v>
                </c:pt>
                <c:pt idx="1">
                  <c:v>9.8331758434369494</c:v>
                </c:pt>
                <c:pt idx="2">
                  <c:v>3.1539270295606308</c:v>
                </c:pt>
                <c:pt idx="3">
                  <c:v>0</c:v>
                </c:pt>
                <c:pt idx="4">
                  <c:v>0</c:v>
                </c:pt>
                <c:pt idx="5">
                  <c:v>0</c:v>
                </c:pt>
              </c:numCache>
            </c:numRef>
          </c:val>
          <c:extLst>
            <c:ext xmlns:c16="http://schemas.microsoft.com/office/drawing/2014/chart" uri="{C3380CC4-5D6E-409C-BE32-E72D297353CC}">
              <c16:uniqueId val="{00000003-B01F-44A7-BECF-97CDC2D27C41}"/>
            </c:ext>
          </c:extLst>
        </c:ser>
        <c:ser>
          <c:idx val="4"/>
          <c:order val="5"/>
          <c:tx>
            <c:strRef>
              <c:f>'Report tables &amp; graphs'!$R$15</c:f>
              <c:strCache>
                <c:ptCount val="1"/>
                <c:pt idx="0">
                  <c:v>Shortfall based on central surplus and no 2026 clear</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B01F-44A7-BECF-97CDC2D27C41}"/>
                </c:ext>
              </c:extLst>
            </c:dLbl>
            <c:dLbl>
              <c:idx val="1"/>
              <c:delete val="1"/>
              <c:extLst>
                <c:ext xmlns:c15="http://schemas.microsoft.com/office/drawing/2012/chart" uri="{CE6537A1-D6FC-4f65-9D91-7224C49458BB}"/>
                <c:ext xmlns:c16="http://schemas.microsoft.com/office/drawing/2014/chart" uri="{C3380CC4-5D6E-409C-BE32-E72D297353CC}">
                  <c16:uniqueId val="{00000005-B01F-44A7-BECF-97CDC2D27C41}"/>
                </c:ext>
              </c:extLst>
            </c:dLbl>
            <c:spPr>
              <a:solidFill>
                <a:sysClr val="window" lastClr="FFFFFF"/>
              </a:solidFill>
              <a:ln>
                <a:noFill/>
              </a:ln>
              <a:effectLst/>
            </c:spPr>
            <c:txPr>
              <a:bodyPr rot="0" spcFirstLastPara="1" vertOverflow="ellipsis" vert="horz" wrap="square" lIns="18000" tIns="0" rIns="18000" bIns="0" anchor="ctr" anchorCtr="1"/>
              <a:lstStyle/>
              <a:p>
                <a:pPr>
                  <a:defRPr sz="900" b="0" i="0" u="none" strike="noStrike" kern="1200" baseline="0">
                    <a:solidFill>
                      <a:srgbClr val="003A5D"/>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graphs'!$S$15:$X$15</c:f>
              <c:numCache>
                <c:formatCode>General</c:formatCode>
                <c:ptCount val="6"/>
                <c:pt idx="0">
                  <c:v>0</c:v>
                </c:pt>
                <c:pt idx="1">
                  <c:v>0</c:v>
                </c:pt>
                <c:pt idx="2" formatCode="#,##0.0_ ;[Red]\-#,##0.0\ ">
                  <c:v>4.9081488583504562</c:v>
                </c:pt>
                <c:pt idx="3" formatCode="#,##0.0_ ;[Red]\-#,##0.0\ ">
                  <c:v>6.5122983912307379</c:v>
                </c:pt>
                <c:pt idx="4" formatCode="#,##0.0_ ;[Red]\-#,##0.0\ ">
                  <c:v>5.2689912843859741</c:v>
                </c:pt>
                <c:pt idx="5">
                  <c:v>0</c:v>
                </c:pt>
              </c:numCache>
            </c:numRef>
          </c:val>
          <c:extLst>
            <c:ext xmlns:c16="http://schemas.microsoft.com/office/drawing/2014/chart" uri="{C3380CC4-5D6E-409C-BE32-E72D297353CC}">
              <c16:uniqueId val="{00000006-B01F-44A7-BECF-97CDC2D27C41}"/>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7-B01F-44A7-BECF-97CDC2D27C41}"/>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graphs'!$S$6:$X$6</c15:sqref>
                  </c15:fullRef>
                </c:ext>
              </c:extLst>
              <c:f>'Report tables &amp; graphs'!$S$6:$W$6</c:f>
              <c:numCache>
                <c:formatCode>#,##0.0_ ;[Red]\-#,##0.0\ </c:formatCode>
                <c:ptCount val="5"/>
                <c:pt idx="0">
                  <c:v>10.70318220068739</c:v>
                </c:pt>
                <c:pt idx="1">
                  <c:v>12.923878171024983</c:v>
                </c:pt>
                <c:pt idx="2">
                  <c:v>14.985852502407081</c:v>
                </c:pt>
                <c:pt idx="3">
                  <c:v>16.875134169609247</c:v>
                </c:pt>
                <c:pt idx="4">
                  <c:v>18.168206060234507</c:v>
                </c:pt>
              </c:numCache>
            </c:numRef>
          </c:val>
          <c:extLst>
            <c:ext xmlns:c16="http://schemas.microsoft.com/office/drawing/2014/chart" uri="{C3380CC4-5D6E-409C-BE32-E72D297353CC}">
              <c16:uniqueId val="{00000000-9268-4405-9F7A-7FAB16721ED2}"/>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graphs'!$S$9:$X$9</c15:sqref>
                  </c15:fullRef>
                </c:ext>
              </c:extLst>
              <c:f>'Report tables &amp; graphs'!$S$9:$W$9</c:f>
              <c:numCache>
                <c:formatCode>#,##0.0_ ;[Red]\-#,##0.0\ </c:formatCode>
                <c:ptCount val="5"/>
                <c:pt idx="0">
                  <c:v>4.0940579147840532</c:v>
                </c:pt>
                <c:pt idx="1">
                  <c:v>3.9818370186877075</c:v>
                </c:pt>
                <c:pt idx="2">
                  <c:v>3.6603317691029904</c:v>
                </c:pt>
                <c:pt idx="3">
                  <c:v>3.6131984613787367</c:v>
                </c:pt>
                <c:pt idx="4">
                  <c:v>3.5660651536544847</c:v>
                </c:pt>
              </c:numCache>
            </c:numRef>
          </c:val>
          <c:extLst>
            <c:ext xmlns:c16="http://schemas.microsoft.com/office/drawing/2014/chart" uri="{C3380CC4-5D6E-409C-BE32-E72D297353CC}">
              <c16:uniqueId val="{00000001-9268-4405-9F7A-7FAB16721ED2}"/>
            </c:ext>
          </c:extLst>
        </c:ser>
        <c:ser>
          <c:idx val="0"/>
          <c:order val="2"/>
          <c:tx>
            <c:strRef>
              <c:f>'Report tables &amp; graphs'!$R$8</c:f>
              <c:strCache>
                <c:ptCount val="1"/>
                <c:pt idx="0">
                  <c:v>Auction volumes with no 2026 clear</c:v>
                </c:pt>
              </c:strCache>
            </c:strRef>
          </c:tx>
          <c:spPr>
            <a:solidFill>
              <a:srgbClr val="003A5D">
                <a:lumMod val="25000"/>
                <a:lumOff val="75000"/>
              </a:srgbClr>
            </a:solidFill>
            <a:ln>
              <a:noFill/>
            </a:ln>
            <a:effectLst/>
          </c:spPr>
          <c:invertIfNegative val="0"/>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graphs'!$S$8:$X$8</c15:sqref>
                  </c15:fullRef>
                </c:ext>
              </c:extLst>
              <c:f>'Report tables &amp; graphs'!$S$8:$W$8</c:f>
              <c:numCache>
                <c:formatCode>#,##0.0_ ;[Red]\-#,##0.0\ </c:formatCode>
                <c:ptCount val="5"/>
                <c:pt idx="0" formatCode="General">
                  <c:v>0</c:v>
                </c:pt>
                <c:pt idx="1">
                  <c:v>4.3</c:v>
                </c:pt>
                <c:pt idx="2">
                  <c:v>3.3</c:v>
                </c:pt>
                <c:pt idx="3">
                  <c:v>2.4</c:v>
                </c:pt>
                <c:pt idx="4">
                  <c:v>1.7000000000000011</c:v>
                </c:pt>
              </c:numCache>
            </c:numRef>
          </c:val>
          <c:extLst>
            <c:ext xmlns:c16="http://schemas.microsoft.com/office/drawing/2014/chart" uri="{C3380CC4-5D6E-409C-BE32-E72D297353CC}">
              <c16:uniqueId val="{00000002-9268-4405-9F7A-7FAB16721ED2}"/>
            </c:ext>
          </c:extLst>
        </c:ser>
        <c:ser>
          <c:idx val="2"/>
          <c:order val="3"/>
          <c:tx>
            <c:strRef>
              <c:f>'Report tables &amp; graphs'!$R$18</c:f>
              <c:strCache>
                <c:ptCount val="1"/>
                <c:pt idx="0">
                  <c:v>Use of high surplus with no 2026 auction clear</c:v>
                </c:pt>
              </c:strCache>
            </c:strRef>
          </c:tx>
          <c:spPr>
            <a:solidFill>
              <a:srgbClr val="FAA74A">
                <a:lumMod val="60000"/>
                <a:lumOff val="40000"/>
              </a:srgbClr>
            </a:solidFill>
            <a:ln>
              <a:noFill/>
            </a:ln>
            <a:effectLst/>
          </c:spPr>
          <c:invertIfNegative val="0"/>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graphs'!$S$18:$X$18</c15:sqref>
                  </c15:fullRef>
                </c:ext>
              </c:extLst>
              <c:f>'Report tables &amp; graphs'!$S$18:$W$18</c:f>
              <c:numCache>
                <c:formatCode>#,##0.0_ ;[Red]\-#,##0.0\ </c:formatCode>
                <c:ptCount val="5"/>
                <c:pt idx="0">
                  <c:v>16.723122815348237</c:v>
                </c:pt>
                <c:pt idx="1">
                  <c:v>9.8331758434369494</c:v>
                </c:pt>
                <c:pt idx="2">
                  <c:v>8.062075887911087</c:v>
                </c:pt>
                <c:pt idx="3">
                  <c:v>6.5122983912307379</c:v>
                </c:pt>
                <c:pt idx="4">
                  <c:v>0.52821784467175803</c:v>
                </c:pt>
              </c:numCache>
            </c:numRef>
          </c:val>
          <c:extLst>
            <c:ext xmlns:c16="http://schemas.microsoft.com/office/drawing/2014/chart" uri="{C3380CC4-5D6E-409C-BE32-E72D297353CC}">
              <c16:uniqueId val="{00000003-9268-4405-9F7A-7FAB16721ED2}"/>
            </c:ext>
          </c:extLst>
        </c:ser>
        <c:ser>
          <c:idx val="4"/>
          <c:order val="5"/>
          <c:tx>
            <c:strRef>
              <c:f>'Report tables &amp; graphs'!$R$19</c:f>
              <c:strCache>
                <c:ptCount val="1"/>
                <c:pt idx="0">
                  <c:v>Shortfall based on high surplus and no 2026 clear</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9268-4405-9F7A-7FAB16721ED2}"/>
                </c:ext>
              </c:extLst>
            </c:dLbl>
            <c:dLbl>
              <c:idx val="1"/>
              <c:delete val="1"/>
              <c:extLst>
                <c:ext xmlns:c15="http://schemas.microsoft.com/office/drawing/2012/chart" uri="{CE6537A1-D6FC-4f65-9D91-7224C49458BB}"/>
                <c:ext xmlns:c16="http://schemas.microsoft.com/office/drawing/2014/chart" uri="{C3380CC4-5D6E-409C-BE32-E72D297353CC}">
                  <c16:uniqueId val="{00000005-9268-4405-9F7A-7FAB16721ED2}"/>
                </c:ext>
              </c:extLst>
            </c:dLbl>
            <c:dLbl>
              <c:idx val="2"/>
              <c:delete val="1"/>
              <c:extLst>
                <c:ext xmlns:c15="http://schemas.microsoft.com/office/drawing/2012/chart" uri="{CE6537A1-D6FC-4f65-9D91-7224C49458BB}"/>
                <c:ext xmlns:c16="http://schemas.microsoft.com/office/drawing/2014/chart" uri="{C3380CC4-5D6E-409C-BE32-E72D297353CC}">
                  <c16:uniqueId val="{00000006-9268-4405-9F7A-7FAB16721ED2}"/>
                </c:ext>
              </c:extLst>
            </c:dLbl>
            <c:dLbl>
              <c:idx val="3"/>
              <c:delete val="1"/>
              <c:extLst>
                <c:ext xmlns:c15="http://schemas.microsoft.com/office/drawing/2012/chart" uri="{CE6537A1-D6FC-4f65-9D91-7224C49458BB}"/>
                <c:ext xmlns:c16="http://schemas.microsoft.com/office/drawing/2014/chart" uri="{C3380CC4-5D6E-409C-BE32-E72D297353CC}">
                  <c16:uniqueId val="{00000007-9268-4405-9F7A-7FAB16721ED2}"/>
                </c:ext>
              </c:extLst>
            </c:dLbl>
            <c:dLbl>
              <c:idx val="4"/>
              <c:spPr>
                <a:solidFill>
                  <a:sysClr val="window" lastClr="FFFFFF"/>
                </a:solidFill>
                <a:ln>
                  <a:noFill/>
                </a:ln>
                <a:effectLst/>
              </c:spPr>
              <c:txPr>
                <a:bodyPr rot="0" spcFirstLastPara="1" vertOverflow="ellipsis" vert="horz" wrap="square" lIns="18000" tIns="0" rIns="18000" bIns="0" anchor="ctr" anchorCtr="1"/>
                <a:lstStyle/>
                <a:p>
                  <a:pPr>
                    <a:defRPr sz="900" b="0" i="0" u="none" strike="noStrike" kern="1200" baseline="0">
                      <a:solidFill>
                        <a:srgbClr val="003A5D"/>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9268-4405-9F7A-7FAB16721ED2}"/>
                </c:ext>
              </c:extLst>
            </c:dLbl>
            <c:spPr>
              <a:pattFill prst="wdUpDiag">
                <a:fgClr>
                  <a:srgbClr val="EF4D7F">
                    <a:lumMod val="40000"/>
                    <a:lumOff val="60000"/>
                  </a:srgbClr>
                </a:fgClr>
                <a:bgClr>
                  <a:sysClr val="window" lastClr="FFFFFF"/>
                </a:bgClr>
              </a:pattFill>
              <a:ln>
                <a:noFill/>
              </a:ln>
              <a:effectLst/>
            </c:spPr>
            <c:txPr>
              <a:bodyPr rot="0" spcFirstLastPara="1" vertOverflow="ellipsis" vert="horz" wrap="square" lIns="18000" tIns="0" rIns="18000" bIns="0" anchor="ctr" anchorCtr="1"/>
              <a:lstStyle/>
              <a:p>
                <a:pPr>
                  <a:defRPr sz="900" b="0" i="0" u="none" strike="noStrike" kern="1200" baseline="0">
                    <a:solidFill>
                      <a:srgbClr val="003A5D"/>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graphs'!$S$19:$X$19</c15:sqref>
                  </c15:fullRef>
                </c:ext>
              </c:extLst>
              <c:f>'Report tables &amp; graphs'!$S$19:$W$19</c:f>
              <c:numCache>
                <c:formatCode>General</c:formatCode>
                <c:ptCount val="5"/>
                <c:pt idx="0">
                  <c:v>0</c:v>
                </c:pt>
                <c:pt idx="1">
                  <c:v>0</c:v>
                </c:pt>
                <c:pt idx="2">
                  <c:v>0</c:v>
                </c:pt>
                <c:pt idx="3">
                  <c:v>0</c:v>
                </c:pt>
                <c:pt idx="4" formatCode="#,##0.0_ ;[Red]\-#,##0.0\ ">
                  <c:v>4.7407734400483683</c:v>
                </c:pt>
              </c:numCache>
            </c:numRef>
          </c:val>
          <c:extLst>
            <c:ext xmlns:c16="http://schemas.microsoft.com/office/drawing/2014/chart" uri="{C3380CC4-5D6E-409C-BE32-E72D297353CC}">
              <c16:uniqueId val="{00000009-9268-4405-9F7A-7FAB16721ED2}"/>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strLit>
              <c:ptCount val="5"/>
              <c:pt idx="0">
                <c:v>2026</c:v>
              </c:pt>
              <c:pt idx="1">
                <c:v>2027</c:v>
              </c:pt>
              <c:pt idx="2">
                <c:v>2028</c:v>
              </c:pt>
              <c:pt idx="3">
                <c:v>2029</c:v>
              </c:pt>
              <c:pt idx="4">
                <c:v>2030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'Report tables &amp; graphs'!$S$5:$X$5</c15:sqref>
                  </c15:fullRef>
                </c:ext>
              </c:extLst>
              <c:f>'Report tables &amp; graphs'!$S$5:$W$5</c:f>
              <c:numCache>
                <c:formatCode>#,##0.0_ ;[Red]\-#,##0.0\ </c:formatCode>
                <c:ptCount val="5"/>
                <c:pt idx="0">
                  <c:v>31.52036293081968</c:v>
                </c:pt>
                <c:pt idx="1">
                  <c:v>31.038891033149643</c:v>
                </c:pt>
                <c:pt idx="2">
                  <c:v>30.008260159421159</c:v>
                </c:pt>
                <c:pt idx="3">
                  <c:v>29.400631022218722</c:v>
                </c:pt>
                <c:pt idx="4">
                  <c:v>28.703262498274967</c:v>
                </c:pt>
              </c:numCache>
            </c:numRef>
          </c:val>
          <c:smooth val="0"/>
          <c:extLst>
            <c:ext xmlns:c16="http://schemas.microsoft.com/office/drawing/2014/chart" uri="{C3380CC4-5D6E-409C-BE32-E72D297353CC}">
              <c16:uniqueId val="{0000000A-9268-4405-9F7A-7FAB16721ED2}"/>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86DD-4C71-B185-148E394EB366}"/>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86DD-4C71-B185-148E394EB366}"/>
            </c:ext>
          </c:extLst>
        </c:ser>
        <c:ser>
          <c:idx val="0"/>
          <c:order val="2"/>
          <c:tx>
            <c:strRef>
              <c:f>'Report tables &amp; graphs'!$R$7</c:f>
              <c:strCache>
                <c:ptCount val="1"/>
                <c:pt idx="0">
                  <c:v>Auction volumes</c:v>
                </c:pt>
              </c:strCache>
            </c:strRef>
          </c:tx>
          <c:spPr>
            <a:solidFill>
              <a:srgbClr val="003A5D">
                <a:lumMod val="25000"/>
                <a:lumOff val="75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86DD-4C71-B185-148E394EB366}"/>
            </c:ext>
          </c:extLst>
        </c:ser>
        <c:ser>
          <c:idx val="2"/>
          <c:order val="3"/>
          <c:tx>
            <c:strRef>
              <c:f>'Report tables &amp; graphs'!$R$16</c:f>
              <c:strCache>
                <c:ptCount val="1"/>
                <c:pt idx="0">
                  <c:v>Use of high surplus</c:v>
                </c:pt>
              </c:strCache>
            </c:strRef>
          </c:tx>
          <c:spPr>
            <a:solidFill>
              <a:srgbClr val="FAA74A">
                <a:lumMod val="60000"/>
                <a:lumOff val="40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graphs'!$S$16:$X$16</c:f>
              <c:numCache>
                <c:formatCode>#,##0.0_ ;[Red]\-#,##0.0\ </c:formatCode>
                <c:ptCount val="6"/>
                <c:pt idx="0">
                  <c:v>11.523122815348238</c:v>
                </c:pt>
                <c:pt idx="1">
                  <c:v>9.8331758434369494</c:v>
                </c:pt>
                <c:pt idx="2">
                  <c:v>8.062075887911087</c:v>
                </c:pt>
                <c:pt idx="3">
                  <c:v>6.5122983912307379</c:v>
                </c:pt>
                <c:pt idx="4">
                  <c:v>5.7282178446717591</c:v>
                </c:pt>
                <c:pt idx="5">
                  <c:v>0</c:v>
                </c:pt>
              </c:numCache>
            </c:numRef>
          </c:val>
          <c:extLst>
            <c:ext xmlns:c16="http://schemas.microsoft.com/office/drawing/2014/chart" uri="{C3380CC4-5D6E-409C-BE32-E72D297353CC}">
              <c16:uniqueId val="{00000003-86DD-4C71-B185-148E394EB366}"/>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4-86DD-4C71-B185-148E394EB366}"/>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B36D-46DD-8211-BA9C55AB6753}"/>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B36D-46DD-8211-BA9C55AB6753}"/>
            </c:ext>
          </c:extLst>
        </c:ser>
        <c:ser>
          <c:idx val="0"/>
          <c:order val="2"/>
          <c:tx>
            <c:strRef>
              <c:f>'Report tables &amp; graphs'!$R$7</c:f>
              <c:strCache>
                <c:ptCount val="1"/>
                <c:pt idx="0">
                  <c:v>Auction volumes</c:v>
                </c:pt>
              </c:strCache>
            </c:strRef>
          </c:tx>
          <c:spPr>
            <a:solidFill>
              <a:srgbClr val="003A5D">
                <a:lumMod val="25000"/>
                <a:lumOff val="75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B36D-46DD-8211-BA9C55AB6753}"/>
            </c:ext>
          </c:extLst>
        </c:ser>
        <c:ser>
          <c:idx val="2"/>
          <c:order val="3"/>
          <c:tx>
            <c:strRef>
              <c:f>'Report tables &amp; graphs'!$R$12</c:f>
              <c:strCache>
                <c:ptCount val="1"/>
                <c:pt idx="0">
                  <c:v>Use of central surplus</c:v>
                </c:pt>
              </c:strCache>
            </c:strRef>
          </c:tx>
          <c:spPr>
            <a:solidFill>
              <a:srgbClr val="FAA74A">
                <a:lumMod val="60000"/>
                <a:lumOff val="40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graphs'!$S$12:$X$12</c:f>
              <c:numCache>
                <c:formatCode>#,##0.0_ ;[Red]\-#,##0.0\ </c:formatCode>
                <c:ptCount val="6"/>
                <c:pt idx="0">
                  <c:v>11.523122815348238</c:v>
                </c:pt>
                <c:pt idx="1">
                  <c:v>9.8331758434369494</c:v>
                </c:pt>
                <c:pt idx="2">
                  <c:v>8.062075887911087</c:v>
                </c:pt>
                <c:pt idx="3">
                  <c:v>0.2918511416495484</c:v>
                </c:pt>
                <c:pt idx="4" formatCode="General">
                  <c:v>0</c:v>
                </c:pt>
                <c:pt idx="5">
                  <c:v>0</c:v>
                </c:pt>
              </c:numCache>
            </c:numRef>
          </c:val>
          <c:extLst>
            <c:ext xmlns:c16="http://schemas.microsoft.com/office/drawing/2014/chart" uri="{C3380CC4-5D6E-409C-BE32-E72D297353CC}">
              <c16:uniqueId val="{00000003-B36D-46DD-8211-BA9C55AB6753}"/>
            </c:ext>
          </c:extLst>
        </c:ser>
        <c:ser>
          <c:idx val="4"/>
          <c:order val="5"/>
          <c:tx>
            <c:strRef>
              <c:f>'Report tables &amp; graphs'!$R$13</c:f>
              <c:strCache>
                <c:ptCount val="1"/>
                <c:pt idx="0">
                  <c:v>Unit shortfall based on central surplus estimate</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B36D-46DD-8211-BA9C55AB6753}"/>
                </c:ext>
              </c:extLst>
            </c:dLbl>
            <c:dLbl>
              <c:idx val="1"/>
              <c:delete val="1"/>
              <c:extLst>
                <c:ext xmlns:c15="http://schemas.microsoft.com/office/drawing/2012/chart" uri="{CE6537A1-D6FC-4f65-9D91-7224C49458BB}"/>
                <c:ext xmlns:c16="http://schemas.microsoft.com/office/drawing/2014/chart" uri="{C3380CC4-5D6E-409C-BE32-E72D297353CC}">
                  <c16:uniqueId val="{00000005-B36D-46DD-8211-BA9C55AB6753}"/>
                </c:ext>
              </c:extLst>
            </c:dLbl>
            <c:dLbl>
              <c:idx val="2"/>
              <c:delete val="1"/>
              <c:extLst>
                <c:ext xmlns:c15="http://schemas.microsoft.com/office/drawing/2012/chart" uri="{CE6537A1-D6FC-4f65-9D91-7224C49458BB}"/>
                <c:ext xmlns:c16="http://schemas.microsoft.com/office/drawing/2014/chart" uri="{C3380CC4-5D6E-409C-BE32-E72D297353CC}">
                  <c16:uniqueId val="{00000006-B36D-46DD-8211-BA9C55AB6753}"/>
                </c:ext>
              </c:extLst>
            </c:dLbl>
            <c:spPr>
              <a:solidFill>
                <a:sysClr val="window" lastClr="FFFFFF"/>
              </a:solidFill>
              <a:ln>
                <a:noFill/>
              </a:ln>
              <a:effectLst/>
            </c:spPr>
            <c:txPr>
              <a:bodyPr rot="0" spcFirstLastPara="1" vertOverflow="ellipsis" vert="horz" wrap="square" lIns="18000" tIns="0" rIns="18000" bIns="0" anchor="ctr" anchorCtr="1"/>
              <a:lstStyle/>
              <a:p>
                <a:pPr>
                  <a:defRPr sz="900" b="0" i="0" u="none" strike="noStrike" kern="1200" baseline="0">
                    <a:solidFill>
                      <a:srgbClr val="003A5D"/>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graphs'!$S$13:$X$13</c:f>
              <c:numCache>
                <c:formatCode>General</c:formatCode>
                <c:ptCount val="6"/>
                <c:pt idx="0">
                  <c:v>0</c:v>
                </c:pt>
                <c:pt idx="1">
                  <c:v>0</c:v>
                </c:pt>
                <c:pt idx="2">
                  <c:v>0</c:v>
                </c:pt>
                <c:pt idx="3" formatCode="#,##0.0_ ;[Red]\-#,##0.0\ ">
                  <c:v>6.2204472495811896</c:v>
                </c:pt>
                <c:pt idx="4" formatCode="#,##0.0_ ;[Red]\-#,##0.0\ ">
                  <c:v>5.2689912847201263</c:v>
                </c:pt>
                <c:pt idx="5" formatCode="#,##0.0_ ;[Red]\-#,##0.0\ ">
                  <c:v>0</c:v>
                </c:pt>
              </c:numCache>
            </c:numRef>
          </c:val>
          <c:extLst>
            <c:ext xmlns:c16="http://schemas.microsoft.com/office/drawing/2014/chart" uri="{C3380CC4-5D6E-409C-BE32-E72D297353CC}">
              <c16:uniqueId val="{00000007-B36D-46DD-8211-BA9C55AB6753}"/>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8-B36D-46DD-8211-BA9C55AB6753}"/>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376F-4CFD-A700-A7DD40D19BF7}"/>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376F-4CFD-A700-A7DD40D19BF7}"/>
            </c:ext>
          </c:extLst>
        </c:ser>
        <c:ser>
          <c:idx val="0"/>
          <c:order val="2"/>
          <c:tx>
            <c:strRef>
              <c:f>'Report tables &amp; graphs'!$R$8</c:f>
              <c:strCache>
                <c:ptCount val="1"/>
                <c:pt idx="0">
                  <c:v>Auction volumes with no 2026 clear</c:v>
                </c:pt>
              </c:strCache>
            </c:strRef>
          </c:tx>
          <c:spPr>
            <a:solidFill>
              <a:srgbClr val="003A5D">
                <a:lumMod val="25000"/>
                <a:lumOff val="75000"/>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376F-4CFD-A700-A7DD40D19BF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graphs'!$S$8:$X$8</c:f>
              <c:numCache>
                <c:formatCode>#,##0.0_ ;[Red]\-#,##0.0\ </c:formatCode>
                <c:ptCount val="6"/>
                <c:pt idx="0" formatCode="General">
                  <c:v>0</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3-376F-4CFD-A700-A7DD40D19BF7}"/>
            </c:ext>
          </c:extLst>
        </c:ser>
        <c:ser>
          <c:idx val="2"/>
          <c:order val="3"/>
          <c:tx>
            <c:strRef>
              <c:f>'Report tables &amp; graphs'!$R$14</c:f>
              <c:strCache>
                <c:ptCount val="1"/>
                <c:pt idx="0">
                  <c:v>Use of central surplus with no 2026 auction clear</c:v>
                </c:pt>
              </c:strCache>
            </c:strRef>
          </c:tx>
          <c:spPr>
            <a:solidFill>
              <a:srgbClr val="FAA74A">
                <a:lumMod val="60000"/>
                <a:lumOff val="40000"/>
              </a:srgbClr>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4-376F-4CFD-A700-A7DD40D19BF7}"/>
                </c:ext>
              </c:extLst>
            </c:dLbl>
            <c:dLbl>
              <c:idx val="4"/>
              <c:delete val="1"/>
              <c:extLst>
                <c:ext xmlns:c15="http://schemas.microsoft.com/office/drawing/2012/chart" uri="{CE6537A1-D6FC-4f65-9D91-7224C49458BB}"/>
                <c:ext xmlns:c16="http://schemas.microsoft.com/office/drawing/2014/chart" uri="{C3380CC4-5D6E-409C-BE32-E72D297353CC}">
                  <c16:uniqueId val="{00000005-376F-4CFD-A700-A7DD40D19BF7}"/>
                </c:ext>
              </c:extLst>
            </c:dLbl>
            <c:dLbl>
              <c:idx val="5"/>
              <c:delete val="1"/>
              <c:extLst>
                <c:ext xmlns:c15="http://schemas.microsoft.com/office/drawing/2012/chart" uri="{CE6537A1-D6FC-4f65-9D91-7224C49458BB}"/>
                <c:ext xmlns:c16="http://schemas.microsoft.com/office/drawing/2014/chart" uri="{C3380CC4-5D6E-409C-BE32-E72D297353CC}">
                  <c16:uniqueId val="{00000006-376F-4CFD-A700-A7DD40D19BF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graphs'!$S$14:$X$14</c:f>
              <c:numCache>
                <c:formatCode>#,##0.0_ ;[Red]\-#,##0.0\ </c:formatCode>
                <c:ptCount val="6"/>
                <c:pt idx="0">
                  <c:v>16.723122815348237</c:v>
                </c:pt>
                <c:pt idx="1">
                  <c:v>9.8331758434369494</c:v>
                </c:pt>
                <c:pt idx="2">
                  <c:v>3.1539270295606308</c:v>
                </c:pt>
                <c:pt idx="3">
                  <c:v>0</c:v>
                </c:pt>
                <c:pt idx="4">
                  <c:v>0</c:v>
                </c:pt>
                <c:pt idx="5">
                  <c:v>0</c:v>
                </c:pt>
              </c:numCache>
            </c:numRef>
          </c:val>
          <c:extLst>
            <c:ext xmlns:c16="http://schemas.microsoft.com/office/drawing/2014/chart" uri="{C3380CC4-5D6E-409C-BE32-E72D297353CC}">
              <c16:uniqueId val="{00000007-376F-4CFD-A700-A7DD40D19BF7}"/>
            </c:ext>
          </c:extLst>
        </c:ser>
        <c:ser>
          <c:idx val="4"/>
          <c:order val="5"/>
          <c:tx>
            <c:strRef>
              <c:f>'Report tables &amp; graphs'!$R$15</c:f>
              <c:strCache>
                <c:ptCount val="1"/>
                <c:pt idx="0">
                  <c:v>Shortfall based on central surplus and no 2026 clear</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376F-4CFD-A700-A7DD40D19BF7}"/>
                </c:ext>
              </c:extLst>
            </c:dLbl>
            <c:dLbl>
              <c:idx val="1"/>
              <c:delete val="1"/>
              <c:extLst>
                <c:ext xmlns:c15="http://schemas.microsoft.com/office/drawing/2012/chart" uri="{CE6537A1-D6FC-4f65-9D91-7224C49458BB}"/>
                <c:ext xmlns:c16="http://schemas.microsoft.com/office/drawing/2014/chart" uri="{C3380CC4-5D6E-409C-BE32-E72D297353CC}">
                  <c16:uniqueId val="{00000009-376F-4CFD-A700-A7DD40D19BF7}"/>
                </c:ext>
              </c:extLst>
            </c:dLbl>
            <c:dLbl>
              <c:idx val="5"/>
              <c:delete val="1"/>
              <c:extLst>
                <c:ext xmlns:c15="http://schemas.microsoft.com/office/drawing/2012/chart" uri="{CE6537A1-D6FC-4f65-9D91-7224C49458BB}"/>
                <c:ext xmlns:c16="http://schemas.microsoft.com/office/drawing/2014/chart" uri="{C3380CC4-5D6E-409C-BE32-E72D297353CC}">
                  <c16:uniqueId val="{0000000A-376F-4CFD-A700-A7DD40D19BF7}"/>
                </c:ext>
              </c:extLst>
            </c:dLbl>
            <c:spPr>
              <a:solidFill>
                <a:sysClr val="window" lastClr="FFFFFF"/>
              </a:solidFill>
              <a:ln>
                <a:noFill/>
              </a:ln>
              <a:effectLst/>
            </c:spPr>
            <c:txPr>
              <a:bodyPr rot="0" spcFirstLastPara="1" vertOverflow="ellipsis" horzOverflow="clip" vert="horz" wrap="square" lIns="18000" tIns="0" rIns="18000" bIns="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graphs'!$S$15:$X$15</c:f>
              <c:numCache>
                <c:formatCode>General</c:formatCode>
                <c:ptCount val="6"/>
                <c:pt idx="0">
                  <c:v>0</c:v>
                </c:pt>
                <c:pt idx="1">
                  <c:v>0</c:v>
                </c:pt>
                <c:pt idx="2" formatCode="#,##0.0_ ;[Red]\-#,##0.0\ ">
                  <c:v>4.9081488583504562</c:v>
                </c:pt>
                <c:pt idx="3" formatCode="#,##0.0_ ;[Red]\-#,##0.0\ ">
                  <c:v>6.5122983912307379</c:v>
                </c:pt>
                <c:pt idx="4" formatCode="#,##0.0_ ;[Red]\-#,##0.0\ ">
                  <c:v>5.2689912843859741</c:v>
                </c:pt>
                <c:pt idx="5">
                  <c:v>0</c:v>
                </c:pt>
              </c:numCache>
            </c:numRef>
          </c:val>
          <c:extLst>
            <c:ext xmlns:c16="http://schemas.microsoft.com/office/drawing/2014/chart" uri="{C3380CC4-5D6E-409C-BE32-E72D297353CC}">
              <c16:uniqueId val="{0000000B-376F-4CFD-A700-A7DD40D19BF7}"/>
            </c:ext>
          </c:extLst>
        </c:ser>
        <c:dLbls>
          <c:showLegendKey val="0"/>
          <c:showVal val="0"/>
          <c:showCatName val="0"/>
          <c:showSerName val="0"/>
          <c:showPercent val="0"/>
          <c:showBubbleSize val="0"/>
        </c:dLbls>
        <c:gapWidth val="5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C-376F-4CFD-A700-A7DD40D19BF7}"/>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0">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736D-4748-A605-49562D022507}"/>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736D-4748-A605-49562D022507}"/>
            </c:ext>
          </c:extLst>
        </c:ser>
        <c:ser>
          <c:idx val="0"/>
          <c:order val="2"/>
          <c:tx>
            <c:strRef>
              <c:f>'Report tables &amp; graphs'!$R$7</c:f>
              <c:strCache>
                <c:ptCount val="1"/>
                <c:pt idx="0">
                  <c:v>Auction volumes</c:v>
                </c:pt>
              </c:strCache>
            </c:strRef>
          </c:tx>
          <c:spPr>
            <a:solidFill>
              <a:srgbClr val="003A5D">
                <a:lumMod val="25000"/>
                <a:lumOff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736D-4748-A605-49562D022507}"/>
            </c:ext>
          </c:extLst>
        </c:ser>
        <c:ser>
          <c:idx val="2"/>
          <c:order val="3"/>
          <c:tx>
            <c:strRef>
              <c:f>'Report tables &amp; graphs'!$R$12</c:f>
              <c:strCache>
                <c:ptCount val="1"/>
                <c:pt idx="0">
                  <c:v>Use of central surplus</c:v>
                </c:pt>
              </c:strCache>
            </c:strRef>
          </c:tx>
          <c:spPr>
            <a:solidFill>
              <a:srgbClr val="FAA74A">
                <a:lumMod val="60000"/>
                <a:lumOff val="40000"/>
              </a:srgb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3-736D-4748-A605-49562D022507}"/>
                </c:ext>
              </c:extLst>
            </c:dLbl>
            <c:dLbl>
              <c:idx val="5"/>
              <c:delete val="1"/>
              <c:extLst>
                <c:ext xmlns:c15="http://schemas.microsoft.com/office/drawing/2012/chart" uri="{CE6537A1-D6FC-4f65-9D91-7224C49458BB}"/>
                <c:ext xmlns:c16="http://schemas.microsoft.com/office/drawing/2014/chart" uri="{C3380CC4-5D6E-409C-BE32-E72D297353CC}">
                  <c16:uniqueId val="{00000004-736D-4748-A605-49562D022507}"/>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graphs'!$S$12:$X$12</c:f>
              <c:numCache>
                <c:formatCode>#,##0.0_ ;[Red]\-#,##0.0\ </c:formatCode>
                <c:ptCount val="6"/>
                <c:pt idx="0">
                  <c:v>11.523122815348238</c:v>
                </c:pt>
                <c:pt idx="1">
                  <c:v>9.8331758434369494</c:v>
                </c:pt>
                <c:pt idx="2">
                  <c:v>8.062075887911087</c:v>
                </c:pt>
                <c:pt idx="3">
                  <c:v>0.2918511416495484</c:v>
                </c:pt>
                <c:pt idx="4" formatCode="General">
                  <c:v>0</c:v>
                </c:pt>
                <c:pt idx="5">
                  <c:v>0</c:v>
                </c:pt>
              </c:numCache>
            </c:numRef>
          </c:val>
          <c:extLst>
            <c:ext xmlns:c16="http://schemas.microsoft.com/office/drawing/2014/chart" uri="{C3380CC4-5D6E-409C-BE32-E72D297353CC}">
              <c16:uniqueId val="{00000005-736D-4748-A605-49562D022507}"/>
            </c:ext>
          </c:extLst>
        </c:ser>
        <c:ser>
          <c:idx val="4"/>
          <c:order val="5"/>
          <c:tx>
            <c:strRef>
              <c:f>'Report tables &amp; graphs'!$R$13</c:f>
              <c:strCache>
                <c:ptCount val="1"/>
                <c:pt idx="0">
                  <c:v>Unit shortfall based on central surplus estimate</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736D-4748-A605-49562D022507}"/>
                </c:ext>
              </c:extLst>
            </c:dLbl>
            <c:dLbl>
              <c:idx val="1"/>
              <c:delete val="1"/>
              <c:extLst>
                <c:ext xmlns:c15="http://schemas.microsoft.com/office/drawing/2012/chart" uri="{CE6537A1-D6FC-4f65-9D91-7224C49458BB}"/>
                <c:ext xmlns:c16="http://schemas.microsoft.com/office/drawing/2014/chart" uri="{C3380CC4-5D6E-409C-BE32-E72D297353CC}">
                  <c16:uniqueId val="{00000007-736D-4748-A605-49562D022507}"/>
                </c:ext>
              </c:extLst>
            </c:dLbl>
            <c:dLbl>
              <c:idx val="2"/>
              <c:delete val="1"/>
              <c:extLst>
                <c:ext xmlns:c15="http://schemas.microsoft.com/office/drawing/2012/chart" uri="{CE6537A1-D6FC-4f65-9D91-7224C49458BB}"/>
                <c:ext xmlns:c16="http://schemas.microsoft.com/office/drawing/2014/chart" uri="{C3380CC4-5D6E-409C-BE32-E72D297353CC}">
                  <c16:uniqueId val="{00000008-736D-4748-A605-49562D022507}"/>
                </c:ext>
              </c:extLst>
            </c:dLbl>
            <c:dLbl>
              <c:idx val="5"/>
              <c:delete val="1"/>
              <c:extLst>
                <c:ext xmlns:c15="http://schemas.microsoft.com/office/drawing/2012/chart" uri="{CE6537A1-D6FC-4f65-9D91-7224C49458BB}"/>
                <c:ext xmlns:c16="http://schemas.microsoft.com/office/drawing/2014/chart" uri="{C3380CC4-5D6E-409C-BE32-E72D297353CC}">
                  <c16:uniqueId val="{00000009-736D-4748-A605-49562D022507}"/>
                </c:ext>
              </c:extLst>
            </c:dLbl>
            <c:spPr>
              <a:solidFill>
                <a:sysClr val="window" lastClr="FFFFFF"/>
              </a:solidFill>
              <a:ln>
                <a:noFill/>
              </a:ln>
              <a:effectLst/>
            </c:spPr>
            <c:txPr>
              <a:bodyPr rot="0" spcFirstLastPara="1" vertOverflow="ellipsis" horzOverflow="clip" vert="horz" wrap="square" lIns="18000" tIns="0" rIns="18000" bIns="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graphs'!$S$13:$X$13</c:f>
              <c:numCache>
                <c:formatCode>General</c:formatCode>
                <c:ptCount val="6"/>
                <c:pt idx="0">
                  <c:v>0</c:v>
                </c:pt>
                <c:pt idx="1">
                  <c:v>0</c:v>
                </c:pt>
                <c:pt idx="2">
                  <c:v>0</c:v>
                </c:pt>
                <c:pt idx="3" formatCode="#,##0.0_ ;[Red]\-#,##0.0\ ">
                  <c:v>6.2204472495811896</c:v>
                </c:pt>
                <c:pt idx="4" formatCode="#,##0.0_ ;[Red]\-#,##0.0\ ">
                  <c:v>5.2689912847201263</c:v>
                </c:pt>
                <c:pt idx="5" formatCode="#,##0.0_ ;[Red]\-#,##0.0\ ">
                  <c:v>0</c:v>
                </c:pt>
              </c:numCache>
            </c:numRef>
          </c:val>
          <c:extLst>
            <c:ext xmlns:c16="http://schemas.microsoft.com/office/drawing/2014/chart" uri="{C3380CC4-5D6E-409C-BE32-E72D297353CC}">
              <c16:uniqueId val="{0000000A-736D-4748-A605-49562D022507}"/>
            </c:ext>
          </c:extLst>
        </c:ser>
        <c:dLbls>
          <c:showLegendKey val="0"/>
          <c:showVal val="0"/>
          <c:showCatName val="0"/>
          <c:showSerName val="0"/>
          <c:showPercent val="0"/>
          <c:showBubbleSize val="0"/>
        </c:dLbls>
        <c:gapWidth val="5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B-736D-4748-A605-49562D022507}"/>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0">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2A6B-4458-8E55-1DAB3961B3E8}"/>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2A6B-4458-8E55-1DAB3961B3E8}"/>
            </c:ext>
          </c:extLst>
        </c:ser>
        <c:ser>
          <c:idx val="0"/>
          <c:order val="2"/>
          <c:tx>
            <c:strRef>
              <c:f>'Report tables &amp; graphs'!$R$8</c:f>
              <c:strCache>
                <c:ptCount val="1"/>
                <c:pt idx="0">
                  <c:v>Auction volumes with no 2026 clear</c:v>
                </c:pt>
              </c:strCache>
            </c:strRef>
          </c:tx>
          <c:spPr>
            <a:solidFill>
              <a:srgbClr val="003A5D">
                <a:lumMod val="25000"/>
                <a:lumOff val="75000"/>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2A6B-4458-8E55-1DAB3961B3E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graphs'!$S$8:$X$8</c:f>
              <c:numCache>
                <c:formatCode>#,##0.0_ ;[Red]\-#,##0.0\ </c:formatCode>
                <c:ptCount val="6"/>
                <c:pt idx="0" formatCode="General">
                  <c:v>0</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3-2A6B-4458-8E55-1DAB3961B3E8}"/>
            </c:ext>
          </c:extLst>
        </c:ser>
        <c:ser>
          <c:idx val="2"/>
          <c:order val="3"/>
          <c:tx>
            <c:strRef>
              <c:f>'Report tables &amp; graphs'!$R$26</c:f>
              <c:strCache>
                <c:ptCount val="1"/>
                <c:pt idx="0">
                  <c:v>Use of low surplus with no 2026 auction clear</c:v>
                </c:pt>
              </c:strCache>
            </c:strRef>
          </c:tx>
          <c:spPr>
            <a:solidFill>
              <a:srgbClr val="FCCA9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6B-4458-8E55-1DAB3961B3E8}"/>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6B-4458-8E55-1DAB3961B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graphs'!$S$26:$X$26</c:f>
              <c:numCache>
                <c:formatCode>#,##0.0_ ;[Red]\-#,##0.0\ </c:formatCode>
                <c:ptCount val="6"/>
                <c:pt idx="0">
                  <c:v>16.723122815348237</c:v>
                </c:pt>
                <c:pt idx="1">
                  <c:v>0.34848137024538062</c:v>
                </c:pt>
                <c:pt idx="2">
                  <c:v>0</c:v>
                </c:pt>
                <c:pt idx="3">
                  <c:v>0</c:v>
                </c:pt>
                <c:pt idx="4">
                  <c:v>0</c:v>
                </c:pt>
                <c:pt idx="5">
                  <c:v>0</c:v>
                </c:pt>
              </c:numCache>
            </c:numRef>
          </c:val>
          <c:extLst>
            <c:ext xmlns:c16="http://schemas.microsoft.com/office/drawing/2014/chart" uri="{C3380CC4-5D6E-409C-BE32-E72D297353CC}">
              <c16:uniqueId val="{00000006-2A6B-4458-8E55-1DAB3961B3E8}"/>
            </c:ext>
          </c:extLst>
        </c:ser>
        <c:ser>
          <c:idx val="4"/>
          <c:order val="5"/>
          <c:tx>
            <c:strRef>
              <c:f>'Report tables &amp; graphs'!$R$27</c:f>
              <c:strCache>
                <c:ptCount val="1"/>
                <c:pt idx="0">
                  <c:v>Shortfall based on low surplus and no 2026 clear</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2A6B-4458-8E55-1DAB3961B3E8}"/>
                </c:ext>
              </c:extLst>
            </c:dLbl>
            <c:dLbl>
              <c:idx val="5"/>
              <c:delete val="1"/>
              <c:extLst>
                <c:ext xmlns:c15="http://schemas.microsoft.com/office/drawing/2012/chart" uri="{CE6537A1-D6FC-4f65-9D91-7224C49458BB}"/>
                <c:ext xmlns:c16="http://schemas.microsoft.com/office/drawing/2014/chart" uri="{C3380CC4-5D6E-409C-BE32-E72D297353CC}">
                  <c16:uniqueId val="{00000008-2A6B-4458-8E55-1DAB3961B3E8}"/>
                </c:ext>
              </c:extLst>
            </c:dLbl>
            <c:spPr>
              <a:solidFill>
                <a:sysClr val="window" lastClr="FFFFFF"/>
              </a:solidFill>
              <a:ln>
                <a:noFill/>
              </a:ln>
              <a:effectLst/>
            </c:spPr>
            <c:txPr>
              <a:bodyPr rot="0" spcFirstLastPara="1" vertOverflow="ellipsis" horzOverflow="clip" vert="horz" wrap="square" lIns="18000" tIns="0" rIns="18000" bIns="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'Report tables &amp; graphs'!$S$27:$X$27</c:f>
              <c:numCache>
                <c:formatCode>#,##0.0_ ;[Red]\-#,##0.0\ </c:formatCode>
                <c:ptCount val="6"/>
                <c:pt idx="0">
                  <c:v>0</c:v>
                </c:pt>
                <c:pt idx="1">
                  <c:v>9.4846944731915688</c:v>
                </c:pt>
                <c:pt idx="2">
                  <c:v>8.062075887911087</c:v>
                </c:pt>
                <c:pt idx="3">
                  <c:v>6.5122983912307379</c:v>
                </c:pt>
                <c:pt idx="4">
                  <c:v>5.2689912843859741</c:v>
                </c:pt>
                <c:pt idx="5">
                  <c:v>0</c:v>
                </c:pt>
              </c:numCache>
            </c:numRef>
          </c:val>
          <c:extLst>
            <c:ext xmlns:c16="http://schemas.microsoft.com/office/drawing/2014/chart" uri="{C3380CC4-5D6E-409C-BE32-E72D297353CC}">
              <c16:uniqueId val="{00000009-2A6B-4458-8E55-1DAB3961B3E8}"/>
            </c:ext>
          </c:extLst>
        </c:ser>
        <c:dLbls>
          <c:showLegendKey val="0"/>
          <c:showVal val="0"/>
          <c:showCatName val="0"/>
          <c:showSerName val="0"/>
          <c:showPercent val="0"/>
          <c:showBubbleSize val="0"/>
        </c:dLbls>
        <c:gapWidth val="5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A-2A6B-4458-8E55-1DAB3961B3E8}"/>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743084142892"/>
          <c:y val="3.8805555555555558E-2"/>
          <c:w val="0.8716758189539574"/>
          <c:h val="0.73622847928381285"/>
        </c:manualLayout>
      </c:layout>
      <c:barChart>
        <c:barDir val="col"/>
        <c:grouping val="stacked"/>
        <c:varyColors val="0"/>
        <c:ser>
          <c:idx val="1"/>
          <c:order val="0"/>
          <c:tx>
            <c:strRef>
              <c:f>'Report tables &amp; graphs'!$A$219</c:f>
              <c:strCache>
                <c:ptCount val="1"/>
                <c:pt idx="0">
                  <c:v>Industrial allocation forecast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'Report tables &amp; graphs'!$B$217:$P$217</c:f>
              <c:numCache>
                <c:formatCode>General</c:formatCode>
                <c:ptCount val="1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numCache>
            </c:numRef>
          </c:cat>
          <c:val>
            <c:numRef>
              <c:f>'Report tables &amp; graphs'!$B$219:$P$219</c:f>
              <c:numCache>
                <c:formatCode>#,##0.0_ ;[Red]\-#,##0.0\ </c:formatCode>
                <c:ptCount val="15"/>
                <c:pt idx="0">
                  <c:v>4.0940579147840532</c:v>
                </c:pt>
                <c:pt idx="1">
                  <c:v>3.9818370186877075</c:v>
                </c:pt>
                <c:pt idx="2">
                  <c:v>3.6603317691029904</c:v>
                </c:pt>
                <c:pt idx="3">
                  <c:v>3.6131984613787367</c:v>
                </c:pt>
                <c:pt idx="4">
                  <c:v>3.5660651536544847</c:v>
                </c:pt>
                <c:pt idx="5">
                  <c:v>3.4717985382059795</c:v>
                </c:pt>
                <c:pt idx="6">
                  <c:v>3.3775319227574747</c:v>
                </c:pt>
                <c:pt idx="7">
                  <c:v>3.2832653073089682</c:v>
                </c:pt>
                <c:pt idx="8">
                  <c:v>3.1889986918604638</c:v>
                </c:pt>
                <c:pt idx="9">
                  <c:v>3.0947320764119595</c:v>
                </c:pt>
                <c:pt idx="10">
                  <c:v>3.0004654609634538</c:v>
                </c:pt>
                <c:pt idx="11">
                  <c:v>2.906198845514949</c:v>
                </c:pt>
                <c:pt idx="12">
                  <c:v>2.8119322300664438</c:v>
                </c:pt>
                <c:pt idx="13">
                  <c:v>2.7176656146179385</c:v>
                </c:pt>
                <c:pt idx="14">
                  <c:v>2.6233989991694329</c:v>
                </c:pt>
              </c:numCache>
            </c:numRef>
          </c:val>
          <c:extLst>
            <c:ext xmlns:c16="http://schemas.microsoft.com/office/drawing/2014/chart" uri="{C3380CC4-5D6E-409C-BE32-E72D297353CC}">
              <c16:uniqueId val="{00000000-8987-4DFB-A118-52A7B7F9E714}"/>
            </c:ext>
          </c:extLst>
        </c:ser>
        <c:ser>
          <c:idx val="0"/>
          <c:order val="1"/>
          <c:tx>
            <c:strRef>
              <c:f>'Report tables &amp; graphs'!$A$218</c:f>
              <c:strCache>
                <c:ptCount val="1"/>
                <c:pt idx="0">
                  <c:v>Auction volume (recommended to 2031, projected from 2032 onwards)</c:v>
                </c:pt>
              </c:strCache>
            </c:strRef>
          </c:tx>
          <c:spPr>
            <a:solidFill>
              <a:schemeClr val="accent2"/>
            </a:solidFill>
            <a:ln>
              <a:noFill/>
            </a:ln>
            <a:effectLst/>
          </c:spPr>
          <c:invertIfNegative val="0"/>
          <c:dLbls>
            <c:dLbl>
              <c:idx val="9"/>
              <c:delete val="1"/>
              <c:extLst>
                <c:ext xmlns:c15="http://schemas.microsoft.com/office/drawing/2012/chart" uri="{CE6537A1-D6FC-4f65-9D91-7224C49458BB}"/>
                <c:ext xmlns:c16="http://schemas.microsoft.com/office/drawing/2014/chart" uri="{C3380CC4-5D6E-409C-BE32-E72D297353CC}">
                  <c16:uniqueId val="{00000001-8987-4DFB-A118-52A7B7F9E714}"/>
                </c:ext>
              </c:extLst>
            </c:dLbl>
            <c:dLbl>
              <c:idx val="10"/>
              <c:delete val="1"/>
              <c:extLst>
                <c:ext xmlns:c15="http://schemas.microsoft.com/office/drawing/2012/chart" uri="{CE6537A1-D6FC-4f65-9D91-7224C49458BB}"/>
                <c:ext xmlns:c16="http://schemas.microsoft.com/office/drawing/2014/chart" uri="{C3380CC4-5D6E-409C-BE32-E72D297353CC}">
                  <c16:uniqueId val="{00000002-8987-4DFB-A118-52A7B7F9E714}"/>
                </c:ext>
              </c:extLst>
            </c:dLbl>
            <c:dLbl>
              <c:idx val="11"/>
              <c:delete val="1"/>
              <c:extLst>
                <c:ext xmlns:c15="http://schemas.microsoft.com/office/drawing/2012/chart" uri="{CE6537A1-D6FC-4f65-9D91-7224C49458BB}"/>
                <c:ext xmlns:c16="http://schemas.microsoft.com/office/drawing/2014/chart" uri="{C3380CC4-5D6E-409C-BE32-E72D297353CC}">
                  <c16:uniqueId val="{00000003-8987-4DFB-A118-52A7B7F9E714}"/>
                </c:ext>
              </c:extLst>
            </c:dLbl>
            <c:dLbl>
              <c:idx val="12"/>
              <c:delete val="1"/>
              <c:extLst>
                <c:ext xmlns:c15="http://schemas.microsoft.com/office/drawing/2012/chart" uri="{CE6537A1-D6FC-4f65-9D91-7224C49458BB}"/>
                <c:ext xmlns:c16="http://schemas.microsoft.com/office/drawing/2014/chart" uri="{C3380CC4-5D6E-409C-BE32-E72D297353CC}">
                  <c16:uniqueId val="{00000004-8987-4DFB-A118-52A7B7F9E714}"/>
                </c:ext>
              </c:extLst>
            </c:dLbl>
            <c:dLbl>
              <c:idx val="13"/>
              <c:delete val="1"/>
              <c:extLst>
                <c:ext xmlns:c15="http://schemas.microsoft.com/office/drawing/2012/chart" uri="{CE6537A1-D6FC-4f65-9D91-7224C49458BB}"/>
                <c:ext xmlns:c16="http://schemas.microsoft.com/office/drawing/2014/chart" uri="{C3380CC4-5D6E-409C-BE32-E72D297353CC}">
                  <c16:uniqueId val="{00000005-8987-4DFB-A118-52A7B7F9E714}"/>
                </c:ext>
              </c:extLst>
            </c:dLbl>
            <c:dLbl>
              <c:idx val="14"/>
              <c:delete val="1"/>
              <c:extLst>
                <c:ext xmlns:c15="http://schemas.microsoft.com/office/drawing/2012/chart" uri="{CE6537A1-D6FC-4f65-9D91-7224C49458BB}"/>
                <c:ext xmlns:c16="http://schemas.microsoft.com/office/drawing/2014/chart" uri="{C3380CC4-5D6E-409C-BE32-E72D297353CC}">
                  <c16:uniqueId val="{00000006-8987-4DFB-A118-52A7B7F9E71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'Report tables &amp; graphs'!$B$217:$P$217</c:f>
              <c:numCache>
                <c:formatCode>General</c:formatCode>
                <c:ptCount val="1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numCache>
            </c:numRef>
          </c:cat>
          <c:val>
            <c:numRef>
              <c:f>'Report tables &amp; graphs'!$B$218:$P$218</c:f>
              <c:numCache>
                <c:formatCode>#,##0.0_ ;[Red]\-#,##0.0\ </c:formatCode>
                <c:ptCount val="15"/>
                <c:pt idx="0">
                  <c:v>5.2</c:v>
                </c:pt>
                <c:pt idx="1">
                  <c:v>4.3</c:v>
                </c:pt>
                <c:pt idx="2">
                  <c:v>3.3</c:v>
                </c:pt>
                <c:pt idx="3">
                  <c:v>2.4</c:v>
                </c:pt>
                <c:pt idx="4">
                  <c:v>1.7000000000000011</c:v>
                </c:pt>
                <c:pt idx="5">
                  <c:v>3.0376224044205857</c:v>
                </c:pt>
                <c:pt idx="6">
                  <c:v>2.2353429012222086</c:v>
                </c:pt>
                <c:pt idx="7">
                  <c:v>1.5168859741659413</c:v>
                </c:pt>
                <c:pt idx="8">
                  <c:v>0.66404224132292244</c:v>
                </c:pt>
                <c:pt idx="9">
                  <c:v>-3.4106051316484809E-13</c:v>
                </c:pt>
                <c:pt idx="10">
                  <c:v>0</c:v>
                </c:pt>
                <c:pt idx="11">
                  <c:v>0</c:v>
                </c:pt>
                <c:pt idx="12">
                  <c:v>0</c:v>
                </c:pt>
                <c:pt idx="13">
                  <c:v>0</c:v>
                </c:pt>
                <c:pt idx="14">
                  <c:v>0</c:v>
                </c:pt>
              </c:numCache>
            </c:numRef>
          </c:val>
          <c:extLst>
            <c:ext xmlns:c16="http://schemas.microsoft.com/office/drawing/2014/chart" uri="{C3380CC4-5D6E-409C-BE32-E72D297353CC}">
              <c16:uniqueId val="{00000007-8987-4DFB-A118-52A7B7F9E714}"/>
            </c:ext>
          </c:extLst>
        </c:ser>
        <c:dLbls>
          <c:showLegendKey val="0"/>
          <c:showVal val="0"/>
          <c:showCatName val="0"/>
          <c:showSerName val="0"/>
          <c:showPercent val="0"/>
          <c:showBubbleSize val="0"/>
        </c:dLbls>
        <c:gapWidth val="70"/>
        <c:overlap val="100"/>
        <c:axId val="2130768943"/>
        <c:axId val="378779167"/>
      </c:barChart>
      <c:lineChart>
        <c:grouping val="standard"/>
        <c:varyColors val="0"/>
        <c:ser>
          <c:idx val="2"/>
          <c:order val="2"/>
          <c:tx>
            <c:strRef>
              <c:f>'Report tables &amp; graphs'!$A$220</c:f>
              <c:strCache>
                <c:ptCount val="1"/>
                <c:pt idx="0">
                  <c:v>NZ ETS cap, after technical adjustments</c:v>
                </c:pt>
              </c:strCache>
            </c:strRef>
          </c:tx>
          <c:spPr>
            <a:ln w="25400" cap="rnd">
              <a:solidFill>
                <a:schemeClr val="accent5"/>
              </a:solidFill>
              <a:prstDash val="dash"/>
              <a:round/>
            </a:ln>
            <a:effectLst/>
          </c:spPr>
          <c:marker>
            <c:symbol val="none"/>
          </c:marker>
          <c:cat>
            <c:numRef>
              <c:f>'Report tables &amp; graphs'!$B$217:$P$217</c:f>
              <c:numCache>
                <c:formatCode>General</c:formatCode>
                <c:ptCount val="1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numCache>
            </c:numRef>
          </c:cat>
          <c:val>
            <c:numRef>
              <c:f>'Report tables &amp; graphs'!$B$220:$P$220</c:f>
              <c:numCache>
                <c:formatCode>#,##0.0_ ;[Red]\-#,##0.0\ </c:formatCode>
                <c:ptCount val="15"/>
                <c:pt idx="0">
                  <c:v>20.81718073006477</c:v>
                </c:pt>
                <c:pt idx="1">
                  <c:v>18.115012864213824</c:v>
                </c:pt>
                <c:pt idx="2">
                  <c:v>15.022407653795353</c:v>
                </c:pt>
                <c:pt idx="3">
                  <c:v>12.52549685131129</c:v>
                </c:pt>
                <c:pt idx="4">
                  <c:v>10.535056438374612</c:v>
                </c:pt>
                <c:pt idx="5">
                  <c:v>7.1249290483517136</c:v>
                </c:pt>
                <c:pt idx="6">
                  <c:v>6.1466809386146375</c:v>
                </c:pt>
                <c:pt idx="7">
                  <c:v>5.2628746975132552</c:v>
                </c:pt>
                <c:pt idx="8">
                  <c:v>4.2265809310447047</c:v>
                </c:pt>
                <c:pt idx="9">
                  <c:v>3.3749779035513763</c:v>
                </c:pt>
              </c:numCache>
            </c:numRef>
          </c:val>
          <c:smooth val="0"/>
          <c:extLst>
            <c:ext xmlns:c16="http://schemas.microsoft.com/office/drawing/2014/chart" uri="{C3380CC4-5D6E-409C-BE32-E72D297353CC}">
              <c16:uniqueId val="{00000008-8987-4DFB-A118-52A7B7F9E714}"/>
            </c:ext>
          </c:extLst>
        </c:ser>
        <c:dLbls>
          <c:showLegendKey val="0"/>
          <c:showVal val="0"/>
          <c:showCatName val="0"/>
          <c:showSerName val="0"/>
          <c:showPercent val="0"/>
          <c:showBubbleSize val="0"/>
        </c:dLbls>
        <c:marker val="1"/>
        <c:smooth val="0"/>
        <c:axId val="2130768943"/>
        <c:axId val="378779167"/>
      </c:lineChart>
      <c:catAx>
        <c:axId val="2130768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78779167"/>
        <c:crosses val="autoZero"/>
        <c:auto val="1"/>
        <c:lblAlgn val="ctr"/>
        <c:lblOffset val="100"/>
        <c:noMultiLvlLbl val="0"/>
      </c:catAx>
      <c:valAx>
        <c:axId val="378779167"/>
        <c:scaling>
          <c:orientation val="minMax"/>
          <c:max val="22"/>
        </c:scaling>
        <c:delete val="0"/>
        <c:axPos val="l"/>
        <c:majorGridlines>
          <c:spPr>
            <a:ln w="9525" cap="flat" cmpd="sng" algn="ctr">
              <a:solidFill>
                <a:srgbClr val="A6C0CB"/>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NZ" b="1"/>
                  <a:t>NZUs (millions)</a:t>
                </a:r>
              </a:p>
            </c:rich>
          </c:tx>
          <c:layout>
            <c:manualLayout>
              <c:xMode val="edge"/>
              <c:yMode val="edge"/>
              <c:x val="1.6337324890303519E-2"/>
              <c:y val="0.324410194174757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2130768943"/>
        <c:crosses val="autoZero"/>
        <c:crossBetween val="between"/>
        <c:majorUnit val="2"/>
      </c:valAx>
      <c:spPr>
        <a:noFill/>
        <a:ln>
          <a:noFill/>
        </a:ln>
        <a:effectLst/>
      </c:spPr>
    </c:plotArea>
    <c:legend>
      <c:legendPos val="b"/>
      <c:layout>
        <c:manualLayout>
          <c:xMode val="edge"/>
          <c:yMode val="edge"/>
          <c:x val="6.0013661166615009E-3"/>
          <c:y val="0.85589429566353648"/>
          <c:w val="0.97036082317642081"/>
          <c:h val="0.140578148783996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E04C-43C1-9605-3D06FC1E5B65}"/>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E04C-43C1-9605-3D06FC1E5B65}"/>
            </c:ext>
          </c:extLst>
        </c:ser>
        <c:ser>
          <c:idx val="0"/>
          <c:order val="2"/>
          <c:tx>
            <c:strRef>
              <c:f>'Report tables &amp; graphs'!$R$7</c:f>
              <c:strCache>
                <c:ptCount val="1"/>
                <c:pt idx="0">
                  <c:v>Auction volumes</c:v>
                </c:pt>
              </c:strCache>
            </c:strRef>
          </c:tx>
          <c:spPr>
            <a:solidFill>
              <a:srgbClr val="003A5D">
                <a:lumMod val="25000"/>
                <a:lumOff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E04C-43C1-9605-3D06FC1E5B65}"/>
            </c:ext>
          </c:extLst>
        </c:ser>
        <c:ser>
          <c:idx val="2"/>
          <c:order val="3"/>
          <c:tx>
            <c:strRef>
              <c:f>'Report tables &amp; graphs'!$R$24</c:f>
              <c:strCache>
                <c:ptCount val="1"/>
                <c:pt idx="0">
                  <c:v>Use of low surplus surplus</c:v>
                </c:pt>
              </c:strCache>
            </c:strRef>
          </c:tx>
          <c:spPr>
            <a:solidFill>
              <a:srgbClr val="FCCA92"/>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E04C-43C1-9605-3D06FC1E5B65}"/>
                </c:ext>
              </c:extLst>
            </c:dLbl>
            <c:dLbl>
              <c:idx val="3"/>
              <c:delete val="1"/>
              <c:extLst>
                <c:ext xmlns:c15="http://schemas.microsoft.com/office/drawing/2012/chart" uri="{CE6537A1-D6FC-4f65-9D91-7224C49458BB}"/>
                <c:ext xmlns:c16="http://schemas.microsoft.com/office/drawing/2014/chart" uri="{C3380CC4-5D6E-409C-BE32-E72D297353CC}">
                  <c16:uniqueId val="{00000004-E04C-43C1-9605-3D06FC1E5B65}"/>
                </c:ext>
              </c:extLst>
            </c:dLbl>
            <c:dLbl>
              <c:idx val="4"/>
              <c:delete val="1"/>
              <c:extLst>
                <c:ext xmlns:c15="http://schemas.microsoft.com/office/drawing/2012/chart" uri="{CE6537A1-D6FC-4f65-9D91-7224C49458BB}"/>
                <c:ext xmlns:c16="http://schemas.microsoft.com/office/drawing/2014/chart" uri="{C3380CC4-5D6E-409C-BE32-E72D297353CC}">
                  <c16:uniqueId val="{00000005-E04C-43C1-9605-3D06FC1E5B65}"/>
                </c:ext>
              </c:extLst>
            </c:dLbl>
            <c:dLbl>
              <c:idx val="5"/>
              <c:delete val="1"/>
              <c:extLst>
                <c:ext xmlns:c15="http://schemas.microsoft.com/office/drawing/2012/chart" uri="{CE6537A1-D6FC-4f65-9D91-7224C49458BB}"/>
                <c:ext xmlns:c16="http://schemas.microsoft.com/office/drawing/2014/chart" uri="{C3380CC4-5D6E-409C-BE32-E72D297353CC}">
                  <c16:uniqueId val="{00000006-E04C-43C1-9605-3D06FC1E5B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graphs'!$S$24:$X$24</c:f>
              <c:numCache>
                <c:formatCode>#,##0.0_ ;[Red]\-#,##0.0\ </c:formatCode>
                <c:ptCount val="6"/>
                <c:pt idx="0">
                  <c:v>11.523122815348238</c:v>
                </c:pt>
                <c:pt idx="1">
                  <c:v>5.5484813702453799</c:v>
                </c:pt>
                <c:pt idx="2" formatCode="General">
                  <c:v>0</c:v>
                </c:pt>
                <c:pt idx="3" formatCode="General">
                  <c:v>0</c:v>
                </c:pt>
                <c:pt idx="4" formatCode="General">
                  <c:v>0</c:v>
                </c:pt>
                <c:pt idx="5">
                  <c:v>0</c:v>
                </c:pt>
              </c:numCache>
            </c:numRef>
          </c:val>
          <c:extLst>
            <c:ext xmlns:c16="http://schemas.microsoft.com/office/drawing/2014/chart" uri="{C3380CC4-5D6E-409C-BE32-E72D297353CC}">
              <c16:uniqueId val="{00000007-E04C-43C1-9605-3D06FC1E5B65}"/>
            </c:ext>
          </c:extLst>
        </c:ser>
        <c:ser>
          <c:idx val="4"/>
          <c:order val="5"/>
          <c:tx>
            <c:strRef>
              <c:f>'Report tables &amp; graphs'!$R$25</c:f>
              <c:strCache>
                <c:ptCount val="1"/>
                <c:pt idx="0">
                  <c:v>Unit shortfall based on low surplus estimate</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E04C-43C1-9605-3D06FC1E5B65}"/>
                </c:ext>
              </c:extLst>
            </c:dLbl>
            <c:dLbl>
              <c:idx val="5"/>
              <c:delete val="1"/>
              <c:extLst>
                <c:ext xmlns:c15="http://schemas.microsoft.com/office/drawing/2012/chart" uri="{CE6537A1-D6FC-4f65-9D91-7224C49458BB}"/>
                <c:ext xmlns:c16="http://schemas.microsoft.com/office/drawing/2014/chart" uri="{C3380CC4-5D6E-409C-BE32-E72D297353CC}">
                  <c16:uniqueId val="{00000009-E04C-43C1-9605-3D06FC1E5B65}"/>
                </c:ext>
              </c:extLst>
            </c:dLbl>
            <c:spPr>
              <a:solidFill>
                <a:sysClr val="window" lastClr="FFFFFF"/>
              </a:solidFill>
              <a:ln>
                <a:noFill/>
              </a:ln>
              <a:effectLst/>
            </c:spPr>
            <c:txPr>
              <a:bodyPr rot="0" spcFirstLastPara="1" vertOverflow="ellipsis" horzOverflow="clip" vert="horz" wrap="square" lIns="18000" tIns="0" rIns="18000" bIns="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'Report tables &amp; graphs'!$S$25:$X$25</c:f>
              <c:numCache>
                <c:formatCode>#,##0.0_ ;[Red]\-#,##0.0\ </c:formatCode>
                <c:ptCount val="6"/>
                <c:pt idx="0" formatCode="General">
                  <c:v>0</c:v>
                </c:pt>
                <c:pt idx="1">
                  <c:v>4.2846944731915695</c:v>
                </c:pt>
                <c:pt idx="2">
                  <c:v>8.062075887911087</c:v>
                </c:pt>
                <c:pt idx="3">
                  <c:v>6.5122983912307379</c:v>
                </c:pt>
                <c:pt idx="4">
                  <c:v>5.2689912843859741</c:v>
                </c:pt>
                <c:pt idx="5">
                  <c:v>0</c:v>
                </c:pt>
              </c:numCache>
            </c:numRef>
          </c:val>
          <c:extLst>
            <c:ext xmlns:c16="http://schemas.microsoft.com/office/drawing/2014/chart" uri="{C3380CC4-5D6E-409C-BE32-E72D297353CC}">
              <c16:uniqueId val="{0000000A-E04C-43C1-9605-3D06FC1E5B65}"/>
            </c:ext>
          </c:extLst>
        </c:ser>
        <c:dLbls>
          <c:showLegendKey val="0"/>
          <c:showVal val="0"/>
          <c:showCatName val="0"/>
          <c:showSerName val="0"/>
          <c:showPercent val="0"/>
          <c:showBubbleSize val="0"/>
        </c:dLbls>
        <c:gapWidth val="5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B-E04C-43C1-9605-3D06FC1E5B65}"/>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0">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C502-4775-96BB-B5A8AA97CDB8}"/>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dLbl>
              <c:idx val="4"/>
              <c:layout>
                <c:manualLayout>
                  <c:x val="0"/>
                  <c:y val="1.8213342779413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02-4775-96BB-B5A8AA97CDB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2-C502-4775-96BB-B5A8AA97CDB8}"/>
            </c:ext>
          </c:extLst>
        </c:ser>
        <c:ser>
          <c:idx val="0"/>
          <c:order val="2"/>
          <c:tx>
            <c:strRef>
              <c:f>'Report tables &amp; graphs'!$R$8</c:f>
              <c:strCache>
                <c:ptCount val="1"/>
                <c:pt idx="0">
                  <c:v>Auction volumes with no 2026 clear</c:v>
                </c:pt>
              </c:strCache>
            </c:strRef>
          </c:tx>
          <c:spPr>
            <a:solidFill>
              <a:srgbClr val="003A5D">
                <a:lumMod val="25000"/>
                <a:lumOff val="75000"/>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C502-4775-96BB-B5A8AA97CDB8}"/>
                </c:ext>
              </c:extLst>
            </c:dLbl>
            <c:dLbl>
              <c:idx val="4"/>
              <c:layout>
                <c:manualLayout>
                  <c:x val="0"/>
                  <c:y val="6.0711142598044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02-4775-96BB-B5A8AA97CDB8}"/>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graphs'!$S$8:$X$8</c:f>
              <c:numCache>
                <c:formatCode>#,##0.0_ ;[Red]\-#,##0.0\ </c:formatCode>
                <c:ptCount val="6"/>
                <c:pt idx="0" formatCode="General">
                  <c:v>0</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5-C502-4775-96BB-B5A8AA97CDB8}"/>
            </c:ext>
          </c:extLst>
        </c:ser>
        <c:ser>
          <c:idx val="2"/>
          <c:order val="3"/>
          <c:tx>
            <c:strRef>
              <c:f>'Report tables &amp; graphs'!$R$18</c:f>
              <c:strCache>
                <c:ptCount val="1"/>
                <c:pt idx="0">
                  <c:v>Use of high surplus with no 2026 auction clear</c:v>
                </c:pt>
              </c:strCache>
            </c:strRef>
          </c:tx>
          <c:spPr>
            <a:solidFill>
              <a:srgbClr val="FCCA92"/>
            </a:solidFill>
            <a:ln>
              <a:noFill/>
            </a:ln>
            <a:effectLst/>
          </c:spPr>
          <c:invertIfNegative val="0"/>
          <c:dLbls>
            <c:dLbl>
              <c:idx val="4"/>
              <c:layout>
                <c:manualLayout>
                  <c:x val="0"/>
                  <c:y val="-1.2142228519609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02-4775-96BB-B5A8AA97CDB8}"/>
                </c:ext>
              </c:extLst>
            </c:dLbl>
            <c:dLbl>
              <c:idx val="5"/>
              <c:delete val="1"/>
              <c:extLst>
                <c:ext xmlns:c15="http://schemas.microsoft.com/office/drawing/2012/chart" uri="{CE6537A1-D6FC-4f65-9D91-7224C49458BB}"/>
                <c:ext xmlns:c16="http://schemas.microsoft.com/office/drawing/2014/chart" uri="{C3380CC4-5D6E-409C-BE32-E72D297353CC}">
                  <c16:uniqueId val="{00000007-C502-4775-96BB-B5A8AA97CD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graphs'!$S$18:$X$18</c:f>
              <c:numCache>
                <c:formatCode>#,##0.0_ ;[Red]\-#,##0.0\ </c:formatCode>
                <c:ptCount val="6"/>
                <c:pt idx="0">
                  <c:v>16.723122815348237</c:v>
                </c:pt>
                <c:pt idx="1">
                  <c:v>9.8331758434369494</c:v>
                </c:pt>
                <c:pt idx="2">
                  <c:v>8.062075887911087</c:v>
                </c:pt>
                <c:pt idx="3">
                  <c:v>6.5122983912307379</c:v>
                </c:pt>
                <c:pt idx="4">
                  <c:v>0.52821784467175803</c:v>
                </c:pt>
                <c:pt idx="5">
                  <c:v>0</c:v>
                </c:pt>
              </c:numCache>
            </c:numRef>
          </c:val>
          <c:extLst>
            <c:ext xmlns:c16="http://schemas.microsoft.com/office/drawing/2014/chart" uri="{C3380CC4-5D6E-409C-BE32-E72D297353CC}">
              <c16:uniqueId val="{00000008-C502-4775-96BB-B5A8AA97CDB8}"/>
            </c:ext>
          </c:extLst>
        </c:ser>
        <c:ser>
          <c:idx val="4"/>
          <c:order val="5"/>
          <c:tx>
            <c:strRef>
              <c:f>'Report tables &amp; graphs'!$R$19</c:f>
              <c:strCache>
                <c:ptCount val="1"/>
                <c:pt idx="0">
                  <c:v>Shortfall based on high surplus and no 2026 clear</c:v>
                </c:pt>
              </c:strCache>
            </c:strRef>
          </c:tx>
          <c:spPr>
            <a:pattFill prst="wdUpDiag">
              <a:fgClr>
                <a:srgbClr val="EF4D7F"/>
              </a:fgClr>
              <a:bgClr>
                <a:sysClr val="window" lastClr="FFFFFF"/>
              </a:bgClr>
            </a:pattFill>
            <a:ln>
              <a:noFill/>
            </a:ln>
            <a:effectLst/>
          </c:spPr>
          <c:invertIfNegative val="0"/>
          <c:dLbls>
            <c:dLbl>
              <c:idx val="4"/>
              <c:layout>
                <c:manualLayout>
                  <c:x val="-1.6414881124374979E-16"/>
                  <c:y val="-1.8213342779413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02-4775-96BB-B5A8AA97CDB8}"/>
                </c:ext>
              </c:extLst>
            </c:dLbl>
            <c:spPr>
              <a:solidFill>
                <a:sysClr val="window" lastClr="FFFFFF"/>
              </a:solidFill>
              <a:ln>
                <a:noFill/>
              </a:ln>
              <a:effectLst/>
            </c:spPr>
            <c:txPr>
              <a:bodyPr rot="0" spcFirstLastPara="1" vertOverflow="ellipsis" horzOverflow="clip" vert="horz" wrap="square" lIns="18000" tIns="0" rIns="18000" bIns="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'Report tables &amp; graphs'!$S$19:$X$19</c:f>
              <c:numCache>
                <c:formatCode>General</c:formatCode>
                <c:ptCount val="6"/>
                <c:pt idx="0">
                  <c:v>0</c:v>
                </c:pt>
                <c:pt idx="1">
                  <c:v>0</c:v>
                </c:pt>
                <c:pt idx="2">
                  <c:v>0</c:v>
                </c:pt>
                <c:pt idx="3">
                  <c:v>0</c:v>
                </c:pt>
                <c:pt idx="4" formatCode="#,##0.0_ ;[Red]\-#,##0.0\ ">
                  <c:v>4.7407734400483683</c:v>
                </c:pt>
                <c:pt idx="5">
                  <c:v>0</c:v>
                </c:pt>
              </c:numCache>
            </c:numRef>
          </c:val>
          <c:extLst>
            <c:ext xmlns:c16="http://schemas.microsoft.com/office/drawing/2014/chart" uri="{C3380CC4-5D6E-409C-BE32-E72D297353CC}">
              <c16:uniqueId val="{0000000A-C502-4775-96BB-B5A8AA97CDB8}"/>
            </c:ext>
          </c:extLst>
        </c:ser>
        <c:dLbls>
          <c:showLegendKey val="0"/>
          <c:showVal val="0"/>
          <c:showCatName val="0"/>
          <c:showSerName val="0"/>
          <c:showPercent val="0"/>
          <c:showBubbleSize val="0"/>
        </c:dLbls>
        <c:gapWidth val="5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B-C502-4775-96BB-B5A8AA97CDB8}"/>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0">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0681-4A46-8EE4-DEAD023CF8AE}"/>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0681-4A46-8EE4-DEAD023CF8AE}"/>
            </c:ext>
          </c:extLst>
        </c:ser>
        <c:ser>
          <c:idx val="0"/>
          <c:order val="2"/>
          <c:tx>
            <c:strRef>
              <c:f>'Report tables &amp; graphs'!$R$7</c:f>
              <c:strCache>
                <c:ptCount val="1"/>
                <c:pt idx="0">
                  <c:v>Auction volumes</c:v>
                </c:pt>
              </c:strCache>
            </c:strRef>
          </c:tx>
          <c:spPr>
            <a:solidFill>
              <a:srgbClr val="003A5D">
                <a:lumMod val="25000"/>
                <a:lumOff val="75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0681-4A46-8EE4-DEAD023CF8AE}"/>
            </c:ext>
          </c:extLst>
        </c:ser>
        <c:ser>
          <c:idx val="2"/>
          <c:order val="3"/>
          <c:tx>
            <c:strRef>
              <c:f>'Report tables &amp; graphs'!$R$16</c:f>
              <c:strCache>
                <c:ptCount val="1"/>
                <c:pt idx="0">
                  <c:v>Use of high surplus</c:v>
                </c:pt>
              </c:strCache>
            </c:strRef>
          </c:tx>
          <c:spPr>
            <a:solidFill>
              <a:srgbClr val="FCCA92"/>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0681-4A46-8EE4-DEAD023CF8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 tables &amp; graphs'!$S$16:$X$16</c:f>
              <c:numCache>
                <c:formatCode>#,##0.0_ ;[Red]\-#,##0.0\ </c:formatCode>
                <c:ptCount val="6"/>
                <c:pt idx="0">
                  <c:v>11.523122815348238</c:v>
                </c:pt>
                <c:pt idx="1">
                  <c:v>9.8331758434369494</c:v>
                </c:pt>
                <c:pt idx="2">
                  <c:v>8.062075887911087</c:v>
                </c:pt>
                <c:pt idx="3">
                  <c:v>6.5122983912307379</c:v>
                </c:pt>
                <c:pt idx="4">
                  <c:v>5.7282178446717591</c:v>
                </c:pt>
                <c:pt idx="5">
                  <c:v>0</c:v>
                </c:pt>
              </c:numCache>
            </c:numRef>
          </c:val>
          <c:extLst>
            <c:ext xmlns:c16="http://schemas.microsoft.com/office/drawing/2014/chart" uri="{C3380CC4-5D6E-409C-BE32-E72D297353CC}">
              <c16:uniqueId val="{00000004-0681-4A46-8EE4-DEAD023CF8AE}"/>
            </c:ext>
          </c:extLst>
        </c:ser>
        <c:ser>
          <c:idx val="4"/>
          <c:order val="5"/>
          <c:tx>
            <c:strRef>
              <c:f>'Report tables &amp; graphs'!$R$17</c:f>
              <c:strCache>
                <c:ptCount val="1"/>
                <c:pt idx="0">
                  <c:v>Unit shortfall based on high surplus estimate</c:v>
                </c:pt>
              </c:strCache>
            </c:strRef>
          </c:tx>
          <c:spPr>
            <a:solidFill>
              <a:schemeClr val="accent5"/>
            </a:solidFill>
            <a:ln>
              <a:noFill/>
            </a:ln>
            <a:effectLst/>
          </c:spPr>
          <c:invertIfNegative val="0"/>
          <c:val>
            <c:numRef>
              <c:f>'Report tables &amp; graphs'!$S$17:$X$17</c:f>
              <c:numCache>
                <c:formatCode>#,##0.0_ ;[Red]\-#,##0.0\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0681-4A46-8EE4-DEAD023CF8AE}"/>
            </c:ext>
          </c:extLst>
        </c:ser>
        <c:dLbls>
          <c:showLegendKey val="0"/>
          <c:showVal val="0"/>
          <c:showCatName val="0"/>
          <c:showSerName val="0"/>
          <c:showPercent val="0"/>
          <c:showBubbleSize val="0"/>
        </c:dLbls>
        <c:gapWidth val="5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6-0681-4A46-8EE4-DEAD023CF8AE}"/>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0">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66750491361484E-2"/>
          <c:y val="4.5088505260700164E-2"/>
          <c:w val="0.87920637254901957"/>
          <c:h val="0.75913969795037761"/>
        </c:manualLayout>
      </c:layout>
      <c:barChart>
        <c:barDir val="col"/>
        <c:grouping val="stacked"/>
        <c:varyColors val="0"/>
        <c:ser>
          <c:idx val="1"/>
          <c:order val="0"/>
          <c:tx>
            <c:strRef>
              <c:f>'Technical annex tables &amp; graphs'!$G$26</c:f>
              <c:strCache>
                <c:ptCount val="1"/>
                <c:pt idx="0">
                  <c:v>Projected NZ ETS emissions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'Technical annex tables &amp; graphs'!$H$22:$L$22</c:f>
              <c:numCache>
                <c:formatCode>General</c:formatCode>
                <c:ptCount val="5"/>
                <c:pt idx="0">
                  <c:v>2026</c:v>
                </c:pt>
                <c:pt idx="1">
                  <c:v>2027</c:v>
                </c:pt>
                <c:pt idx="2">
                  <c:v>2028</c:v>
                </c:pt>
                <c:pt idx="3">
                  <c:v>2029</c:v>
                </c:pt>
                <c:pt idx="4">
                  <c:v>2030</c:v>
                </c:pt>
              </c:numCache>
            </c:numRef>
          </c:cat>
          <c:val>
            <c:numRef>
              <c:f>'Technical annex tables &amp; graphs'!$H$26:$L$26</c:f>
              <c:numCache>
                <c:formatCode>#,##0.0_ ;[Red]\-#,##0.0\ </c:formatCode>
                <c:ptCount val="5"/>
                <c:pt idx="0">
                  <c:v>21.916630477743638</c:v>
                </c:pt>
                <c:pt idx="1">
                  <c:v>19.330245742763239</c:v>
                </c:pt>
                <c:pt idx="2">
                  <c:v>16.035620408481982</c:v>
                </c:pt>
                <c:pt idx="3">
                  <c:v>13.38542169496222</c:v>
                </c:pt>
                <c:pt idx="4">
                  <c:v>11.218212617894416</c:v>
                </c:pt>
              </c:numCache>
            </c:numRef>
          </c:val>
          <c:extLst>
            <c:ext xmlns:c16="http://schemas.microsoft.com/office/drawing/2014/chart" uri="{C3380CC4-5D6E-409C-BE32-E72D297353CC}">
              <c16:uniqueId val="{00000000-9AB7-4953-BAEE-D5B93454FB1E}"/>
            </c:ext>
          </c:extLst>
        </c:ser>
        <c:ser>
          <c:idx val="0"/>
          <c:order val="1"/>
          <c:tx>
            <c:strRef>
              <c:f>'Technical annex tables &amp; graphs'!$G$28</c:f>
              <c:strCache>
                <c:ptCount val="1"/>
                <c:pt idx="0">
                  <c:v>Projected agricultural emissions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'Technical annex tables &amp; graphs'!$H$22:$L$22</c:f>
              <c:numCache>
                <c:formatCode>General</c:formatCode>
                <c:ptCount val="5"/>
                <c:pt idx="0">
                  <c:v>2026</c:v>
                </c:pt>
                <c:pt idx="1">
                  <c:v>2027</c:v>
                </c:pt>
                <c:pt idx="2">
                  <c:v>2028</c:v>
                </c:pt>
                <c:pt idx="3">
                  <c:v>2029</c:v>
                </c:pt>
                <c:pt idx="4">
                  <c:v>2030</c:v>
                </c:pt>
              </c:numCache>
            </c:numRef>
          </c:cat>
          <c:val>
            <c:numRef>
              <c:f>'Technical annex tables &amp; graphs'!$H$28:$L$28</c:f>
              <c:numCache>
                <c:formatCode>#,##0.0_ ;[Red]\-#,##0.0\ </c:formatCode>
                <c:ptCount val="5"/>
                <c:pt idx="0">
                  <c:v>40.444829818899997</c:v>
                </c:pt>
                <c:pt idx="1">
                  <c:v>40.357633947199993</c:v>
                </c:pt>
                <c:pt idx="2">
                  <c:v>40.366505074999999</c:v>
                </c:pt>
                <c:pt idx="3">
                  <c:v>40.022459870599995</c:v>
                </c:pt>
                <c:pt idx="4">
                  <c:v>39.693616606899994</c:v>
                </c:pt>
              </c:numCache>
            </c:numRef>
          </c:val>
          <c:extLst>
            <c:ext xmlns:c16="http://schemas.microsoft.com/office/drawing/2014/chart" uri="{C3380CC4-5D6E-409C-BE32-E72D297353CC}">
              <c16:uniqueId val="{00000001-9AB7-4953-BAEE-D5B93454FB1E}"/>
            </c:ext>
          </c:extLst>
        </c:ser>
        <c:ser>
          <c:idx val="3"/>
          <c:order val="2"/>
          <c:tx>
            <c:strRef>
              <c:f>'Technical annex tables &amp; graphs'!$G$29</c:f>
              <c:strCache>
                <c:ptCount val="1"/>
                <c:pt idx="0">
                  <c:v>Other projected non-NZ ETS emissions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'Technical annex tables &amp; graphs'!$H$22:$L$22</c:f>
              <c:numCache>
                <c:formatCode>General</c:formatCode>
                <c:ptCount val="5"/>
                <c:pt idx="0">
                  <c:v>2026</c:v>
                </c:pt>
                <c:pt idx="1">
                  <c:v>2027</c:v>
                </c:pt>
                <c:pt idx="2">
                  <c:v>2028</c:v>
                </c:pt>
                <c:pt idx="3">
                  <c:v>2029</c:v>
                </c:pt>
                <c:pt idx="4">
                  <c:v>2030</c:v>
                </c:pt>
              </c:numCache>
            </c:numRef>
          </c:cat>
          <c:val>
            <c:numRef>
              <c:f>'Technical annex tables &amp; graphs'!$H$29:$L$29</c:f>
              <c:numCache>
                <c:formatCode>#,##0.0_ ;[Red]\-#,##0.0\ </c:formatCode>
                <c:ptCount val="5"/>
                <c:pt idx="0">
                  <c:v>3.4067748616163627</c:v>
                </c:pt>
                <c:pt idx="1">
                  <c:v>3.7232451071167461</c:v>
                </c:pt>
                <c:pt idx="2">
                  <c:v>3.7516776973380033</c:v>
                </c:pt>
                <c:pt idx="3">
                  <c:v>3.8199722169277806</c:v>
                </c:pt>
                <c:pt idx="4">
                  <c:v>3.9094372673555711</c:v>
                </c:pt>
              </c:numCache>
            </c:numRef>
          </c:val>
          <c:extLst>
            <c:ext xmlns:c16="http://schemas.microsoft.com/office/drawing/2014/chart" uri="{C3380CC4-5D6E-409C-BE32-E72D297353CC}">
              <c16:uniqueId val="{00000002-9AB7-4953-BAEE-D5B93454FB1E}"/>
            </c:ext>
          </c:extLst>
        </c:ser>
        <c:dLbls>
          <c:showLegendKey val="0"/>
          <c:showVal val="0"/>
          <c:showCatName val="0"/>
          <c:showSerName val="0"/>
          <c:showPercent val="0"/>
          <c:showBubbleSize val="0"/>
        </c:dLbls>
        <c:gapWidth val="82"/>
        <c:overlap val="100"/>
        <c:axId val="599593183"/>
        <c:axId val="1548750240"/>
      </c:barChart>
      <c:lineChart>
        <c:grouping val="standard"/>
        <c:varyColors val="0"/>
        <c:ser>
          <c:idx val="4"/>
          <c:order val="3"/>
          <c:tx>
            <c:strRef>
              <c:f>'Technical annex tables &amp; graphs'!$G$23</c:f>
              <c:strCache>
                <c:ptCount val="1"/>
                <c:pt idx="0">
                  <c:v>Total net projected emissions</c:v>
                </c:pt>
              </c:strCache>
            </c:strRef>
          </c:tx>
          <c:spPr>
            <a:ln w="28575" cap="rnd">
              <a:solidFill>
                <a:schemeClr val="tx1"/>
              </a:solidFill>
              <a:prstDash val="dash"/>
              <a:round/>
            </a:ln>
            <a:effectLst/>
          </c:spPr>
          <c:marker>
            <c:symbol val="none"/>
          </c:marker>
          <c:cat>
            <c:numRef>
              <c:f>'Technical annex tables &amp; graphs'!$H$22:$L$22</c:f>
              <c:numCache>
                <c:formatCode>General</c:formatCode>
                <c:ptCount val="5"/>
                <c:pt idx="0">
                  <c:v>2026</c:v>
                </c:pt>
                <c:pt idx="1">
                  <c:v>2027</c:v>
                </c:pt>
                <c:pt idx="2">
                  <c:v>2028</c:v>
                </c:pt>
                <c:pt idx="3">
                  <c:v>2029</c:v>
                </c:pt>
                <c:pt idx="4">
                  <c:v>2030</c:v>
                </c:pt>
              </c:numCache>
            </c:numRef>
          </c:cat>
          <c:val>
            <c:numRef>
              <c:f>'Technical annex tables &amp; graphs'!$H$23:$L$23</c:f>
              <c:numCache>
                <c:formatCode>#,##0.0_ ;[Red]\-#,##0.0\ </c:formatCode>
                <c:ptCount val="5"/>
                <c:pt idx="0">
                  <c:v>65.768235158259998</c:v>
                </c:pt>
                <c:pt idx="1">
                  <c:v>63.411124797079978</c:v>
                </c:pt>
                <c:pt idx="2">
                  <c:v>60.153803180819992</c:v>
                </c:pt>
                <c:pt idx="3">
                  <c:v>57.227853782489994</c:v>
                </c:pt>
                <c:pt idx="4">
                  <c:v>54.821266492149981</c:v>
                </c:pt>
              </c:numCache>
            </c:numRef>
          </c:val>
          <c:smooth val="0"/>
          <c:extLst>
            <c:ext xmlns:c16="http://schemas.microsoft.com/office/drawing/2014/chart" uri="{C3380CC4-5D6E-409C-BE32-E72D297353CC}">
              <c16:uniqueId val="{00000004-9AB7-4953-BAEE-D5B93454FB1E}"/>
            </c:ext>
          </c:extLst>
        </c:ser>
        <c:ser>
          <c:idx val="2"/>
          <c:order val="4"/>
          <c:tx>
            <c:strRef>
              <c:f>'Technical annex tables &amp; graphs'!$G$25</c:f>
              <c:strCache>
                <c:ptCount val="1"/>
                <c:pt idx="0">
                  <c:v>NZ ETS emissions cap</c:v>
                </c:pt>
              </c:strCache>
            </c:strRef>
          </c:tx>
          <c:spPr>
            <a:ln w="28575" cap="rnd">
              <a:solidFill>
                <a:schemeClr val="accent5"/>
              </a:solidFill>
              <a:prstDash val="dash"/>
              <a:round/>
            </a:ln>
            <a:effectLst/>
          </c:spPr>
          <c:marker>
            <c:symbol val="none"/>
          </c:marker>
          <c:val>
            <c:numRef>
              <c:f>'Technical annex tables &amp; graphs'!$H$25:$L$25</c:f>
              <c:numCache>
                <c:formatCode>#,##0.0_ ;[Red]\-#,##0.0\ </c:formatCode>
                <c:ptCount val="5"/>
                <c:pt idx="0">
                  <c:v>21.916630477743638</c:v>
                </c:pt>
                <c:pt idx="1">
                  <c:v>19.330245742763239</c:v>
                </c:pt>
                <c:pt idx="2">
                  <c:v>16.035620408481982</c:v>
                </c:pt>
                <c:pt idx="3">
                  <c:v>13.38542169496222</c:v>
                </c:pt>
                <c:pt idx="4">
                  <c:v>11.218212617894416</c:v>
                </c:pt>
              </c:numCache>
            </c:numRef>
          </c:val>
          <c:smooth val="0"/>
          <c:extLst>
            <c:ext xmlns:c16="http://schemas.microsoft.com/office/drawing/2014/chart" uri="{C3380CC4-5D6E-409C-BE32-E72D297353CC}">
              <c16:uniqueId val="{00000006-9AB7-4953-BAEE-D5B93454FB1E}"/>
            </c:ext>
          </c:extLst>
        </c:ser>
        <c:dLbls>
          <c:showLegendKey val="0"/>
          <c:showVal val="0"/>
          <c:showCatName val="0"/>
          <c:showSerName val="0"/>
          <c:showPercent val="0"/>
          <c:showBubbleSize val="0"/>
        </c:dLbls>
        <c:marker val="1"/>
        <c:smooth val="0"/>
        <c:axId val="599593183"/>
        <c:axId val="1548750240"/>
      </c:lineChart>
      <c:catAx>
        <c:axId val="599593183"/>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548750240"/>
        <c:crosses val="autoZero"/>
        <c:auto val="1"/>
        <c:lblAlgn val="ctr"/>
        <c:lblOffset val="100"/>
        <c:noMultiLvlLbl val="0"/>
      </c:catAx>
      <c:valAx>
        <c:axId val="1548750240"/>
        <c:scaling>
          <c:orientation val="minMax"/>
        </c:scaling>
        <c:delete val="0"/>
        <c:axPos val="l"/>
        <c:majorGridlines>
          <c:spPr>
            <a:ln w="9525" cap="flat" cmpd="sng" algn="ctr">
              <a:solidFill>
                <a:srgbClr val="A6C0CB"/>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US" sz="1000">
                    <a:effectLst/>
                  </a:rPr>
                  <a:t>Mt CO</a:t>
                </a:r>
                <a:r>
                  <a:rPr lang="en-US" sz="1000" baseline="-25000">
                    <a:effectLst/>
                  </a:rPr>
                  <a:t>2</a:t>
                </a:r>
                <a:r>
                  <a:rPr lang="en-US" sz="1000">
                    <a:effectLst/>
                  </a:rPr>
                  <a:t>e</a:t>
                </a:r>
                <a:endParaRPr lang="en-NZ" sz="1000">
                  <a:effectLst/>
                </a:endParaRPr>
              </a:p>
            </c:rich>
          </c:tx>
          <c:layout>
            <c:manualLayout>
              <c:xMode val="edge"/>
              <c:yMode val="edge"/>
              <c:x val="2.0751633986928104E-2"/>
              <c:y val="0.3919770765911542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NZ"/>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599593183"/>
        <c:crosses val="autoZero"/>
        <c:crossBetween val="between"/>
      </c:valAx>
      <c:spPr>
        <a:noFill/>
        <a:ln w="25400">
          <a:noFill/>
        </a:ln>
        <a:effectLst/>
      </c:spPr>
    </c:plotArea>
    <c:legend>
      <c:legendPos val="b"/>
      <c:layout>
        <c:manualLayout>
          <c:xMode val="edge"/>
          <c:yMode val="edge"/>
          <c:x val="2.1847690815617139E-2"/>
          <c:y val="0.87284466019417473"/>
          <c:w val="0.96232042776342552"/>
          <c:h val="0.106605177993527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accent1"/>
          </a:solidFill>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72365581357161"/>
          <c:y val="3.7675296655879181E-2"/>
          <c:w val="0.75923117064576784"/>
          <c:h val="0.81024217907227614"/>
        </c:manualLayout>
      </c:layout>
      <c:barChart>
        <c:barDir val="bar"/>
        <c:grouping val="stacked"/>
        <c:varyColors val="0"/>
        <c:ser>
          <c:idx val="0"/>
          <c:order val="0"/>
          <c:tx>
            <c:strRef>
              <c:f>'Technical annex tables &amp; graphs'!$AI$92</c:f>
              <c:strCache>
                <c:ptCount val="1"/>
                <c:pt idx="0">
                  <c:v>Low</c:v>
                </c:pt>
              </c:strCache>
            </c:strRef>
          </c:tx>
          <c:spPr>
            <a:noFill/>
            <a:ln>
              <a:noFill/>
            </a:ln>
            <a:effectLst/>
          </c:spPr>
          <c:invertIfNegative val="0"/>
          <c:cat>
            <c:strRef>
              <c:f>'Technical annex tables &amp; graphs'!$AJ$91:$AL$91</c:f>
              <c:strCache>
                <c:ptCount val="3"/>
                <c:pt idx="0">
                  <c:v>2026 advice range</c:v>
                </c:pt>
                <c:pt idx="1">
                  <c:v>2025 advice range</c:v>
                </c:pt>
                <c:pt idx="2">
                  <c:v>2024 advice range</c:v>
                </c:pt>
              </c:strCache>
            </c:strRef>
          </c:cat>
          <c:val>
            <c:numRef>
              <c:f>'Technical annex tables &amp; graphs'!$AJ$92:$AL$92</c:f>
              <c:numCache>
                <c:formatCode>#,##0_ ;[Red]\-#,##0\ </c:formatCode>
                <c:ptCount val="3"/>
                <c:pt idx="0">
                  <c:v>17.071604185593618</c:v>
                </c:pt>
                <c:pt idx="1">
                  <c:v>9.9128139197426606</c:v>
                </c:pt>
                <c:pt idx="2" formatCode="#,##0.0_ ;[Red]\-#,##0.0\ ">
                  <c:v>17.800000000000004</c:v>
                </c:pt>
              </c:numCache>
            </c:numRef>
          </c:val>
          <c:extLst>
            <c:ext xmlns:c16="http://schemas.microsoft.com/office/drawing/2014/chart" uri="{C3380CC4-5D6E-409C-BE32-E72D297353CC}">
              <c16:uniqueId val="{00000000-1D19-425C-A6BA-7163D78DF28F}"/>
            </c:ext>
          </c:extLst>
        </c:ser>
        <c:ser>
          <c:idx val="1"/>
          <c:order val="1"/>
          <c:tx>
            <c:strRef>
              <c:f>'Technical annex tables &amp; graphs'!$AI$93</c:f>
              <c:strCache>
                <c:ptCount val="1"/>
                <c:pt idx="0">
                  <c:v>Central</c:v>
                </c:pt>
              </c:strCache>
            </c:strRef>
          </c:tx>
          <c:spPr>
            <a:solidFill>
              <a:schemeClr val="accent2"/>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2-1D19-425C-A6BA-7163D78DF28F}"/>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4-1D19-425C-A6BA-7163D78DF28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6-1D19-425C-A6BA-7163D78DF28F}"/>
              </c:ext>
            </c:extLst>
          </c:dPt>
          <c:cat>
            <c:strRef>
              <c:f>'Technical annex tables &amp; graphs'!$AJ$91:$AL$91</c:f>
              <c:strCache>
                <c:ptCount val="3"/>
                <c:pt idx="0">
                  <c:v>2026 advice range</c:v>
                </c:pt>
                <c:pt idx="1">
                  <c:v>2025 advice range</c:v>
                </c:pt>
                <c:pt idx="2">
                  <c:v>2024 advice range</c:v>
                </c:pt>
              </c:strCache>
            </c:strRef>
          </c:cat>
          <c:val>
            <c:numRef>
              <c:f>'Technical annex tables &amp; graphs'!$AJ$93:$AL$93</c:f>
              <c:numCache>
                <c:formatCode>#,##0_ ;[Red]\-#,##0\ </c:formatCode>
                <c:ptCount val="3"/>
                <c:pt idx="0">
                  <c:v>12.638621502752201</c:v>
                </c:pt>
                <c:pt idx="1">
                  <c:v>21.746093244391147</c:v>
                </c:pt>
                <c:pt idx="2" formatCode="#,##0.0_ ;[Red]\-#,##0.0\ ">
                  <c:v>16.800000000000004</c:v>
                </c:pt>
              </c:numCache>
            </c:numRef>
          </c:val>
          <c:extLst>
            <c:ext xmlns:c16="http://schemas.microsoft.com/office/drawing/2014/chart" uri="{C3380CC4-5D6E-409C-BE32-E72D297353CC}">
              <c16:uniqueId val="{00000007-1D19-425C-A6BA-7163D78DF28F}"/>
            </c:ext>
          </c:extLst>
        </c:ser>
        <c:ser>
          <c:idx val="2"/>
          <c:order val="2"/>
          <c:tx>
            <c:strRef>
              <c:f>'Technical annex tables &amp; graphs'!$AI$94</c:f>
              <c:strCache>
                <c:ptCount val="1"/>
                <c:pt idx="0">
                  <c:v>High</c:v>
                </c:pt>
              </c:strCache>
            </c:strRef>
          </c:tx>
          <c:spPr>
            <a:solidFill>
              <a:schemeClr val="accent3"/>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1D19-425C-A6BA-7163D78DF28F}"/>
              </c:ext>
            </c:extLst>
          </c:dPt>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B-1D19-425C-A6BA-7163D78DF28F}"/>
              </c:ext>
            </c:extLst>
          </c:dPt>
          <c:dPt>
            <c:idx val="2"/>
            <c:invertIfNegative val="0"/>
            <c:bubble3D val="0"/>
            <c:spPr>
              <a:solidFill>
                <a:srgbClr val="00629E"/>
              </a:solidFill>
              <a:ln>
                <a:noFill/>
              </a:ln>
              <a:effectLst/>
            </c:spPr>
            <c:extLst>
              <c:ext xmlns:c16="http://schemas.microsoft.com/office/drawing/2014/chart" uri="{C3380CC4-5D6E-409C-BE32-E72D297353CC}">
                <c16:uniqueId val="{0000000D-1D19-425C-A6BA-7163D78DF28F}"/>
              </c:ext>
            </c:extLst>
          </c:dPt>
          <c:cat>
            <c:strRef>
              <c:f>'Technical annex tables &amp; graphs'!$AJ$91:$AL$91</c:f>
              <c:strCache>
                <c:ptCount val="3"/>
                <c:pt idx="0">
                  <c:v>2026 advice range</c:v>
                </c:pt>
                <c:pt idx="1">
                  <c:v>2025 advice range</c:v>
                </c:pt>
                <c:pt idx="2">
                  <c:v>2024 advice range</c:v>
                </c:pt>
              </c:strCache>
            </c:strRef>
          </c:cat>
          <c:val>
            <c:numRef>
              <c:f>'Technical annex tables &amp; graphs'!$AJ$94:$AL$94</c:f>
              <c:numCache>
                <c:formatCode>#,##0_ ;[Red]\-#,##0\ </c:formatCode>
                <c:ptCount val="3"/>
                <c:pt idx="0">
                  <c:v>11.948665094252949</c:v>
                </c:pt>
                <c:pt idx="1">
                  <c:v>17.55257012093881</c:v>
                </c:pt>
                <c:pt idx="2" formatCode="#,##0.0_ ;[Red]\-#,##0.0\ ">
                  <c:v>16.399999999999991</c:v>
                </c:pt>
              </c:numCache>
            </c:numRef>
          </c:val>
          <c:extLst>
            <c:ext xmlns:c16="http://schemas.microsoft.com/office/drawing/2014/chart" uri="{C3380CC4-5D6E-409C-BE32-E72D297353CC}">
              <c16:uniqueId val="{0000000E-1D19-425C-A6BA-7163D78DF28F}"/>
            </c:ext>
          </c:extLst>
        </c:ser>
        <c:dLbls>
          <c:showLegendKey val="0"/>
          <c:showVal val="0"/>
          <c:showCatName val="0"/>
          <c:showSerName val="0"/>
          <c:showPercent val="0"/>
          <c:showBubbleSize val="0"/>
        </c:dLbls>
        <c:gapWidth val="150"/>
        <c:overlap val="100"/>
        <c:axId val="1255118880"/>
        <c:axId val="1184862911"/>
      </c:barChart>
      <c:catAx>
        <c:axId val="1255118880"/>
        <c:scaling>
          <c:orientation val="minMax"/>
        </c:scaling>
        <c:delete val="0"/>
        <c:axPos val="l"/>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crossAx val="1184862911"/>
        <c:crosses val="autoZero"/>
        <c:auto val="1"/>
        <c:lblAlgn val="ctr"/>
        <c:lblOffset val="100"/>
        <c:noMultiLvlLbl val="0"/>
      </c:catAx>
      <c:valAx>
        <c:axId val="1184862911"/>
        <c:scaling>
          <c:orientation val="minMax"/>
        </c:scaling>
        <c:delete val="0"/>
        <c:axPos val="b"/>
        <c:majorGridlines>
          <c:spPr>
            <a:ln w="9525" cap="flat" cmpd="sng" algn="ctr">
              <a:solidFill>
                <a:srgbClr val="A6C0CB"/>
              </a:solidFill>
              <a:round/>
            </a:ln>
            <a:effectLst/>
          </c:spPr>
        </c:majorGridlines>
        <c:title>
          <c:tx>
            <c:rich>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NZ" b="1">
                    <a:solidFill>
                      <a:schemeClr val="accent1"/>
                    </a:solidFill>
                  </a:rPr>
                  <a:t>Surplus volume</a:t>
                </a:r>
                <a:r>
                  <a:rPr lang="en-NZ" b="1" baseline="0">
                    <a:solidFill>
                      <a:schemeClr val="accent1"/>
                    </a:solidFill>
                  </a:rPr>
                  <a:t> (million units)</a:t>
                </a:r>
                <a:endParaRPr lang="en-NZ" b="1">
                  <a:solidFill>
                    <a:schemeClr val="accent1"/>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NZ"/>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255118880"/>
        <c:crosses val="autoZero"/>
        <c:crossBetween val="between"/>
        <c:majorUnit val="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2205882352941"/>
          <c:y val="0.10826756957405621"/>
          <c:w val="0.86381094771241829"/>
          <c:h val="0.71737981086125435"/>
        </c:manualLayout>
      </c:layout>
      <c:lineChart>
        <c:grouping val="standard"/>
        <c:varyColors val="0"/>
        <c:ser>
          <c:idx val="1"/>
          <c:order val="0"/>
          <c:tx>
            <c:strRef>
              <c:f>'Technical annex tables &amp; graphs'!$AB$44</c:f>
              <c:strCache>
                <c:ptCount val="1"/>
                <c:pt idx="0">
                  <c:v>Managed waste disposal GHG inventory</c:v>
                </c:pt>
              </c:strCache>
            </c:strRef>
          </c:tx>
          <c:spPr>
            <a:ln w="28575" cap="rnd">
              <a:solidFill>
                <a:schemeClr val="accent2"/>
              </a:solidFill>
              <a:round/>
            </a:ln>
            <a:effectLst/>
          </c:spPr>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98-4656-A57E-23834251A9A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'Technical annex tables &amp; graphs'!$AC$43:$AL$43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'Technical annex tables &amp; graphs'!$AC$44:$AL$44</c:f>
              <c:numCache>
                <c:formatCode>#,##0.0_ ;[Red]\-#,##0.0\ </c:formatCode>
                <c:ptCount val="10"/>
                <c:pt idx="0">
                  <c:v>1721.092397680352</c:v>
                </c:pt>
                <c:pt idx="1">
                  <c:v>1678.5583578366363</c:v>
                </c:pt>
                <c:pt idx="2">
                  <c:v>1641.4646956355368</c:v>
                </c:pt>
                <c:pt idx="3">
                  <c:v>1606.5060063596368</c:v>
                </c:pt>
                <c:pt idx="4">
                  <c:v>1560.5660234129371</c:v>
                </c:pt>
                <c:pt idx="5">
                  <c:v>1523.9777893644562</c:v>
                </c:pt>
                <c:pt idx="6">
                  <c:v>1487.1301022819407</c:v>
                </c:pt>
                <c:pt idx="7">
                  <c:v>1443.6895059841333</c:v>
                </c:pt>
                <c:pt idx="8">
                  <c:v>1415.7373229776347</c:v>
                </c:pt>
                <c:pt idx="9">
                  <c:v>1395.2102952012981</c:v>
                </c:pt>
              </c:numCache>
            </c:numRef>
          </c:val>
          <c:smooth val="0"/>
          <c:extLst>
            <c:ext xmlns:c16="http://schemas.microsoft.com/office/drawing/2014/chart" uri="{C3380CC4-5D6E-409C-BE32-E72D297353CC}">
              <c16:uniqueId val="{00000001-0398-4656-A57E-23834251A9A0}"/>
            </c:ext>
          </c:extLst>
        </c:ser>
        <c:ser>
          <c:idx val="0"/>
          <c:order val="1"/>
          <c:tx>
            <c:strRef>
              <c:f>'Technical annex tables &amp; graphs'!$AB$45</c:f>
              <c:strCache>
                <c:ptCount val="1"/>
                <c:pt idx="0">
                  <c:v>Waste NZ ETS emissions</c:v>
                </c:pt>
              </c:strCache>
            </c:strRef>
          </c:tx>
          <c:spPr>
            <a:ln w="28575" cap="rnd">
              <a:solidFill>
                <a:schemeClr val="accent1"/>
              </a:solidFill>
              <a:round/>
            </a:ln>
            <a:effectLst/>
          </c:spPr>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98-4656-A57E-23834251A9A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'Technical annex tables &amp; graphs'!$AC$43:$AL$43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'Technical annex tables &amp; graphs'!$AC$45:$AL$45</c:f>
              <c:numCache>
                <c:formatCode>#,##0.0_ ;[Red]\-#,##0.0\ </c:formatCode>
                <c:ptCount val="10"/>
                <c:pt idx="0">
                  <c:v>1358.42</c:v>
                </c:pt>
                <c:pt idx="1">
                  <c:v>1345.857</c:v>
                </c:pt>
                <c:pt idx="2">
                  <c:v>1268.1120000000001</c:v>
                </c:pt>
                <c:pt idx="3">
                  <c:v>1303.633</c:v>
                </c:pt>
                <c:pt idx="4">
                  <c:v>1283.2639999999999</c:v>
                </c:pt>
                <c:pt idx="5">
                  <c:v>1173.6289999999999</c:v>
                </c:pt>
                <c:pt idx="6">
                  <c:v>1052.5709999999999</c:v>
                </c:pt>
                <c:pt idx="7">
                  <c:v>987.91800000000001</c:v>
                </c:pt>
                <c:pt idx="8">
                  <c:v>573.63199999999995</c:v>
                </c:pt>
                <c:pt idx="9">
                  <c:v>524.95600000000002</c:v>
                </c:pt>
              </c:numCache>
            </c:numRef>
          </c:val>
          <c:smooth val="0"/>
          <c:extLst>
            <c:ext xmlns:c16="http://schemas.microsoft.com/office/drawing/2014/chart" uri="{C3380CC4-5D6E-409C-BE32-E72D297353CC}">
              <c16:uniqueId val="{00000003-0398-4656-A57E-23834251A9A0}"/>
            </c:ext>
          </c:extLst>
        </c:ser>
        <c:dLbls>
          <c:showLegendKey val="0"/>
          <c:showVal val="0"/>
          <c:showCatName val="0"/>
          <c:showSerName val="0"/>
          <c:showPercent val="0"/>
          <c:showBubbleSize val="0"/>
        </c:dLbls>
        <c:smooth val="0"/>
        <c:axId val="144575551"/>
        <c:axId val="144576799"/>
      </c:lineChart>
      <c:catAx>
        <c:axId val="14457555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accent1"/>
                </a:solidFill>
                <a:latin typeface="+mn-lt"/>
                <a:ea typeface="+mn-ea"/>
                <a:cs typeface="+mn-cs"/>
              </a:defRPr>
            </a:pPr>
            <a:endParaRPr lang="en-US"/>
          </a:p>
        </c:txPr>
        <c:crossAx val="144576799"/>
        <c:crosses val="autoZero"/>
        <c:auto val="1"/>
        <c:lblAlgn val="ctr"/>
        <c:lblOffset val="100"/>
        <c:noMultiLvlLbl val="0"/>
      </c:catAx>
      <c:valAx>
        <c:axId val="144576799"/>
        <c:scaling>
          <c:orientation val="minMax"/>
        </c:scaling>
        <c:delete val="0"/>
        <c:axPos val="l"/>
        <c:majorGridlines>
          <c:spPr>
            <a:ln w="9525" cap="flat" cmpd="sng" algn="ctr">
              <a:solidFill>
                <a:srgbClr val="A6C0CB"/>
              </a:solidFill>
              <a:prstDash val="solid"/>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3A5D"/>
                    </a:solidFill>
                    <a:latin typeface="+mn-lt"/>
                    <a:ea typeface="+mn-ea"/>
                    <a:cs typeface="+mn-cs"/>
                  </a:defRPr>
                </a:pPr>
                <a:r>
                  <a:rPr lang="en-NZ" sz="1000" b="1" i="0" baseline="0">
                    <a:effectLst/>
                  </a:rPr>
                  <a:t>Emissions reported (</a:t>
                </a:r>
                <a:r>
                  <a:rPr lang="en-US" sz="1000" b="1" i="0" baseline="0">
                    <a:effectLst/>
                  </a:rPr>
                  <a:t>Mt CO</a:t>
                </a:r>
                <a:r>
                  <a:rPr lang="en-US" sz="1000" b="1" i="0" baseline="-25000">
                    <a:effectLst/>
                  </a:rPr>
                  <a:t>2</a:t>
                </a:r>
                <a:r>
                  <a:rPr lang="en-US" sz="1000" b="1" i="0" baseline="0">
                    <a:effectLst/>
                  </a:rPr>
                  <a:t>e</a:t>
                </a:r>
                <a:r>
                  <a:rPr lang="en-NZ" sz="1000" b="1" i="0" baseline="0">
                    <a:effectLst/>
                  </a:rPr>
                  <a:t>)</a:t>
                </a:r>
                <a:endParaRPr lang="en-NZ"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b="1">
                    <a:solidFill>
                      <a:srgbClr val="003A5D"/>
                    </a:solidFill>
                  </a:defRPr>
                </a:pPr>
                <a:endParaRPr lang="en-NZ" sz="1000" b="1">
                  <a:solidFill>
                    <a:schemeClr val="accent1"/>
                  </a:solidFill>
                </a:endParaRPr>
              </a:p>
            </c:rich>
          </c:tx>
          <c:layout>
            <c:manualLayout>
              <c:xMode val="edge"/>
              <c:yMode val="edge"/>
              <c:x val="1.7107516339869278E-2"/>
              <c:y val="0.250943365695792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3A5D"/>
                  </a:solidFill>
                  <a:latin typeface="+mn-lt"/>
                  <a:ea typeface="+mn-ea"/>
                  <a:cs typeface="+mn-cs"/>
                </a:defRPr>
              </a:pPr>
              <a:endParaRPr lang="en-NZ"/>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144575551"/>
        <c:crosses val="autoZero"/>
        <c:crossBetween val="between"/>
        <c:majorUnit val="200"/>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56629151125875"/>
          <c:y val="7.7268510445366728E-2"/>
          <c:w val="0.86408889469259842"/>
          <c:h val="0.7495782094653507"/>
        </c:manualLayout>
      </c:layout>
      <c:lineChart>
        <c:grouping val="standard"/>
        <c:varyColors val="0"/>
        <c:ser>
          <c:idx val="0"/>
          <c:order val="0"/>
          <c:tx>
            <c:strRef>
              <c:f>'Technical annex tables &amp; graphs'!$AB$48</c:f>
              <c:strCache>
                <c:ptCount val="1"/>
                <c:pt idx="0">
                  <c:v>Coal &amp; steel GHG inventory</c:v>
                </c:pt>
              </c:strCache>
            </c:strRef>
          </c:tx>
          <c:spPr>
            <a:ln w="28575" cap="rnd">
              <a:solidFill>
                <a:srgbClr val="003A5D"/>
              </a:solidFill>
              <a:round/>
            </a:ln>
            <a:effectLst/>
          </c:spPr>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33-458A-A98C-60885B15D3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'Technical annex tables &amp; graphs'!$AC$43:$AL$43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'Technical annex tables &amp; graphs'!$AC$48:$AL$48</c:f>
              <c:numCache>
                <c:formatCode>#,##0.0_ ;[Red]\-#,##0.0\ </c:formatCode>
                <c:ptCount val="10"/>
                <c:pt idx="0">
                  <c:v>5543.322263087487</c:v>
                </c:pt>
                <c:pt idx="1">
                  <c:v>5526.9437243973325</c:v>
                </c:pt>
                <c:pt idx="2">
                  <c:v>4522.8067846726508</c:v>
                </c:pt>
                <c:pt idx="3">
                  <c:v>4613.8692129253368</c:v>
                </c:pt>
                <c:pt idx="4">
                  <c:v>5207.6986001063588</c:v>
                </c:pt>
                <c:pt idx="5">
                  <c:v>5544.3370286687814</c:v>
                </c:pt>
                <c:pt idx="6">
                  <c:v>5271.0356240972442</c:v>
                </c:pt>
                <c:pt idx="7">
                  <c:v>6159.0184883364436</c:v>
                </c:pt>
                <c:pt idx="8">
                  <c:v>4267.7417916478416</c:v>
                </c:pt>
                <c:pt idx="9">
                  <c:v>3828.1562480665007</c:v>
                </c:pt>
              </c:numCache>
            </c:numRef>
          </c:val>
          <c:smooth val="0"/>
          <c:extLst>
            <c:ext xmlns:c16="http://schemas.microsoft.com/office/drawing/2014/chart" uri="{C3380CC4-5D6E-409C-BE32-E72D297353CC}">
              <c16:uniqueId val="{00000001-E733-458A-A98C-60885B15D3E0}"/>
            </c:ext>
          </c:extLst>
        </c:ser>
        <c:ser>
          <c:idx val="3"/>
          <c:order val="1"/>
          <c:tx>
            <c:strRef>
              <c:f>'Technical annex tables &amp; graphs'!$AB$47</c:f>
              <c:strCache>
                <c:ptCount val="1"/>
                <c:pt idx="0">
                  <c:v>Coal &amp; steel NZ ETS emissions</c:v>
                </c:pt>
              </c:strCache>
            </c:strRef>
          </c:tx>
          <c:spPr>
            <a:ln w="28575" cap="rnd">
              <a:solidFill>
                <a:srgbClr val="00ACD3"/>
              </a:solidFill>
              <a:round/>
            </a:ln>
            <a:effectLst/>
          </c:spPr>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33-458A-A98C-60885B15D3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'Technical annex tables &amp; graphs'!$AC$43:$AL$43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'Technical annex tables &amp; graphs'!$AC$47:$AL$47</c:f>
              <c:numCache>
                <c:formatCode>#,##0.0_ ;[Red]\-#,##0.0\ </c:formatCode>
                <c:ptCount val="10"/>
                <c:pt idx="0">
                  <c:v>5772.5609999999997</c:v>
                </c:pt>
                <c:pt idx="1">
                  <c:v>5519.7780000000002</c:v>
                </c:pt>
                <c:pt idx="2">
                  <c:v>4292.0579999999991</c:v>
                </c:pt>
                <c:pt idx="3">
                  <c:v>4518.1260000000002</c:v>
                </c:pt>
                <c:pt idx="4">
                  <c:v>4755.8514800000003</c:v>
                </c:pt>
                <c:pt idx="5">
                  <c:v>4900.8755000000001</c:v>
                </c:pt>
                <c:pt idx="6">
                  <c:v>4798.3789999999999</c:v>
                </c:pt>
                <c:pt idx="7">
                  <c:v>6046.65</c:v>
                </c:pt>
                <c:pt idx="8">
                  <c:v>3962.1180000000004</c:v>
                </c:pt>
                <c:pt idx="9">
                  <c:v>3446.6819999999998</c:v>
                </c:pt>
              </c:numCache>
            </c:numRef>
          </c:val>
          <c:smooth val="0"/>
          <c:extLst>
            <c:ext xmlns:c16="http://schemas.microsoft.com/office/drawing/2014/chart" uri="{C3380CC4-5D6E-409C-BE32-E72D297353CC}">
              <c16:uniqueId val="{00000003-E733-458A-A98C-60885B15D3E0}"/>
            </c:ext>
          </c:extLst>
        </c:ser>
        <c:dLbls>
          <c:showLegendKey val="0"/>
          <c:showVal val="0"/>
          <c:showCatName val="0"/>
          <c:showSerName val="0"/>
          <c:showPercent val="0"/>
          <c:showBubbleSize val="0"/>
        </c:dLbls>
        <c:smooth val="0"/>
        <c:axId val="1918316880"/>
        <c:axId val="1918326032"/>
      </c:lineChart>
      <c:catAx>
        <c:axId val="1918316880"/>
        <c:scaling>
          <c:orientation val="minMax"/>
        </c:scaling>
        <c:delete val="0"/>
        <c:axPos val="b"/>
        <c:numFmt formatCode="General" sourceLinked="1"/>
        <c:majorTickMark val="out"/>
        <c:minorTickMark val="none"/>
        <c:tickLblPos val="low"/>
        <c:spPr>
          <a:noFill/>
          <a:ln w="9525" cap="flat" cmpd="sng" algn="ctr">
            <a:solidFill>
              <a:srgbClr val="E7E6E6">
                <a:lumMod val="90000"/>
              </a:srgbClr>
            </a:solidFill>
            <a:round/>
          </a:ln>
          <a:effectLst/>
        </c:spPr>
        <c:txPr>
          <a:bodyPr rot="0" spcFirstLastPara="1" vertOverflow="ellipsis" wrap="square" anchor="ctr" anchorCtr="1"/>
          <a:lstStyle/>
          <a:p>
            <a:pPr>
              <a:defRPr sz="1000" b="0" i="0" u="none" strike="noStrike" kern="1200" baseline="0">
                <a:solidFill>
                  <a:srgbClr val="003A5D"/>
                </a:solidFill>
                <a:latin typeface="+mn-lt"/>
                <a:ea typeface="+mn-ea"/>
                <a:cs typeface="+mn-cs"/>
              </a:defRPr>
            </a:pPr>
            <a:endParaRPr lang="en-US"/>
          </a:p>
        </c:txPr>
        <c:crossAx val="1918326032"/>
        <c:crosses val="autoZero"/>
        <c:auto val="1"/>
        <c:lblAlgn val="ctr"/>
        <c:lblOffset val="100"/>
        <c:noMultiLvlLbl val="0"/>
      </c:catAx>
      <c:valAx>
        <c:axId val="1918326032"/>
        <c:scaling>
          <c:orientation val="minMax"/>
        </c:scaling>
        <c:delete val="0"/>
        <c:axPos val="l"/>
        <c:majorGridlines>
          <c:spPr>
            <a:ln w="9525" cap="flat" cmpd="sng" algn="ctr">
              <a:solidFill>
                <a:srgbClr val="A6C0CB"/>
              </a:solidFill>
              <a:prstDash val="solid"/>
              <a:round/>
            </a:ln>
            <a:effectLst/>
          </c:spPr>
        </c:majorGridlines>
        <c:title>
          <c:tx>
            <c:rich>
              <a:bodyPr rot="-5400000" spcFirstLastPara="1" vertOverflow="ellipsis" vert="horz" wrap="square" anchor="ctr" anchorCtr="0"/>
              <a:lstStyle/>
              <a:p>
                <a:pPr>
                  <a:defRPr sz="1000" b="1" i="0" u="none" strike="noStrike" kern="1200" baseline="0">
                    <a:solidFill>
                      <a:srgbClr val="003A5D"/>
                    </a:solidFill>
                    <a:latin typeface="+mn-lt"/>
                    <a:ea typeface="+mn-ea"/>
                    <a:cs typeface="+mn-cs"/>
                  </a:defRPr>
                </a:pPr>
                <a:r>
                  <a:rPr lang="en-NZ" b="1">
                    <a:solidFill>
                      <a:srgbClr val="003A5D"/>
                    </a:solidFill>
                  </a:rPr>
                  <a:t>Reported emissions (Mt CO2e)</a:t>
                </a:r>
              </a:p>
            </c:rich>
          </c:tx>
          <c:layout>
            <c:manualLayout>
              <c:xMode val="edge"/>
              <c:yMode val="edge"/>
              <c:x val="1.557883379040597E-2"/>
              <c:y val="0.25312816935793253"/>
            </c:manualLayout>
          </c:layout>
          <c:overlay val="0"/>
          <c:spPr>
            <a:noFill/>
            <a:ln>
              <a:noFill/>
            </a:ln>
            <a:effectLst/>
          </c:spPr>
          <c:txPr>
            <a:bodyPr rot="-5400000" spcFirstLastPara="1" vertOverflow="ellipsis" vert="horz" wrap="square" anchor="ctr" anchorCtr="0"/>
            <a:lstStyle/>
            <a:p>
              <a:pPr>
                <a:defRPr sz="1000" b="1" i="0" u="none" strike="noStrike" kern="1200" baseline="0">
                  <a:solidFill>
                    <a:srgbClr val="003A5D"/>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3A5D"/>
                </a:solidFill>
                <a:latin typeface="+mn-lt"/>
                <a:ea typeface="+mn-ea"/>
                <a:cs typeface="+mn-cs"/>
              </a:defRPr>
            </a:pPr>
            <a:endParaRPr lang="en-US"/>
          </a:p>
        </c:txPr>
        <c:crossAx val="1918316880"/>
        <c:crosses val="autoZero"/>
        <c:crossBetween val="between"/>
        <c:dispUnits>
          <c:builtInUnit val="thousands"/>
        </c:dispUnits>
      </c:valAx>
      <c:spPr>
        <a:noFill/>
        <a:ln>
          <a:noFill/>
        </a:ln>
        <a:effectLst/>
      </c:spPr>
    </c:plotArea>
    <c:legend>
      <c:legendPos val="b"/>
      <c:layout>
        <c:manualLayout>
          <c:xMode val="edge"/>
          <c:yMode val="edge"/>
          <c:x val="2.0780208333333335E-2"/>
          <c:y val="0.88820861111111116"/>
          <c:w val="0.95069560862502667"/>
          <c:h val="9.784055555555555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3A5D"/>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00"/>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56629151125875"/>
          <c:y val="7.7268510445366728E-2"/>
          <c:w val="0.86408889469259842"/>
          <c:h val="0.7495782094653507"/>
        </c:manualLayout>
      </c:layout>
      <c:lineChart>
        <c:grouping val="standard"/>
        <c:varyColors val="0"/>
        <c:ser>
          <c:idx val="0"/>
          <c:order val="0"/>
          <c:tx>
            <c:strRef>
              <c:f>'Technical annex tables &amp; graphs'!$AB$51</c:f>
              <c:strCache>
                <c:ptCount val="1"/>
                <c:pt idx="0">
                  <c:v>LFF &amp; Gas GHG inventory</c:v>
                </c:pt>
              </c:strCache>
            </c:strRef>
          </c:tx>
          <c:spPr>
            <a:ln w="28575" cap="rnd">
              <a:solidFill>
                <a:srgbClr val="003A5D"/>
              </a:solidFill>
              <a:round/>
            </a:ln>
            <a:effectLst/>
          </c:spPr>
          <c:marker>
            <c:symbol val="none"/>
          </c:marker>
          <c:dLbls>
            <c:dLbl>
              <c:idx val="9"/>
              <c:layout>
                <c:manualLayout>
                  <c:x val="4.3787071401715522E-3"/>
                  <c:y val="-2.63521424343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E2-4313-8571-A0E6F409A9E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'Technical annex tables &amp; graphs'!$AC$43:$AL$43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'Technical annex tables &amp; graphs'!$AC$51:$AL$51</c:f>
              <c:numCache>
                <c:formatCode>#,##0.0_ ;[Red]\-#,##0.0\ </c:formatCode>
                <c:ptCount val="10"/>
                <c:pt idx="0">
                  <c:v>26624.791997168108</c:v>
                </c:pt>
                <c:pt idx="1">
                  <c:v>26821.225130591763</c:v>
                </c:pt>
                <c:pt idx="2">
                  <c:v>26609.362081144576</c:v>
                </c:pt>
                <c:pt idx="3">
                  <c:v>28042.195736781701</c:v>
                </c:pt>
                <c:pt idx="4">
                  <c:v>27596.408266457041</c:v>
                </c:pt>
                <c:pt idx="5">
                  <c:v>28161.246099716853</c:v>
                </c:pt>
                <c:pt idx="6">
                  <c:v>26154.978481563914</c:v>
                </c:pt>
                <c:pt idx="7">
                  <c:v>25802.623194042291</c:v>
                </c:pt>
                <c:pt idx="8">
                  <c:v>25513.550134902223</c:v>
                </c:pt>
                <c:pt idx="9">
                  <c:v>25945.55078999995</c:v>
                </c:pt>
              </c:numCache>
            </c:numRef>
          </c:val>
          <c:smooth val="0"/>
          <c:extLst>
            <c:ext xmlns:c16="http://schemas.microsoft.com/office/drawing/2014/chart" uri="{C3380CC4-5D6E-409C-BE32-E72D297353CC}">
              <c16:uniqueId val="{00000001-84E2-4313-8571-A0E6F409A9E1}"/>
            </c:ext>
          </c:extLst>
        </c:ser>
        <c:ser>
          <c:idx val="3"/>
          <c:order val="1"/>
          <c:tx>
            <c:strRef>
              <c:f>'Technical annex tables &amp; graphs'!$AB$50</c:f>
              <c:strCache>
                <c:ptCount val="1"/>
                <c:pt idx="0">
                  <c:v>LFF &amp; gas NZ ETS emissions</c:v>
                </c:pt>
              </c:strCache>
            </c:strRef>
          </c:tx>
          <c:spPr>
            <a:ln w="28575" cap="rnd">
              <a:solidFill>
                <a:srgbClr val="00ACD3"/>
              </a:solidFill>
              <a:round/>
            </a:ln>
            <a:effectLst/>
          </c:spPr>
          <c:marker>
            <c:symbol val="none"/>
          </c:marker>
          <c:dLbls>
            <c:dLbl>
              <c:idx val="9"/>
              <c:layout>
                <c:manualLayout>
                  <c:x val="-1.6055074044376964E-16"/>
                  <c:y val="3.9528213651551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E2-4313-8571-A0E6F409A9E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'Technical annex tables &amp; graphs'!$AC$43:$AL$43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'Technical annex tables &amp; graphs'!$AC$50:$AL$50</c:f>
              <c:numCache>
                <c:formatCode>#,##0.0_ ;[Red]\-#,##0.0\ </c:formatCode>
                <c:ptCount val="10"/>
                <c:pt idx="0">
                  <c:v>25546.474000000002</c:v>
                </c:pt>
                <c:pt idx="1">
                  <c:v>25985.992000000002</c:v>
                </c:pt>
                <c:pt idx="2">
                  <c:v>26292.869999999995</c:v>
                </c:pt>
                <c:pt idx="3">
                  <c:v>27575.096000000001</c:v>
                </c:pt>
                <c:pt idx="4">
                  <c:v>27002.791520000002</c:v>
                </c:pt>
                <c:pt idx="5">
                  <c:v>27514.198</c:v>
                </c:pt>
                <c:pt idx="6">
                  <c:v>25667.845999999994</c:v>
                </c:pt>
                <c:pt idx="7">
                  <c:v>25338.451000000001</c:v>
                </c:pt>
                <c:pt idx="8">
                  <c:v>25549.764999999996</c:v>
                </c:pt>
                <c:pt idx="9">
                  <c:v>25496.232000000004</c:v>
                </c:pt>
              </c:numCache>
            </c:numRef>
          </c:val>
          <c:smooth val="0"/>
          <c:extLst>
            <c:ext xmlns:c16="http://schemas.microsoft.com/office/drawing/2014/chart" uri="{C3380CC4-5D6E-409C-BE32-E72D297353CC}">
              <c16:uniqueId val="{00000003-84E2-4313-8571-A0E6F409A9E1}"/>
            </c:ext>
          </c:extLst>
        </c:ser>
        <c:dLbls>
          <c:showLegendKey val="0"/>
          <c:showVal val="0"/>
          <c:showCatName val="0"/>
          <c:showSerName val="0"/>
          <c:showPercent val="0"/>
          <c:showBubbleSize val="0"/>
        </c:dLbls>
        <c:smooth val="0"/>
        <c:axId val="1918316880"/>
        <c:axId val="1918326032"/>
      </c:lineChart>
      <c:catAx>
        <c:axId val="1918316880"/>
        <c:scaling>
          <c:orientation val="minMax"/>
        </c:scaling>
        <c:delete val="0"/>
        <c:axPos val="b"/>
        <c:numFmt formatCode="General" sourceLinked="1"/>
        <c:majorTickMark val="out"/>
        <c:minorTickMark val="none"/>
        <c:tickLblPos val="low"/>
        <c:spPr>
          <a:noFill/>
          <a:ln w="9525" cap="flat" cmpd="sng" algn="ctr">
            <a:solidFill>
              <a:srgbClr val="E7E6E6">
                <a:lumMod val="90000"/>
              </a:srgbClr>
            </a:solidFill>
            <a:round/>
          </a:ln>
          <a:effectLst/>
        </c:spPr>
        <c:txPr>
          <a:bodyPr rot="0" spcFirstLastPara="1" vertOverflow="ellipsis" wrap="square" anchor="ctr" anchorCtr="1"/>
          <a:lstStyle/>
          <a:p>
            <a:pPr>
              <a:defRPr sz="1000" b="0" i="0" u="none" strike="noStrike" kern="1200" baseline="0">
                <a:solidFill>
                  <a:srgbClr val="003A5D"/>
                </a:solidFill>
                <a:latin typeface="+mn-lt"/>
                <a:ea typeface="+mn-ea"/>
                <a:cs typeface="+mn-cs"/>
              </a:defRPr>
            </a:pPr>
            <a:endParaRPr lang="en-US"/>
          </a:p>
        </c:txPr>
        <c:crossAx val="1918326032"/>
        <c:crosses val="autoZero"/>
        <c:auto val="1"/>
        <c:lblAlgn val="ctr"/>
        <c:lblOffset val="100"/>
        <c:noMultiLvlLbl val="0"/>
      </c:catAx>
      <c:valAx>
        <c:axId val="1918326032"/>
        <c:scaling>
          <c:orientation val="minMax"/>
          <c:min val="0"/>
        </c:scaling>
        <c:delete val="0"/>
        <c:axPos val="l"/>
        <c:majorGridlines>
          <c:spPr>
            <a:ln w="9525" cap="flat" cmpd="sng" algn="ctr">
              <a:solidFill>
                <a:srgbClr val="A6C0CB"/>
              </a:solidFill>
              <a:prstDash val="solid"/>
              <a:round/>
            </a:ln>
            <a:effectLst/>
          </c:spPr>
        </c:majorGridlines>
        <c:title>
          <c:tx>
            <c:rich>
              <a:bodyPr rot="-5400000" spcFirstLastPara="1" vertOverflow="ellipsis" vert="horz" wrap="square" anchor="ctr" anchorCtr="0"/>
              <a:lstStyle/>
              <a:p>
                <a:pPr>
                  <a:defRPr sz="1000" b="1" i="0" u="none" strike="noStrike" kern="1200" baseline="0">
                    <a:solidFill>
                      <a:srgbClr val="003A5D"/>
                    </a:solidFill>
                    <a:latin typeface="+mn-lt"/>
                    <a:ea typeface="+mn-ea"/>
                    <a:cs typeface="+mn-cs"/>
                  </a:defRPr>
                </a:pPr>
                <a:r>
                  <a:rPr lang="en-NZ" b="1">
                    <a:solidFill>
                      <a:srgbClr val="003A5D"/>
                    </a:solidFill>
                  </a:rPr>
                  <a:t>Reported emissions (Mt CO2e)</a:t>
                </a:r>
              </a:p>
            </c:rich>
          </c:tx>
          <c:layout>
            <c:manualLayout>
              <c:xMode val="edge"/>
              <c:yMode val="edge"/>
              <c:x val="1.557883379040597E-2"/>
              <c:y val="0.25312816935793253"/>
            </c:manualLayout>
          </c:layout>
          <c:overlay val="0"/>
          <c:spPr>
            <a:noFill/>
            <a:ln>
              <a:noFill/>
            </a:ln>
            <a:effectLst/>
          </c:spPr>
          <c:txPr>
            <a:bodyPr rot="-5400000" spcFirstLastPara="1" vertOverflow="ellipsis" vert="horz" wrap="square" anchor="ctr" anchorCtr="0"/>
            <a:lstStyle/>
            <a:p>
              <a:pPr>
                <a:defRPr sz="1000" b="1" i="0" u="none" strike="noStrike" kern="1200" baseline="0">
                  <a:solidFill>
                    <a:srgbClr val="003A5D"/>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3A5D"/>
                </a:solidFill>
                <a:latin typeface="+mn-lt"/>
                <a:ea typeface="+mn-ea"/>
                <a:cs typeface="+mn-cs"/>
              </a:defRPr>
            </a:pPr>
            <a:endParaRPr lang="en-US"/>
          </a:p>
        </c:txPr>
        <c:crossAx val="1918316880"/>
        <c:crosses val="autoZero"/>
        <c:crossBetween val="between"/>
        <c:dispUnits>
          <c:builtInUnit val="thousands"/>
        </c:dispUnits>
      </c:valAx>
      <c:spPr>
        <a:noFill/>
        <a:ln>
          <a:noFill/>
        </a:ln>
        <a:effectLst/>
      </c:spPr>
    </c:plotArea>
    <c:legend>
      <c:legendPos val="b"/>
      <c:layout>
        <c:manualLayout>
          <c:xMode val="edge"/>
          <c:yMode val="edge"/>
          <c:x val="2.0780208333333335E-2"/>
          <c:y val="0.88820861111111116"/>
          <c:w val="0.95069560862502667"/>
          <c:h val="9.784055555555555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3A5D"/>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00"/>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28947455038347E-2"/>
          <c:y val="3.8805555555555558E-2"/>
          <c:w val="0.88231272484328815"/>
          <c:h val="0.7788408333333332"/>
        </c:manualLayout>
      </c:layout>
      <c:lineChart>
        <c:grouping val="standard"/>
        <c:varyColors val="0"/>
        <c:ser>
          <c:idx val="0"/>
          <c:order val="0"/>
          <c:tx>
            <c:strRef>
              <c:f>'P90 units held long term'!$A$153</c:f>
              <c:strCache>
                <c:ptCount val="1"/>
                <c:pt idx="0">
                  <c:v>Historic transfers</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'P90 units held long term'!$B$152:$CU$152</c15:sqref>
                  </c15:fullRef>
                </c:ext>
              </c:extLst>
              <c:f>('P90 units held long term'!$I$152:$M$152,'P90 units held long term'!$P$152:$U$152,'P90 units held long term'!$Y$152:$CU$152)</c:f>
              <c:numCache>
                <c:formatCode>yyyy</c:formatCode>
                <c:ptCount val="86"/>
                <c:pt idx="0">
                  <c:v>43465</c:v>
                </c:pt>
                <c:pt idx="1">
                  <c:v>43555</c:v>
                </c:pt>
                <c:pt idx="2">
                  <c:v>43646</c:v>
                </c:pt>
                <c:pt idx="3">
                  <c:v>43738</c:v>
                </c:pt>
                <c:pt idx="4">
                  <c:v>43830</c:v>
                </c:pt>
                <c:pt idx="5">
                  <c:v>44104</c:v>
                </c:pt>
                <c:pt idx="6">
                  <c:v>44196</c:v>
                </c:pt>
                <c:pt idx="7">
                  <c:v>44286</c:v>
                </c:pt>
                <c:pt idx="8">
                  <c:v>44377</c:v>
                </c:pt>
                <c:pt idx="9">
                  <c:v>44469</c:v>
                </c:pt>
                <c:pt idx="10">
                  <c:v>44561</c:v>
                </c:pt>
                <c:pt idx="11">
                  <c:v>44926</c:v>
                </c:pt>
                <c:pt idx="12">
                  <c:v>45016</c:v>
                </c:pt>
                <c:pt idx="13">
                  <c:v>45107</c:v>
                </c:pt>
                <c:pt idx="14">
                  <c:v>45199</c:v>
                </c:pt>
                <c:pt idx="15">
                  <c:v>45291</c:v>
                </c:pt>
                <c:pt idx="16">
                  <c:v>45382</c:v>
                </c:pt>
                <c:pt idx="17">
                  <c:v>45473</c:v>
                </c:pt>
                <c:pt idx="18">
                  <c:v>45565</c:v>
                </c:pt>
                <c:pt idx="19">
                  <c:v>45657</c:v>
                </c:pt>
                <c:pt idx="20">
                  <c:v>45747</c:v>
                </c:pt>
                <c:pt idx="21">
                  <c:v>45838</c:v>
                </c:pt>
                <c:pt idx="22">
                  <c:v>45930</c:v>
                </c:pt>
                <c:pt idx="23">
                  <c:v>46022</c:v>
                </c:pt>
                <c:pt idx="24">
                  <c:v>46112</c:v>
                </c:pt>
                <c:pt idx="25">
                  <c:v>46203</c:v>
                </c:pt>
                <c:pt idx="26">
                  <c:v>46295</c:v>
                </c:pt>
                <c:pt idx="27">
                  <c:v>46387</c:v>
                </c:pt>
                <c:pt idx="28">
                  <c:v>46477</c:v>
                </c:pt>
                <c:pt idx="29">
                  <c:v>46568</c:v>
                </c:pt>
                <c:pt idx="30">
                  <c:v>46660</c:v>
                </c:pt>
                <c:pt idx="31">
                  <c:v>46752</c:v>
                </c:pt>
                <c:pt idx="32">
                  <c:v>46843</c:v>
                </c:pt>
                <c:pt idx="33">
                  <c:v>46934</c:v>
                </c:pt>
                <c:pt idx="34">
                  <c:v>47026</c:v>
                </c:pt>
                <c:pt idx="35">
                  <c:v>47118</c:v>
                </c:pt>
                <c:pt idx="36">
                  <c:v>47208</c:v>
                </c:pt>
                <c:pt idx="37">
                  <c:v>47299</c:v>
                </c:pt>
                <c:pt idx="38">
                  <c:v>47391</c:v>
                </c:pt>
                <c:pt idx="39">
                  <c:v>47483</c:v>
                </c:pt>
                <c:pt idx="40">
                  <c:v>47573</c:v>
                </c:pt>
                <c:pt idx="41">
                  <c:v>47664</c:v>
                </c:pt>
                <c:pt idx="42">
                  <c:v>47756</c:v>
                </c:pt>
                <c:pt idx="43">
                  <c:v>47848</c:v>
                </c:pt>
                <c:pt idx="44">
                  <c:v>47938</c:v>
                </c:pt>
                <c:pt idx="45">
                  <c:v>48029</c:v>
                </c:pt>
                <c:pt idx="46">
                  <c:v>48121</c:v>
                </c:pt>
                <c:pt idx="47">
                  <c:v>48213</c:v>
                </c:pt>
                <c:pt idx="48">
                  <c:v>48304</c:v>
                </c:pt>
                <c:pt idx="49">
                  <c:v>48395</c:v>
                </c:pt>
                <c:pt idx="50">
                  <c:v>48487</c:v>
                </c:pt>
                <c:pt idx="51">
                  <c:v>48579</c:v>
                </c:pt>
                <c:pt idx="52">
                  <c:v>48669</c:v>
                </c:pt>
                <c:pt idx="53">
                  <c:v>48760</c:v>
                </c:pt>
                <c:pt idx="54">
                  <c:v>48852</c:v>
                </c:pt>
                <c:pt idx="55">
                  <c:v>48944</c:v>
                </c:pt>
                <c:pt idx="56">
                  <c:v>49034</c:v>
                </c:pt>
                <c:pt idx="57">
                  <c:v>49125</c:v>
                </c:pt>
                <c:pt idx="58">
                  <c:v>49217</c:v>
                </c:pt>
                <c:pt idx="59">
                  <c:v>49309</c:v>
                </c:pt>
                <c:pt idx="60">
                  <c:v>49399</c:v>
                </c:pt>
                <c:pt idx="61">
                  <c:v>49490</c:v>
                </c:pt>
                <c:pt idx="62">
                  <c:v>49582</c:v>
                </c:pt>
                <c:pt idx="63">
                  <c:v>49674</c:v>
                </c:pt>
                <c:pt idx="64">
                  <c:v>49765</c:v>
                </c:pt>
                <c:pt idx="65">
                  <c:v>49856</c:v>
                </c:pt>
                <c:pt idx="66">
                  <c:v>49948</c:v>
                </c:pt>
                <c:pt idx="67">
                  <c:v>50040</c:v>
                </c:pt>
                <c:pt idx="68">
                  <c:v>50130</c:v>
                </c:pt>
                <c:pt idx="69">
                  <c:v>50221</c:v>
                </c:pt>
                <c:pt idx="70">
                  <c:v>50313</c:v>
                </c:pt>
                <c:pt idx="71">
                  <c:v>50405</c:v>
                </c:pt>
                <c:pt idx="72">
                  <c:v>50495</c:v>
                </c:pt>
                <c:pt idx="73">
                  <c:v>50586</c:v>
                </c:pt>
                <c:pt idx="74">
                  <c:v>50678</c:v>
                </c:pt>
                <c:pt idx="75">
                  <c:v>50770</c:v>
                </c:pt>
                <c:pt idx="76">
                  <c:v>50860</c:v>
                </c:pt>
                <c:pt idx="77">
                  <c:v>50951</c:v>
                </c:pt>
                <c:pt idx="78">
                  <c:v>51043</c:v>
                </c:pt>
                <c:pt idx="79">
                  <c:v>51135</c:v>
                </c:pt>
                <c:pt idx="80">
                  <c:v>51226</c:v>
                </c:pt>
                <c:pt idx="81">
                  <c:v>51317</c:v>
                </c:pt>
                <c:pt idx="82">
                  <c:v>51409</c:v>
                </c:pt>
                <c:pt idx="83">
                  <c:v>51501</c:v>
                </c:pt>
                <c:pt idx="84">
                  <c:v>51591</c:v>
                </c:pt>
                <c:pt idx="85">
                  <c:v>51682</c:v>
                </c:pt>
              </c:numCache>
            </c:numRef>
          </c:cat>
          <c:val>
            <c:numRef>
              <c:extLst>
                <c:ext xmlns:c15="http://schemas.microsoft.com/office/drawing/2012/chart" uri="{02D57815-91ED-43cb-92C2-25804820EDAC}">
                  <c15:fullRef>
                    <c15:sqref>'P90 units held long term'!$B$153:$CA$153</c15:sqref>
                  </c15:fullRef>
                </c:ext>
              </c:extLst>
              <c:f>('P90 units held long term'!$I$153:$M$153,'P90 units held long term'!$P$153:$U$153,'P90 units held long term'!$Y$153:$CA$153)</c:f>
              <c:numCache>
                <c:formatCode>#,##0.0_ ;[Red]\-#,##0.0\ </c:formatCode>
                <c:ptCount val="66"/>
                <c:pt idx="0">
                  <c:v>23.905961000000005</c:v>
                </c:pt>
                <c:pt idx="1">
                  <c:v>22.437390000000001</c:v>
                </c:pt>
                <c:pt idx="2">
                  <c:v>21.087375000000002</c:v>
                </c:pt>
                <c:pt idx="3">
                  <c:v>19.876494999999998</c:v>
                </c:pt>
                <c:pt idx="4">
                  <c:v>20.058937</c:v>
                </c:pt>
                <c:pt idx="5">
                  <c:v>16.861643000000001</c:v>
                </c:pt>
                <c:pt idx="6">
                  <c:v>16.528337000000001</c:v>
                </c:pt>
                <c:pt idx="7">
                  <c:v>16.396218999999999</c:v>
                </c:pt>
                <c:pt idx="8">
                  <c:v>16.806373000000001</c:v>
                </c:pt>
                <c:pt idx="9">
                  <c:v>16.821126</c:v>
                </c:pt>
                <c:pt idx="10">
                  <c:v>16.669232999999998</c:v>
                </c:pt>
                <c:pt idx="11">
                  <c:v>14.764186</c:v>
                </c:pt>
                <c:pt idx="12">
                  <c:v>14.771926000000001</c:v>
                </c:pt>
                <c:pt idx="13">
                  <c:v>14.358048999999999</c:v>
                </c:pt>
                <c:pt idx="14">
                  <c:v>14.199057</c:v>
                </c:pt>
                <c:pt idx="15">
                  <c:v>13.32</c:v>
                </c:pt>
                <c:pt idx="16">
                  <c:v>12.7</c:v>
                </c:pt>
                <c:pt idx="17">
                  <c:v>12.49</c:v>
                </c:pt>
                <c:pt idx="18">
                  <c:v>12.007861</c:v>
                </c:pt>
                <c:pt idx="19">
                  <c:v>11.540391</c:v>
                </c:pt>
                <c:pt idx="20">
                  <c:v>11.143604</c:v>
                </c:pt>
                <c:pt idx="21">
                  <c:v>10.982113999999999</c:v>
                </c:pt>
                <c:pt idx="22">
                  <c:v>11.159052000000001</c:v>
                </c:pt>
                <c:pt idx="23">
                  <c:v>10.481249</c:v>
                </c:pt>
              </c:numCache>
            </c:numRef>
          </c:val>
          <c:smooth val="0"/>
          <c:extLst>
            <c:ext xmlns:c16="http://schemas.microsoft.com/office/drawing/2014/chart" uri="{C3380CC4-5D6E-409C-BE32-E72D297353CC}">
              <c16:uniqueId val="{00000000-683F-44A0-946D-0DCC58630393}"/>
            </c:ext>
          </c:extLst>
        </c:ser>
        <c:ser>
          <c:idx val="1"/>
          <c:order val="1"/>
          <c:tx>
            <c:strRef>
              <c:f>'P90 units held long term'!$A$154</c:f>
              <c:strCache>
                <c:ptCount val="1"/>
                <c:pt idx="0">
                  <c:v>Fast transfers path</c:v>
                </c:pt>
              </c:strCache>
            </c:strRef>
          </c:tx>
          <c:spPr>
            <a:ln w="28575" cap="rnd">
              <a:solidFill>
                <a:schemeClr val="accent2"/>
              </a:solidFill>
              <a:prstDash val="sysDash"/>
              <a:round/>
            </a:ln>
            <a:effectLst/>
          </c:spPr>
          <c:marker>
            <c:symbol val="none"/>
          </c:marker>
          <c:dLbls>
            <c:dLbl>
              <c:idx val="43"/>
              <c:layout>
                <c:manualLayout>
                  <c:x val="-9.225490196078507E-3"/>
                  <c:y val="5.522680690399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3F-44A0-946D-0DCC586303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'P90 units held long term'!$B$152:$CU$152</c15:sqref>
                  </c15:fullRef>
                </c:ext>
              </c:extLst>
              <c:f>('P90 units held long term'!$I$152:$M$152,'P90 units held long term'!$P$152:$U$152,'P90 units held long term'!$Y$152:$CU$152)</c:f>
              <c:numCache>
                <c:formatCode>yyyy</c:formatCode>
                <c:ptCount val="86"/>
                <c:pt idx="0">
                  <c:v>43465</c:v>
                </c:pt>
                <c:pt idx="1">
                  <c:v>43555</c:v>
                </c:pt>
                <c:pt idx="2">
                  <c:v>43646</c:v>
                </c:pt>
                <c:pt idx="3">
                  <c:v>43738</c:v>
                </c:pt>
                <c:pt idx="4">
                  <c:v>43830</c:v>
                </c:pt>
                <c:pt idx="5">
                  <c:v>44104</c:v>
                </c:pt>
                <c:pt idx="6">
                  <c:v>44196</c:v>
                </c:pt>
                <c:pt idx="7">
                  <c:v>44286</c:v>
                </c:pt>
                <c:pt idx="8">
                  <c:v>44377</c:v>
                </c:pt>
                <c:pt idx="9">
                  <c:v>44469</c:v>
                </c:pt>
                <c:pt idx="10">
                  <c:v>44561</c:v>
                </c:pt>
                <c:pt idx="11">
                  <c:v>44926</c:v>
                </c:pt>
                <c:pt idx="12">
                  <c:v>45016</c:v>
                </c:pt>
                <c:pt idx="13">
                  <c:v>45107</c:v>
                </c:pt>
                <c:pt idx="14">
                  <c:v>45199</c:v>
                </c:pt>
                <c:pt idx="15">
                  <c:v>45291</c:v>
                </c:pt>
                <c:pt idx="16">
                  <c:v>45382</c:v>
                </c:pt>
                <c:pt idx="17">
                  <c:v>45473</c:v>
                </c:pt>
                <c:pt idx="18">
                  <c:v>45565</c:v>
                </c:pt>
                <c:pt idx="19">
                  <c:v>45657</c:v>
                </c:pt>
                <c:pt idx="20">
                  <c:v>45747</c:v>
                </c:pt>
                <c:pt idx="21">
                  <c:v>45838</c:v>
                </c:pt>
                <c:pt idx="22">
                  <c:v>45930</c:v>
                </c:pt>
                <c:pt idx="23">
                  <c:v>46022</c:v>
                </c:pt>
                <c:pt idx="24">
                  <c:v>46112</c:v>
                </c:pt>
                <c:pt idx="25">
                  <c:v>46203</c:v>
                </c:pt>
                <c:pt idx="26">
                  <c:v>46295</c:v>
                </c:pt>
                <c:pt idx="27">
                  <c:v>46387</c:v>
                </c:pt>
                <c:pt idx="28">
                  <c:v>46477</c:v>
                </c:pt>
                <c:pt idx="29">
                  <c:v>46568</c:v>
                </c:pt>
                <c:pt idx="30">
                  <c:v>46660</c:v>
                </c:pt>
                <c:pt idx="31">
                  <c:v>46752</c:v>
                </c:pt>
                <c:pt idx="32">
                  <c:v>46843</c:v>
                </c:pt>
                <c:pt idx="33">
                  <c:v>46934</c:v>
                </c:pt>
                <c:pt idx="34">
                  <c:v>47026</c:v>
                </c:pt>
                <c:pt idx="35">
                  <c:v>47118</c:v>
                </c:pt>
                <c:pt idx="36">
                  <c:v>47208</c:v>
                </c:pt>
                <c:pt idx="37">
                  <c:v>47299</c:v>
                </c:pt>
                <c:pt idx="38">
                  <c:v>47391</c:v>
                </c:pt>
                <c:pt idx="39">
                  <c:v>47483</c:v>
                </c:pt>
                <c:pt idx="40">
                  <c:v>47573</c:v>
                </c:pt>
                <c:pt idx="41">
                  <c:v>47664</c:v>
                </c:pt>
                <c:pt idx="42">
                  <c:v>47756</c:v>
                </c:pt>
                <c:pt idx="43">
                  <c:v>47848</c:v>
                </c:pt>
                <c:pt idx="44">
                  <c:v>47938</c:v>
                </c:pt>
                <c:pt idx="45">
                  <c:v>48029</c:v>
                </c:pt>
                <c:pt idx="46">
                  <c:v>48121</c:v>
                </c:pt>
                <c:pt idx="47">
                  <c:v>48213</c:v>
                </c:pt>
                <c:pt idx="48">
                  <c:v>48304</c:v>
                </c:pt>
                <c:pt idx="49">
                  <c:v>48395</c:v>
                </c:pt>
                <c:pt idx="50">
                  <c:v>48487</c:v>
                </c:pt>
                <c:pt idx="51">
                  <c:v>48579</c:v>
                </c:pt>
                <c:pt idx="52">
                  <c:v>48669</c:v>
                </c:pt>
                <c:pt idx="53">
                  <c:v>48760</c:v>
                </c:pt>
                <c:pt idx="54">
                  <c:v>48852</c:v>
                </c:pt>
                <c:pt idx="55">
                  <c:v>48944</c:v>
                </c:pt>
                <c:pt idx="56">
                  <c:v>49034</c:v>
                </c:pt>
                <c:pt idx="57">
                  <c:v>49125</c:v>
                </c:pt>
                <c:pt idx="58">
                  <c:v>49217</c:v>
                </c:pt>
                <c:pt idx="59">
                  <c:v>49309</c:v>
                </c:pt>
                <c:pt idx="60">
                  <c:v>49399</c:v>
                </c:pt>
                <c:pt idx="61">
                  <c:v>49490</c:v>
                </c:pt>
                <c:pt idx="62">
                  <c:v>49582</c:v>
                </c:pt>
                <c:pt idx="63">
                  <c:v>49674</c:v>
                </c:pt>
                <c:pt idx="64">
                  <c:v>49765</c:v>
                </c:pt>
                <c:pt idx="65">
                  <c:v>49856</c:v>
                </c:pt>
                <c:pt idx="66">
                  <c:v>49948</c:v>
                </c:pt>
                <c:pt idx="67">
                  <c:v>50040</c:v>
                </c:pt>
                <c:pt idx="68">
                  <c:v>50130</c:v>
                </c:pt>
                <c:pt idx="69">
                  <c:v>50221</c:v>
                </c:pt>
                <c:pt idx="70">
                  <c:v>50313</c:v>
                </c:pt>
                <c:pt idx="71">
                  <c:v>50405</c:v>
                </c:pt>
                <c:pt idx="72">
                  <c:v>50495</c:v>
                </c:pt>
                <c:pt idx="73">
                  <c:v>50586</c:v>
                </c:pt>
                <c:pt idx="74">
                  <c:v>50678</c:v>
                </c:pt>
                <c:pt idx="75">
                  <c:v>50770</c:v>
                </c:pt>
                <c:pt idx="76">
                  <c:v>50860</c:v>
                </c:pt>
                <c:pt idx="77">
                  <c:v>50951</c:v>
                </c:pt>
                <c:pt idx="78">
                  <c:v>51043</c:v>
                </c:pt>
                <c:pt idx="79">
                  <c:v>51135</c:v>
                </c:pt>
                <c:pt idx="80">
                  <c:v>51226</c:v>
                </c:pt>
                <c:pt idx="81">
                  <c:v>51317</c:v>
                </c:pt>
                <c:pt idx="82">
                  <c:v>51409</c:v>
                </c:pt>
                <c:pt idx="83">
                  <c:v>51501</c:v>
                </c:pt>
                <c:pt idx="84">
                  <c:v>51591</c:v>
                </c:pt>
                <c:pt idx="85">
                  <c:v>51682</c:v>
                </c:pt>
              </c:numCache>
            </c:numRef>
          </c:cat>
          <c:val>
            <c:numRef>
              <c:extLst>
                <c:ext xmlns:c15="http://schemas.microsoft.com/office/drawing/2012/chart" uri="{02D57815-91ED-43cb-92C2-25804820EDAC}">
                  <c15:fullRef>
                    <c15:sqref>'P90 units held long term'!$B$154:$CS$154</c15:sqref>
                  </c15:fullRef>
                </c:ext>
              </c:extLst>
              <c:f>('P90 units held long term'!$I$154:$M$154,'P90 units held long term'!$P$154:$U$154,'P90 units held long term'!$Y$154:$CS$154)</c:f>
              <c:numCache>
                <c:formatCode>#,##0.0_ ;[Red]\-#,##0.0\ </c:formatCode>
                <c:ptCount val="84"/>
                <c:pt idx="23">
                  <c:v>10.481249</c:v>
                </c:pt>
                <c:pt idx="24">
                  <c:v>10.06199904</c:v>
                </c:pt>
                <c:pt idx="25">
                  <c:v>9.6595190783999989</c:v>
                </c:pt>
                <c:pt idx="26">
                  <c:v>9.2731383152639992</c:v>
                </c:pt>
                <c:pt idx="27">
                  <c:v>8.9022127826534394</c:v>
                </c:pt>
                <c:pt idx="28">
                  <c:v>8.5461242713473027</c:v>
                </c:pt>
                <c:pt idx="29">
                  <c:v>8.2042793004934111</c:v>
                </c:pt>
                <c:pt idx="30">
                  <c:v>7.8761081284736738</c:v>
                </c:pt>
                <c:pt idx="31">
                  <c:v>7.5610638033347266</c:v>
                </c:pt>
                <c:pt idx="32">
                  <c:v>7.2586212512013377</c:v>
                </c:pt>
                <c:pt idx="33">
                  <c:v>6.9682764011532852</c:v>
                </c:pt>
                <c:pt idx="34">
                  <c:v>6.6895453451071543</c:v>
                </c:pt>
                <c:pt idx="35">
                  <c:v>6.4219635313028673</c:v>
                </c:pt>
                <c:pt idx="36">
                  <c:v>6.1650849900507527</c:v>
                </c:pt>
                <c:pt idx="37">
                  <c:v>5.9184815904487227</c:v>
                </c:pt>
                <c:pt idx="38">
                  <c:v>5.6817423268307738</c:v>
                </c:pt>
                <c:pt idx="39">
                  <c:v>5.4544726337575424</c:v>
                </c:pt>
                <c:pt idx="40">
                  <c:v>5.2362937284072411</c:v>
                </c:pt>
                <c:pt idx="41">
                  <c:v>5.0268419792709516</c:v>
                </c:pt>
                <c:pt idx="42">
                  <c:v>4.8257683001001146</c:v>
                </c:pt>
                <c:pt idx="43">
                  <c:v>4.6327375680961094</c:v>
                </c:pt>
                <c:pt idx="44">
                  <c:v>4.5400828167341869</c:v>
                </c:pt>
                <c:pt idx="45">
                  <c:v>4.4492811603995044</c:v>
                </c:pt>
                <c:pt idx="46">
                  <c:v>4.3602955371915142</c:v>
                </c:pt>
                <c:pt idx="47">
                  <c:v>4.2730896264476836</c:v>
                </c:pt>
                <c:pt idx="48">
                  <c:v>4.1876278339187296</c:v>
                </c:pt>
                <c:pt idx="49">
                  <c:v>4.1038752772403546</c:v>
                </c:pt>
                <c:pt idx="50">
                  <c:v>4.0217977716955469</c:v>
                </c:pt>
                <c:pt idx="51">
                  <c:v>3.9413618162616362</c:v>
                </c:pt>
                <c:pt idx="52">
                  <c:v>3.8625345799364035</c:v>
                </c:pt>
                <c:pt idx="53">
                  <c:v>3.7852838883376756</c:v>
                </c:pt>
                <c:pt idx="54">
                  <c:v>3.7095782105709221</c:v>
                </c:pt>
                <c:pt idx="55">
                  <c:v>3.6353866463595037</c:v>
                </c:pt>
                <c:pt idx="56">
                  <c:v>3.5626789134323138</c:v>
                </c:pt>
                <c:pt idx="57">
                  <c:v>3.4914253351636675</c:v>
                </c:pt>
                <c:pt idx="58">
                  <c:v>3.4215968284603941</c:v>
                </c:pt>
                <c:pt idx="59">
                  <c:v>3.3531648918911863</c:v>
                </c:pt>
                <c:pt idx="60">
                  <c:v>3.2861015940533624</c:v>
                </c:pt>
                <c:pt idx="61">
                  <c:v>3.2203795621722953</c:v>
                </c:pt>
                <c:pt idx="62">
                  <c:v>3.1559719709288494</c:v>
                </c:pt>
                <c:pt idx="63">
                  <c:v>3.092852531510272</c:v>
                </c:pt>
                <c:pt idx="64">
                  <c:v>3.0309954808800668</c:v>
                </c:pt>
                <c:pt idx="65">
                  <c:v>2.9703755712624655</c:v>
                </c:pt>
                <c:pt idx="66">
                  <c:v>2.9109680598372161</c:v>
                </c:pt>
                <c:pt idx="67">
                  <c:v>2.8527486986404718</c:v>
                </c:pt>
                <c:pt idx="68">
                  <c:v>2.7956937246676623</c:v>
                </c:pt>
                <c:pt idx="69">
                  <c:v>2.7397798501743091</c:v>
                </c:pt>
                <c:pt idx="70">
                  <c:v>2.684984253170823</c:v>
                </c:pt>
                <c:pt idx="71">
                  <c:v>2.6312845681074064</c:v>
                </c:pt>
                <c:pt idx="72">
                  <c:v>2.5786588767452585</c:v>
                </c:pt>
                <c:pt idx="73">
                  <c:v>2.5270856992103532</c:v>
                </c:pt>
                <c:pt idx="74">
                  <c:v>2.4765439852261459</c:v>
                </c:pt>
                <c:pt idx="75">
                  <c:v>2.4270131055216231</c:v>
                </c:pt>
                <c:pt idx="76">
                  <c:v>2.3784728434111906</c:v>
                </c:pt>
                <c:pt idx="77">
                  <c:v>2.3309033865429667</c:v>
                </c:pt>
                <c:pt idx="78">
                  <c:v>2.2842853188121071</c:v>
                </c:pt>
                <c:pt idx="79">
                  <c:v>2.2385996124358654</c:v>
                </c:pt>
                <c:pt idx="80">
                  <c:v>2.1938276201871481</c:v>
                </c:pt>
                <c:pt idx="81">
                  <c:v>2.1499510677834053</c:v>
                </c:pt>
                <c:pt idx="82">
                  <c:v>2.1069520464277369</c:v>
                </c:pt>
                <c:pt idx="83">
                  <c:v>2.0648130054991825</c:v>
                </c:pt>
              </c:numCache>
            </c:numRef>
          </c:val>
          <c:smooth val="0"/>
          <c:extLst>
            <c:ext xmlns:c16="http://schemas.microsoft.com/office/drawing/2014/chart" uri="{C3380CC4-5D6E-409C-BE32-E72D297353CC}">
              <c16:uniqueId val="{00000002-683F-44A0-946D-0DCC58630393}"/>
            </c:ext>
          </c:extLst>
        </c:ser>
        <c:ser>
          <c:idx val="2"/>
          <c:order val="2"/>
          <c:tx>
            <c:strRef>
              <c:f>'P90 units held long term'!$A$155</c:f>
              <c:strCache>
                <c:ptCount val="1"/>
                <c:pt idx="0">
                  <c:v>Central transfers path</c:v>
                </c:pt>
              </c:strCache>
            </c:strRef>
          </c:tx>
          <c:spPr>
            <a:ln w="28575" cap="rnd">
              <a:solidFill>
                <a:schemeClr val="accent5"/>
              </a:solidFill>
              <a:prstDash val="sysDash"/>
              <a:round/>
            </a:ln>
            <a:effectLst/>
          </c:spPr>
          <c:marker>
            <c:symbol val="none"/>
          </c:marker>
          <c:dLbls>
            <c:dLbl>
              <c:idx val="43"/>
              <c:layout>
                <c:manualLayout>
                  <c:x val="-7.0183006535947711E-3"/>
                  <c:y val="-6.12378640776699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3F-44A0-946D-0DCC586303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'P90 units held long term'!$B$152:$CU$152</c15:sqref>
                  </c15:fullRef>
                </c:ext>
              </c:extLst>
              <c:f>('P90 units held long term'!$I$152:$M$152,'P90 units held long term'!$P$152:$U$152,'P90 units held long term'!$Y$152:$CU$152)</c:f>
              <c:numCache>
                <c:formatCode>yyyy</c:formatCode>
                <c:ptCount val="86"/>
                <c:pt idx="0">
                  <c:v>43465</c:v>
                </c:pt>
                <c:pt idx="1">
                  <c:v>43555</c:v>
                </c:pt>
                <c:pt idx="2">
                  <c:v>43646</c:v>
                </c:pt>
                <c:pt idx="3">
                  <c:v>43738</c:v>
                </c:pt>
                <c:pt idx="4">
                  <c:v>43830</c:v>
                </c:pt>
                <c:pt idx="5">
                  <c:v>44104</c:v>
                </c:pt>
                <c:pt idx="6">
                  <c:v>44196</c:v>
                </c:pt>
                <c:pt idx="7">
                  <c:v>44286</c:v>
                </c:pt>
                <c:pt idx="8">
                  <c:v>44377</c:v>
                </c:pt>
                <c:pt idx="9">
                  <c:v>44469</c:v>
                </c:pt>
                <c:pt idx="10">
                  <c:v>44561</c:v>
                </c:pt>
                <c:pt idx="11">
                  <c:v>44926</c:v>
                </c:pt>
                <c:pt idx="12">
                  <c:v>45016</c:v>
                </c:pt>
                <c:pt idx="13">
                  <c:v>45107</c:v>
                </c:pt>
                <c:pt idx="14">
                  <c:v>45199</c:v>
                </c:pt>
                <c:pt idx="15">
                  <c:v>45291</c:v>
                </c:pt>
                <c:pt idx="16">
                  <c:v>45382</c:v>
                </c:pt>
                <c:pt idx="17">
                  <c:v>45473</c:v>
                </c:pt>
                <c:pt idx="18">
                  <c:v>45565</c:v>
                </c:pt>
                <c:pt idx="19">
                  <c:v>45657</c:v>
                </c:pt>
                <c:pt idx="20">
                  <c:v>45747</c:v>
                </c:pt>
                <c:pt idx="21">
                  <c:v>45838</c:v>
                </c:pt>
                <c:pt idx="22">
                  <c:v>45930</c:v>
                </c:pt>
                <c:pt idx="23">
                  <c:v>46022</c:v>
                </c:pt>
                <c:pt idx="24">
                  <c:v>46112</c:v>
                </c:pt>
                <c:pt idx="25">
                  <c:v>46203</c:v>
                </c:pt>
                <c:pt idx="26">
                  <c:v>46295</c:v>
                </c:pt>
                <c:pt idx="27">
                  <c:v>46387</c:v>
                </c:pt>
                <c:pt idx="28">
                  <c:v>46477</c:v>
                </c:pt>
                <c:pt idx="29">
                  <c:v>46568</c:v>
                </c:pt>
                <c:pt idx="30">
                  <c:v>46660</c:v>
                </c:pt>
                <c:pt idx="31">
                  <c:v>46752</c:v>
                </c:pt>
                <c:pt idx="32">
                  <c:v>46843</c:v>
                </c:pt>
                <c:pt idx="33">
                  <c:v>46934</c:v>
                </c:pt>
                <c:pt idx="34">
                  <c:v>47026</c:v>
                </c:pt>
                <c:pt idx="35">
                  <c:v>47118</c:v>
                </c:pt>
                <c:pt idx="36">
                  <c:v>47208</c:v>
                </c:pt>
                <c:pt idx="37">
                  <c:v>47299</c:v>
                </c:pt>
                <c:pt idx="38">
                  <c:v>47391</c:v>
                </c:pt>
                <c:pt idx="39">
                  <c:v>47483</c:v>
                </c:pt>
                <c:pt idx="40">
                  <c:v>47573</c:v>
                </c:pt>
                <c:pt idx="41">
                  <c:v>47664</c:v>
                </c:pt>
                <c:pt idx="42">
                  <c:v>47756</c:v>
                </c:pt>
                <c:pt idx="43">
                  <c:v>47848</c:v>
                </c:pt>
                <c:pt idx="44">
                  <c:v>47938</c:v>
                </c:pt>
                <c:pt idx="45">
                  <c:v>48029</c:v>
                </c:pt>
                <c:pt idx="46">
                  <c:v>48121</c:v>
                </c:pt>
                <c:pt idx="47">
                  <c:v>48213</c:v>
                </c:pt>
                <c:pt idx="48">
                  <c:v>48304</c:v>
                </c:pt>
                <c:pt idx="49">
                  <c:v>48395</c:v>
                </c:pt>
                <c:pt idx="50">
                  <c:v>48487</c:v>
                </c:pt>
                <c:pt idx="51">
                  <c:v>48579</c:v>
                </c:pt>
                <c:pt idx="52">
                  <c:v>48669</c:v>
                </c:pt>
                <c:pt idx="53">
                  <c:v>48760</c:v>
                </c:pt>
                <c:pt idx="54">
                  <c:v>48852</c:v>
                </c:pt>
                <c:pt idx="55">
                  <c:v>48944</c:v>
                </c:pt>
                <c:pt idx="56">
                  <c:v>49034</c:v>
                </c:pt>
                <c:pt idx="57">
                  <c:v>49125</c:v>
                </c:pt>
                <c:pt idx="58">
                  <c:v>49217</c:v>
                </c:pt>
                <c:pt idx="59">
                  <c:v>49309</c:v>
                </c:pt>
                <c:pt idx="60">
                  <c:v>49399</c:v>
                </c:pt>
                <c:pt idx="61">
                  <c:v>49490</c:v>
                </c:pt>
                <c:pt idx="62">
                  <c:v>49582</c:v>
                </c:pt>
                <c:pt idx="63">
                  <c:v>49674</c:v>
                </c:pt>
                <c:pt idx="64">
                  <c:v>49765</c:v>
                </c:pt>
                <c:pt idx="65">
                  <c:v>49856</c:v>
                </c:pt>
                <c:pt idx="66">
                  <c:v>49948</c:v>
                </c:pt>
                <c:pt idx="67">
                  <c:v>50040</c:v>
                </c:pt>
                <c:pt idx="68">
                  <c:v>50130</c:v>
                </c:pt>
                <c:pt idx="69">
                  <c:v>50221</c:v>
                </c:pt>
                <c:pt idx="70">
                  <c:v>50313</c:v>
                </c:pt>
                <c:pt idx="71">
                  <c:v>50405</c:v>
                </c:pt>
                <c:pt idx="72">
                  <c:v>50495</c:v>
                </c:pt>
                <c:pt idx="73">
                  <c:v>50586</c:v>
                </c:pt>
                <c:pt idx="74">
                  <c:v>50678</c:v>
                </c:pt>
                <c:pt idx="75">
                  <c:v>50770</c:v>
                </c:pt>
                <c:pt idx="76">
                  <c:v>50860</c:v>
                </c:pt>
                <c:pt idx="77">
                  <c:v>50951</c:v>
                </c:pt>
                <c:pt idx="78">
                  <c:v>51043</c:v>
                </c:pt>
                <c:pt idx="79">
                  <c:v>51135</c:v>
                </c:pt>
                <c:pt idx="80">
                  <c:v>51226</c:v>
                </c:pt>
                <c:pt idx="81">
                  <c:v>51317</c:v>
                </c:pt>
                <c:pt idx="82">
                  <c:v>51409</c:v>
                </c:pt>
                <c:pt idx="83">
                  <c:v>51501</c:v>
                </c:pt>
                <c:pt idx="84">
                  <c:v>51591</c:v>
                </c:pt>
                <c:pt idx="85">
                  <c:v>51682</c:v>
                </c:pt>
              </c:numCache>
            </c:numRef>
          </c:cat>
          <c:val>
            <c:numRef>
              <c:extLst>
                <c:ext xmlns:c15="http://schemas.microsoft.com/office/drawing/2012/chart" uri="{02D57815-91ED-43cb-92C2-25804820EDAC}">
                  <c15:fullRef>
                    <c15:sqref>'P90 units held long term'!$B$155:$CS$155</c15:sqref>
                  </c15:fullRef>
                </c:ext>
              </c:extLst>
              <c:f>('P90 units held long term'!$I$155:$M$155,'P90 units held long term'!$P$155:$U$155,'P90 units held long term'!$Y$155:$CS$155)</c:f>
              <c:numCache>
                <c:formatCode>#,##0.0_ ;[Red]\-#,##0.0\ </c:formatCode>
                <c:ptCount val="84"/>
                <c:pt idx="23">
                  <c:v>10.481249</c:v>
                </c:pt>
                <c:pt idx="24">
                  <c:v>10.166811529999999</c:v>
                </c:pt>
                <c:pt idx="25">
                  <c:v>9.8618071840999999</c:v>
                </c:pt>
                <c:pt idx="26">
                  <c:v>9.5659529685769993</c:v>
                </c:pt>
                <c:pt idx="27">
                  <c:v>9.2789743795196902</c:v>
                </c:pt>
                <c:pt idx="28">
                  <c:v>9.000605148134099</c:v>
                </c:pt>
                <c:pt idx="29">
                  <c:v>8.7305869936900766</c:v>
                </c:pt>
                <c:pt idx="30">
                  <c:v>8.4686693838793747</c:v>
                </c:pt>
                <c:pt idx="31">
                  <c:v>8.2146093023629927</c:v>
                </c:pt>
                <c:pt idx="32">
                  <c:v>7.9681710232921041</c:v>
                </c:pt>
                <c:pt idx="33">
                  <c:v>7.7291258925933413</c:v>
                </c:pt>
                <c:pt idx="34">
                  <c:v>7.4972521158155407</c:v>
                </c:pt>
                <c:pt idx="35">
                  <c:v>7.272334552341075</c:v>
                </c:pt>
                <c:pt idx="36">
                  <c:v>7.0541645157708421</c:v>
                </c:pt>
                <c:pt idx="37">
                  <c:v>6.8425395802977169</c:v>
                </c:pt>
                <c:pt idx="38">
                  <c:v>6.6372633928887854</c:v>
                </c:pt>
                <c:pt idx="39">
                  <c:v>6.4381454911021221</c:v>
                </c:pt>
                <c:pt idx="40">
                  <c:v>6.2450011263690586</c:v>
                </c:pt>
                <c:pt idx="41">
                  <c:v>6.0576510925779861</c:v>
                </c:pt>
                <c:pt idx="42">
                  <c:v>5.8759215598006476</c:v>
                </c:pt>
                <c:pt idx="43">
                  <c:v>5.6996439130066276</c:v>
                </c:pt>
                <c:pt idx="44">
                  <c:v>5.6141492543115277</c:v>
                </c:pt>
                <c:pt idx="45">
                  <c:v>5.5299370154968557</c:v>
                </c:pt>
                <c:pt idx="46">
                  <c:v>5.4469879602644022</c:v>
                </c:pt>
                <c:pt idx="47">
                  <c:v>5.3652831408604369</c:v>
                </c:pt>
                <c:pt idx="48">
                  <c:v>5.2848038937475303</c:v>
                </c:pt>
                <c:pt idx="49">
                  <c:v>5.2055318353413167</c:v>
                </c:pt>
                <c:pt idx="50">
                  <c:v>5.1274488578111965</c:v>
                </c:pt>
                <c:pt idx="51">
                  <c:v>5.0505371249440287</c:v>
                </c:pt>
                <c:pt idx="52">
                  <c:v>4.9747790680698678</c:v>
                </c:pt>
                <c:pt idx="53">
                  <c:v>4.9001573820488202</c:v>
                </c:pt>
                <c:pt idx="54">
                  <c:v>4.8266550213180883</c:v>
                </c:pt>
                <c:pt idx="55">
                  <c:v>4.7542551959983168</c:v>
                </c:pt>
                <c:pt idx="56">
                  <c:v>4.6829413680583416</c:v>
                </c:pt>
                <c:pt idx="57">
                  <c:v>4.6126972475374668</c:v>
                </c:pt>
                <c:pt idx="58">
                  <c:v>4.5435067888244047</c:v>
                </c:pt>
                <c:pt idx="59">
                  <c:v>4.475354186992039</c:v>
                </c:pt>
                <c:pt idx="60">
                  <c:v>4.4082238741871587</c:v>
                </c:pt>
                <c:pt idx="61">
                  <c:v>4.3421005160743507</c:v>
                </c:pt>
                <c:pt idx="62">
                  <c:v>4.2769690083332357</c:v>
                </c:pt>
                <c:pt idx="63">
                  <c:v>4.2128144732082378</c:v>
                </c:pt>
                <c:pt idx="64">
                  <c:v>4.1496222561101144</c:v>
                </c:pt>
                <c:pt idx="65">
                  <c:v>4.0873779222684625</c:v>
                </c:pt>
                <c:pt idx="66">
                  <c:v>4.0260672534344355</c:v>
                </c:pt>
                <c:pt idx="67">
                  <c:v>3.965676244632919</c:v>
                </c:pt>
                <c:pt idx="68">
                  <c:v>3.9061911009634249</c:v>
                </c:pt>
                <c:pt idx="69">
                  <c:v>3.8475982344489736</c:v>
                </c:pt>
                <c:pt idx="70">
                  <c:v>3.7898842609322387</c:v>
                </c:pt>
                <c:pt idx="71">
                  <c:v>3.7330359970182552</c:v>
                </c:pt>
                <c:pt idx="72">
                  <c:v>3.6770404570629815</c:v>
                </c:pt>
                <c:pt idx="73">
                  <c:v>3.6218848502070369</c:v>
                </c:pt>
                <c:pt idx="74">
                  <c:v>3.5675565774539315</c:v>
                </c:pt>
                <c:pt idx="75">
                  <c:v>3.5140432287921226</c:v>
                </c:pt>
                <c:pt idx="76">
                  <c:v>3.4613325803602408</c:v>
                </c:pt>
                <c:pt idx="77">
                  <c:v>3.4094125916548372</c:v>
                </c:pt>
                <c:pt idx="78">
                  <c:v>3.3582714027800145</c:v>
                </c:pt>
                <c:pt idx="79">
                  <c:v>3.3078973317383142</c:v>
                </c:pt>
                <c:pt idx="80">
                  <c:v>3.2582788717622395</c:v>
                </c:pt>
                <c:pt idx="81">
                  <c:v>3.2094046886858059</c:v>
                </c:pt>
                <c:pt idx="82">
                  <c:v>3.1612636183555192</c:v>
                </c:pt>
                <c:pt idx="83">
                  <c:v>3.1138446640801862</c:v>
                </c:pt>
              </c:numCache>
            </c:numRef>
          </c:val>
          <c:smooth val="0"/>
          <c:extLst>
            <c:ext xmlns:c16="http://schemas.microsoft.com/office/drawing/2014/chart" uri="{C3380CC4-5D6E-409C-BE32-E72D297353CC}">
              <c16:uniqueId val="{00000004-683F-44A0-946D-0DCC58630393}"/>
            </c:ext>
          </c:extLst>
        </c:ser>
        <c:ser>
          <c:idx val="3"/>
          <c:order val="3"/>
          <c:tx>
            <c:strRef>
              <c:f>'P90 units held long term'!$A$156</c:f>
              <c:strCache>
                <c:ptCount val="1"/>
                <c:pt idx="0">
                  <c:v>Slow transfers path</c:v>
                </c:pt>
              </c:strCache>
            </c:strRef>
          </c:tx>
          <c:spPr>
            <a:ln w="28575" cap="rnd">
              <a:solidFill>
                <a:schemeClr val="accent4"/>
              </a:solidFill>
              <a:prstDash val="sysDash"/>
              <a:round/>
            </a:ln>
            <a:effectLst/>
          </c:spPr>
          <c:marker>
            <c:symbol val="none"/>
          </c:marker>
          <c:dLbls>
            <c:dLbl>
              <c:idx val="43"/>
              <c:layout>
                <c:manualLayout>
                  <c:x val="-1.3243767000078212E-2"/>
                  <c:y val="-4.0973749816688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3F-44A0-946D-0DCC586303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'P90 units held long term'!$B$152:$CU$152</c15:sqref>
                  </c15:fullRef>
                </c:ext>
              </c:extLst>
              <c:f>('P90 units held long term'!$I$152:$M$152,'P90 units held long term'!$P$152:$U$152,'P90 units held long term'!$Y$152:$CU$152)</c:f>
              <c:numCache>
                <c:formatCode>yyyy</c:formatCode>
                <c:ptCount val="86"/>
                <c:pt idx="0">
                  <c:v>43465</c:v>
                </c:pt>
                <c:pt idx="1">
                  <c:v>43555</c:v>
                </c:pt>
                <c:pt idx="2">
                  <c:v>43646</c:v>
                </c:pt>
                <c:pt idx="3">
                  <c:v>43738</c:v>
                </c:pt>
                <c:pt idx="4">
                  <c:v>43830</c:v>
                </c:pt>
                <c:pt idx="5">
                  <c:v>44104</c:v>
                </c:pt>
                <c:pt idx="6">
                  <c:v>44196</c:v>
                </c:pt>
                <c:pt idx="7">
                  <c:v>44286</c:v>
                </c:pt>
                <c:pt idx="8">
                  <c:v>44377</c:v>
                </c:pt>
                <c:pt idx="9">
                  <c:v>44469</c:v>
                </c:pt>
                <c:pt idx="10">
                  <c:v>44561</c:v>
                </c:pt>
                <c:pt idx="11">
                  <c:v>44926</c:v>
                </c:pt>
                <c:pt idx="12">
                  <c:v>45016</c:v>
                </c:pt>
                <c:pt idx="13">
                  <c:v>45107</c:v>
                </c:pt>
                <c:pt idx="14">
                  <c:v>45199</c:v>
                </c:pt>
                <c:pt idx="15">
                  <c:v>45291</c:v>
                </c:pt>
                <c:pt idx="16">
                  <c:v>45382</c:v>
                </c:pt>
                <c:pt idx="17">
                  <c:v>45473</c:v>
                </c:pt>
                <c:pt idx="18">
                  <c:v>45565</c:v>
                </c:pt>
                <c:pt idx="19">
                  <c:v>45657</c:v>
                </c:pt>
                <c:pt idx="20">
                  <c:v>45747</c:v>
                </c:pt>
                <c:pt idx="21">
                  <c:v>45838</c:v>
                </c:pt>
                <c:pt idx="22">
                  <c:v>45930</c:v>
                </c:pt>
                <c:pt idx="23">
                  <c:v>46022</c:v>
                </c:pt>
                <c:pt idx="24">
                  <c:v>46112</c:v>
                </c:pt>
                <c:pt idx="25">
                  <c:v>46203</c:v>
                </c:pt>
                <c:pt idx="26">
                  <c:v>46295</c:v>
                </c:pt>
                <c:pt idx="27">
                  <c:v>46387</c:v>
                </c:pt>
                <c:pt idx="28">
                  <c:v>46477</c:v>
                </c:pt>
                <c:pt idx="29">
                  <c:v>46568</c:v>
                </c:pt>
                <c:pt idx="30">
                  <c:v>46660</c:v>
                </c:pt>
                <c:pt idx="31">
                  <c:v>46752</c:v>
                </c:pt>
                <c:pt idx="32">
                  <c:v>46843</c:v>
                </c:pt>
                <c:pt idx="33">
                  <c:v>46934</c:v>
                </c:pt>
                <c:pt idx="34">
                  <c:v>47026</c:v>
                </c:pt>
                <c:pt idx="35">
                  <c:v>47118</c:v>
                </c:pt>
                <c:pt idx="36">
                  <c:v>47208</c:v>
                </c:pt>
                <c:pt idx="37">
                  <c:v>47299</c:v>
                </c:pt>
                <c:pt idx="38">
                  <c:v>47391</c:v>
                </c:pt>
                <c:pt idx="39">
                  <c:v>47483</c:v>
                </c:pt>
                <c:pt idx="40">
                  <c:v>47573</c:v>
                </c:pt>
                <c:pt idx="41">
                  <c:v>47664</c:v>
                </c:pt>
                <c:pt idx="42">
                  <c:v>47756</c:v>
                </c:pt>
                <c:pt idx="43">
                  <c:v>47848</c:v>
                </c:pt>
                <c:pt idx="44">
                  <c:v>47938</c:v>
                </c:pt>
                <c:pt idx="45">
                  <c:v>48029</c:v>
                </c:pt>
                <c:pt idx="46">
                  <c:v>48121</c:v>
                </c:pt>
                <c:pt idx="47">
                  <c:v>48213</c:v>
                </c:pt>
                <c:pt idx="48">
                  <c:v>48304</c:v>
                </c:pt>
                <c:pt idx="49">
                  <c:v>48395</c:v>
                </c:pt>
                <c:pt idx="50">
                  <c:v>48487</c:v>
                </c:pt>
                <c:pt idx="51">
                  <c:v>48579</c:v>
                </c:pt>
                <c:pt idx="52">
                  <c:v>48669</c:v>
                </c:pt>
                <c:pt idx="53">
                  <c:v>48760</c:v>
                </c:pt>
                <c:pt idx="54">
                  <c:v>48852</c:v>
                </c:pt>
                <c:pt idx="55">
                  <c:v>48944</c:v>
                </c:pt>
                <c:pt idx="56">
                  <c:v>49034</c:v>
                </c:pt>
                <c:pt idx="57">
                  <c:v>49125</c:v>
                </c:pt>
                <c:pt idx="58">
                  <c:v>49217</c:v>
                </c:pt>
                <c:pt idx="59">
                  <c:v>49309</c:v>
                </c:pt>
                <c:pt idx="60">
                  <c:v>49399</c:v>
                </c:pt>
                <c:pt idx="61">
                  <c:v>49490</c:v>
                </c:pt>
                <c:pt idx="62">
                  <c:v>49582</c:v>
                </c:pt>
                <c:pt idx="63">
                  <c:v>49674</c:v>
                </c:pt>
                <c:pt idx="64">
                  <c:v>49765</c:v>
                </c:pt>
                <c:pt idx="65">
                  <c:v>49856</c:v>
                </c:pt>
                <c:pt idx="66">
                  <c:v>49948</c:v>
                </c:pt>
                <c:pt idx="67">
                  <c:v>50040</c:v>
                </c:pt>
                <c:pt idx="68">
                  <c:v>50130</c:v>
                </c:pt>
                <c:pt idx="69">
                  <c:v>50221</c:v>
                </c:pt>
                <c:pt idx="70">
                  <c:v>50313</c:v>
                </c:pt>
                <c:pt idx="71">
                  <c:v>50405</c:v>
                </c:pt>
                <c:pt idx="72">
                  <c:v>50495</c:v>
                </c:pt>
                <c:pt idx="73">
                  <c:v>50586</c:v>
                </c:pt>
                <c:pt idx="74">
                  <c:v>50678</c:v>
                </c:pt>
                <c:pt idx="75">
                  <c:v>50770</c:v>
                </c:pt>
                <c:pt idx="76">
                  <c:v>50860</c:v>
                </c:pt>
                <c:pt idx="77">
                  <c:v>50951</c:v>
                </c:pt>
                <c:pt idx="78">
                  <c:v>51043</c:v>
                </c:pt>
                <c:pt idx="79">
                  <c:v>51135</c:v>
                </c:pt>
                <c:pt idx="80">
                  <c:v>51226</c:v>
                </c:pt>
                <c:pt idx="81">
                  <c:v>51317</c:v>
                </c:pt>
                <c:pt idx="82">
                  <c:v>51409</c:v>
                </c:pt>
                <c:pt idx="83">
                  <c:v>51501</c:v>
                </c:pt>
                <c:pt idx="84">
                  <c:v>51591</c:v>
                </c:pt>
                <c:pt idx="85">
                  <c:v>51682</c:v>
                </c:pt>
              </c:numCache>
            </c:numRef>
          </c:cat>
          <c:val>
            <c:numRef>
              <c:extLst>
                <c:ext xmlns:c15="http://schemas.microsoft.com/office/drawing/2012/chart" uri="{02D57815-91ED-43cb-92C2-25804820EDAC}">
                  <c15:fullRef>
                    <c15:sqref>'P90 units held long term'!$B$156:$CS$156</c15:sqref>
                  </c15:fullRef>
                </c:ext>
              </c:extLst>
              <c:f>('P90 units held long term'!$I$156:$M$156,'P90 units held long term'!$P$156:$U$156,'P90 units held long term'!$Y$156:$CS$156)</c:f>
              <c:numCache>
                <c:formatCode>#,##0.0_ ;[Red]\-#,##0.0\ </c:formatCode>
                <c:ptCount val="84"/>
                <c:pt idx="23">
                  <c:v>10.481249</c:v>
                </c:pt>
                <c:pt idx="24">
                  <c:v>10.271624019999999</c:v>
                </c:pt>
                <c:pt idx="25">
                  <c:v>10.0661915396</c:v>
                </c:pt>
                <c:pt idx="26">
                  <c:v>9.8648677088079992</c:v>
                </c:pt>
                <c:pt idx="27">
                  <c:v>9.6675703546318399</c:v>
                </c:pt>
                <c:pt idx="28">
                  <c:v>9.4742189475392031</c:v>
                </c:pt>
                <c:pt idx="29">
                  <c:v>9.2847345685884193</c:v>
                </c:pt>
                <c:pt idx="30">
                  <c:v>9.0990398772166508</c:v>
                </c:pt>
                <c:pt idx="31">
                  <c:v>8.9170590796723186</c:v>
                </c:pt>
                <c:pt idx="32">
                  <c:v>8.7387178980788711</c:v>
                </c:pt>
                <c:pt idx="33">
                  <c:v>8.5639435401172932</c:v>
                </c:pt>
                <c:pt idx="34">
                  <c:v>8.3926646693149465</c:v>
                </c:pt>
                <c:pt idx="35">
                  <c:v>8.2248113759286472</c:v>
                </c:pt>
                <c:pt idx="36">
                  <c:v>8.0603151484100746</c:v>
                </c:pt>
                <c:pt idx="37">
                  <c:v>7.899108845441873</c:v>
                </c:pt>
                <c:pt idx="38">
                  <c:v>7.7411266685330355</c:v>
                </c:pt>
                <c:pt idx="39">
                  <c:v>7.5863041351623748</c:v>
                </c:pt>
                <c:pt idx="40">
                  <c:v>7.434578052459127</c:v>
                </c:pt>
                <c:pt idx="41">
                  <c:v>7.2858864914099444</c:v>
                </c:pt>
                <c:pt idx="42">
                  <c:v>7.1401687615817462</c:v>
                </c:pt>
                <c:pt idx="43">
                  <c:v>6.9973653863501113</c:v>
                </c:pt>
                <c:pt idx="44">
                  <c:v>6.9273917324866101</c:v>
                </c:pt>
                <c:pt idx="45">
                  <c:v>6.8581178151617443</c:v>
                </c:pt>
                <c:pt idx="46">
                  <c:v>6.7895366370101264</c:v>
                </c:pt>
                <c:pt idx="47">
                  <c:v>6.721641270640025</c:v>
                </c:pt>
                <c:pt idx="48">
                  <c:v>6.6544248579336243</c:v>
                </c:pt>
                <c:pt idx="49">
                  <c:v>6.5878806093542881</c:v>
                </c:pt>
                <c:pt idx="50">
                  <c:v>6.5220018032607454</c:v>
                </c:pt>
                <c:pt idx="51">
                  <c:v>6.4567817852281379</c:v>
                </c:pt>
                <c:pt idx="52">
                  <c:v>6.3922139673758567</c:v>
                </c:pt>
                <c:pt idx="53">
                  <c:v>6.3282918277020981</c:v>
                </c:pt>
                <c:pt idx="54">
                  <c:v>6.2650089094250783</c:v>
                </c:pt>
                <c:pt idx="55">
                  <c:v>6.2023588203308275</c:v>
                </c:pt>
                <c:pt idx="56">
                  <c:v>6.1403352321275193</c:v>
                </c:pt>
                <c:pt idx="57">
                  <c:v>6.0789318798062437</c:v>
                </c:pt>
                <c:pt idx="58">
                  <c:v>6.0181425610081813</c:v>
                </c:pt>
                <c:pt idx="59">
                  <c:v>5.957961135398099</c:v>
                </c:pt>
                <c:pt idx="60">
                  <c:v>5.898381524044118</c:v>
                </c:pt>
                <c:pt idx="61">
                  <c:v>5.839397708803677</c:v>
                </c:pt>
                <c:pt idx="62">
                  <c:v>5.7810037317156402</c:v>
                </c:pt>
                <c:pt idx="63">
                  <c:v>5.7231936943984829</c:v>
                </c:pt>
                <c:pt idx="64">
                  <c:v>5.6659617574544985</c:v>
                </c:pt>
                <c:pt idx="65">
                  <c:v>5.6093021398799543</c:v>
                </c:pt>
                <c:pt idx="66">
                  <c:v>5.5532091184811545</c:v>
                </c:pt>
                <c:pt idx="67">
                  <c:v>5.4976770272963424</c:v>
                </c:pt>
                <c:pt idx="68">
                  <c:v>5.4427002570233789</c:v>
                </c:pt>
                <c:pt idx="69">
                  <c:v>5.3882732544531446</c:v>
                </c:pt>
                <c:pt idx="70">
                  <c:v>5.3343905219086141</c:v>
                </c:pt>
                <c:pt idx="71">
                  <c:v>5.2810466166895278</c:v>
                </c:pt>
                <c:pt idx="72">
                  <c:v>5.2282361505226325</c:v>
                </c:pt>
                <c:pt idx="73">
                  <c:v>5.1759537890174059</c:v>
                </c:pt>
                <c:pt idx="74">
                  <c:v>5.124194251127232</c:v>
                </c:pt>
                <c:pt idx="75">
                  <c:v>5.0729523086159594</c:v>
                </c:pt>
                <c:pt idx="76">
                  <c:v>5.0222227855297996</c:v>
                </c:pt>
                <c:pt idx="77">
                  <c:v>4.9720005576745017</c:v>
                </c:pt>
                <c:pt idx="78">
                  <c:v>4.9222805520977575</c:v>
                </c:pt>
                <c:pt idx="79">
                  <c:v>4.8730577465767793</c:v>
                </c:pt>
                <c:pt idx="80">
                  <c:v>4.8243271691110117</c:v>
                </c:pt>
                <c:pt idx="81">
                  <c:v>4.7760838974199018</c:v>
                </c:pt>
                <c:pt idx="82">
                  <c:v>4.7283230584457021</c:v>
                </c:pt>
                <c:pt idx="83">
                  <c:v>4.6810398278612455</c:v>
                </c:pt>
              </c:numCache>
            </c:numRef>
          </c:val>
          <c:smooth val="0"/>
          <c:extLst>
            <c:ext xmlns:c16="http://schemas.microsoft.com/office/drawing/2014/chart" uri="{C3380CC4-5D6E-409C-BE32-E72D297353CC}">
              <c16:uniqueId val="{00000006-683F-44A0-946D-0DCC58630393}"/>
            </c:ext>
          </c:extLst>
        </c:ser>
        <c:dLbls>
          <c:showLegendKey val="0"/>
          <c:showVal val="0"/>
          <c:showCatName val="0"/>
          <c:showSerName val="0"/>
          <c:showPercent val="0"/>
          <c:showBubbleSize val="0"/>
        </c:dLbls>
        <c:smooth val="0"/>
        <c:axId val="520655264"/>
        <c:axId val="617467008"/>
      </c:lineChart>
      <c:dateAx>
        <c:axId val="520655264"/>
        <c:scaling>
          <c:orientation val="minMax"/>
          <c:max val="49644"/>
          <c:min val="44166"/>
        </c:scaling>
        <c:delete val="0"/>
        <c:axPos val="b"/>
        <c:numFmt formatCode="yyyy" sourceLinked="1"/>
        <c:majorTickMark val="out"/>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17467008"/>
        <c:crosses val="autoZero"/>
        <c:auto val="1"/>
        <c:lblOffset val="100"/>
        <c:baseTimeUnit val="months"/>
        <c:majorUnit val="12"/>
        <c:majorTimeUnit val="months"/>
      </c:dateAx>
      <c:valAx>
        <c:axId val="617467008"/>
        <c:scaling>
          <c:orientation val="minMax"/>
          <c:max val="18"/>
          <c:min val="0"/>
        </c:scaling>
        <c:delete val="0"/>
        <c:axPos val="l"/>
        <c:majorGridlines>
          <c:spPr>
            <a:ln w="9525" cap="flat" cmpd="sng" algn="ctr">
              <a:solidFill>
                <a:srgbClr val="A6C0CB"/>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NZ" b="1"/>
                  <a:t>P90 NZUs (millions)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520655264"/>
        <c:crosses val="autoZero"/>
        <c:crossBetween val="between"/>
      </c:valAx>
      <c:spPr>
        <a:noFill/>
        <a:ln>
          <a:noFill/>
        </a:ln>
        <a:effectLst/>
      </c:spPr>
    </c:plotArea>
    <c:legend>
      <c:legendPos val="b"/>
      <c:layout>
        <c:manualLayout>
          <c:xMode val="edge"/>
          <c:yMode val="edge"/>
          <c:x val="8.2486458333333332E-2"/>
          <c:y val="0.89441003079630443"/>
          <c:w val="0.8756211805555556"/>
          <c:h val="0.105589969203695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F4DE-47EF-8EF2-8942E7F73CB3}"/>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F4DE-47EF-8EF2-8942E7F73CB3}"/>
            </c:ext>
          </c:extLst>
        </c:ser>
        <c:ser>
          <c:idx val="0"/>
          <c:order val="2"/>
          <c:tx>
            <c:strRef>
              <c:f>'Report tables &amp; graphs'!$R$8</c:f>
              <c:strCache>
                <c:ptCount val="1"/>
                <c:pt idx="0">
                  <c:v>Auction volumes with no 2026 clear</c:v>
                </c:pt>
              </c:strCache>
            </c:strRef>
          </c:tx>
          <c:spPr>
            <a:solidFill>
              <a:srgbClr val="003A5D">
                <a:lumMod val="25000"/>
                <a:lumOff val="75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graphs'!$S$8:$X$8</c:f>
              <c:numCache>
                <c:formatCode>#,##0.0_ ;[Red]\-#,##0.0\ </c:formatCode>
                <c:ptCount val="6"/>
                <c:pt idx="0" formatCode="General">
                  <c:v>0</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F4DE-47EF-8EF2-8942E7F73CB3}"/>
            </c:ext>
          </c:extLst>
        </c:ser>
        <c:ser>
          <c:idx val="2"/>
          <c:order val="3"/>
          <c:tx>
            <c:strRef>
              <c:f>'Report tables &amp; graphs'!$R$14</c:f>
              <c:strCache>
                <c:ptCount val="1"/>
                <c:pt idx="0">
                  <c:v>Use of central surplus with no 2026 auction clear</c:v>
                </c:pt>
              </c:strCache>
            </c:strRef>
          </c:tx>
          <c:spPr>
            <a:solidFill>
              <a:srgbClr val="FAA74A">
                <a:lumMod val="60000"/>
                <a:lumOff val="40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graphs'!$S$14:$X$14</c:f>
              <c:numCache>
                <c:formatCode>#,##0.0_ ;[Red]\-#,##0.0\ </c:formatCode>
                <c:ptCount val="6"/>
                <c:pt idx="0">
                  <c:v>16.723122815348237</c:v>
                </c:pt>
                <c:pt idx="1">
                  <c:v>9.8331758434369494</c:v>
                </c:pt>
                <c:pt idx="2">
                  <c:v>3.1539270295606308</c:v>
                </c:pt>
                <c:pt idx="3">
                  <c:v>0</c:v>
                </c:pt>
                <c:pt idx="4">
                  <c:v>0</c:v>
                </c:pt>
                <c:pt idx="5">
                  <c:v>0</c:v>
                </c:pt>
              </c:numCache>
            </c:numRef>
          </c:val>
          <c:extLst>
            <c:ext xmlns:c16="http://schemas.microsoft.com/office/drawing/2014/chart" uri="{C3380CC4-5D6E-409C-BE32-E72D297353CC}">
              <c16:uniqueId val="{00000003-F4DE-47EF-8EF2-8942E7F73CB3}"/>
            </c:ext>
          </c:extLst>
        </c:ser>
        <c:ser>
          <c:idx val="4"/>
          <c:order val="5"/>
          <c:tx>
            <c:strRef>
              <c:f>'Report tables &amp; graphs'!$R$15</c:f>
              <c:strCache>
                <c:ptCount val="1"/>
                <c:pt idx="0">
                  <c:v>Shortfall based on central surplus and no 2026 clear</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F4DE-47EF-8EF2-8942E7F73CB3}"/>
                </c:ext>
              </c:extLst>
            </c:dLbl>
            <c:dLbl>
              <c:idx val="1"/>
              <c:delete val="1"/>
              <c:extLst>
                <c:ext xmlns:c15="http://schemas.microsoft.com/office/drawing/2012/chart" uri="{CE6537A1-D6FC-4f65-9D91-7224C49458BB}"/>
                <c:ext xmlns:c16="http://schemas.microsoft.com/office/drawing/2014/chart" uri="{C3380CC4-5D6E-409C-BE32-E72D297353CC}">
                  <c16:uniqueId val="{00000005-F4DE-47EF-8EF2-8942E7F73CB3}"/>
                </c:ext>
              </c:extLst>
            </c:dLbl>
            <c:spPr>
              <a:solidFill>
                <a:sysClr val="window" lastClr="FFFFFF"/>
              </a:solidFill>
              <a:ln>
                <a:noFill/>
              </a:ln>
              <a:effectLst/>
            </c:spPr>
            <c:txPr>
              <a:bodyPr rot="0" spcFirstLastPara="1" vertOverflow="ellipsis" vert="horz" wrap="square" lIns="18000" tIns="0" rIns="18000" bIns="0" anchor="ctr" anchorCtr="1"/>
              <a:lstStyle/>
              <a:p>
                <a:pPr>
                  <a:defRPr sz="900" b="0" i="0" u="none" strike="noStrike" kern="1200" baseline="0">
                    <a:solidFill>
                      <a:srgbClr val="003A5D"/>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graphs'!$S$15:$X$15</c:f>
              <c:numCache>
                <c:formatCode>General</c:formatCode>
                <c:ptCount val="6"/>
                <c:pt idx="0">
                  <c:v>0</c:v>
                </c:pt>
                <c:pt idx="1">
                  <c:v>0</c:v>
                </c:pt>
                <c:pt idx="2" formatCode="#,##0.0_ ;[Red]\-#,##0.0\ ">
                  <c:v>4.9081488583504562</c:v>
                </c:pt>
                <c:pt idx="3" formatCode="#,##0.0_ ;[Red]\-#,##0.0\ ">
                  <c:v>6.5122983912307379</c:v>
                </c:pt>
                <c:pt idx="4" formatCode="#,##0.0_ ;[Red]\-#,##0.0\ ">
                  <c:v>5.2689912843859741</c:v>
                </c:pt>
                <c:pt idx="5">
                  <c:v>0</c:v>
                </c:pt>
              </c:numCache>
            </c:numRef>
          </c:val>
          <c:extLst>
            <c:ext xmlns:c16="http://schemas.microsoft.com/office/drawing/2014/chart" uri="{C3380CC4-5D6E-409C-BE32-E72D297353CC}">
              <c16:uniqueId val="{00000006-F4DE-47EF-8EF2-8942E7F73CB3}"/>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7-F4DE-47EF-8EF2-8942E7F73CB3}"/>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graphs'!$S$6:$X$6</c15:sqref>
                  </c15:fullRef>
                </c:ext>
              </c:extLst>
              <c:f>'Report tables &amp; graphs'!$S$6:$W$6</c:f>
              <c:numCache>
                <c:formatCode>#,##0.0_ ;[Red]\-#,##0.0\ </c:formatCode>
                <c:ptCount val="5"/>
                <c:pt idx="0">
                  <c:v>10.70318220068739</c:v>
                </c:pt>
                <c:pt idx="1">
                  <c:v>12.923878171024983</c:v>
                </c:pt>
                <c:pt idx="2">
                  <c:v>14.985852502407081</c:v>
                </c:pt>
                <c:pt idx="3">
                  <c:v>16.875134169609247</c:v>
                </c:pt>
                <c:pt idx="4">
                  <c:v>18.168206060234507</c:v>
                </c:pt>
              </c:numCache>
            </c:numRef>
          </c:val>
          <c:extLst>
            <c:ext xmlns:c16="http://schemas.microsoft.com/office/drawing/2014/chart" uri="{C3380CC4-5D6E-409C-BE32-E72D297353CC}">
              <c16:uniqueId val="{00000000-0532-45C3-AD54-E238844D805F}"/>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graphs'!$S$9:$X$9</c15:sqref>
                  </c15:fullRef>
                </c:ext>
              </c:extLst>
              <c:f>'Report tables &amp; graphs'!$S$9:$W$9</c:f>
              <c:numCache>
                <c:formatCode>#,##0.0_ ;[Red]\-#,##0.0\ </c:formatCode>
                <c:ptCount val="5"/>
                <c:pt idx="0">
                  <c:v>4.0940579147840532</c:v>
                </c:pt>
                <c:pt idx="1">
                  <c:v>3.9818370186877075</c:v>
                </c:pt>
                <c:pt idx="2">
                  <c:v>3.6603317691029904</c:v>
                </c:pt>
                <c:pt idx="3">
                  <c:v>3.6131984613787367</c:v>
                </c:pt>
                <c:pt idx="4">
                  <c:v>3.5660651536544847</c:v>
                </c:pt>
              </c:numCache>
            </c:numRef>
          </c:val>
          <c:extLst>
            <c:ext xmlns:c16="http://schemas.microsoft.com/office/drawing/2014/chart" uri="{C3380CC4-5D6E-409C-BE32-E72D297353CC}">
              <c16:uniqueId val="{00000001-0532-45C3-AD54-E238844D805F}"/>
            </c:ext>
          </c:extLst>
        </c:ser>
        <c:ser>
          <c:idx val="0"/>
          <c:order val="2"/>
          <c:tx>
            <c:strRef>
              <c:f>'Report tables &amp; graphs'!$R$8</c:f>
              <c:strCache>
                <c:ptCount val="1"/>
                <c:pt idx="0">
                  <c:v>Auction volumes with no 2026 clear</c:v>
                </c:pt>
              </c:strCache>
            </c:strRef>
          </c:tx>
          <c:spPr>
            <a:solidFill>
              <a:srgbClr val="003A5D">
                <a:lumMod val="25000"/>
                <a:lumOff val="75000"/>
              </a:srgbClr>
            </a:solidFill>
            <a:ln>
              <a:noFill/>
            </a:ln>
            <a:effectLst/>
          </c:spPr>
          <c:invertIfNegative val="0"/>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graphs'!$S$8:$X$8</c15:sqref>
                  </c15:fullRef>
                </c:ext>
              </c:extLst>
              <c:f>'Report tables &amp; graphs'!$S$8:$W$8</c:f>
              <c:numCache>
                <c:formatCode>#,##0.0_ ;[Red]\-#,##0.0\ </c:formatCode>
                <c:ptCount val="5"/>
                <c:pt idx="0" formatCode="General">
                  <c:v>0</c:v>
                </c:pt>
                <c:pt idx="1">
                  <c:v>4.3</c:v>
                </c:pt>
                <c:pt idx="2">
                  <c:v>3.3</c:v>
                </c:pt>
                <c:pt idx="3">
                  <c:v>2.4</c:v>
                </c:pt>
                <c:pt idx="4">
                  <c:v>1.7000000000000011</c:v>
                </c:pt>
              </c:numCache>
            </c:numRef>
          </c:val>
          <c:extLst>
            <c:ext xmlns:c16="http://schemas.microsoft.com/office/drawing/2014/chart" uri="{C3380CC4-5D6E-409C-BE32-E72D297353CC}">
              <c16:uniqueId val="{00000002-0532-45C3-AD54-E238844D805F}"/>
            </c:ext>
          </c:extLst>
        </c:ser>
        <c:ser>
          <c:idx val="2"/>
          <c:order val="3"/>
          <c:tx>
            <c:strRef>
              <c:f>'Report tables &amp; graphs'!$R$18</c:f>
              <c:strCache>
                <c:ptCount val="1"/>
                <c:pt idx="0">
                  <c:v>Use of high surplus with no 2026 auction clear</c:v>
                </c:pt>
              </c:strCache>
            </c:strRef>
          </c:tx>
          <c:spPr>
            <a:solidFill>
              <a:srgbClr val="FAA74A">
                <a:lumMod val="60000"/>
                <a:lumOff val="40000"/>
              </a:srgbClr>
            </a:solidFill>
            <a:ln>
              <a:noFill/>
            </a:ln>
            <a:effectLst/>
          </c:spPr>
          <c:invertIfNegative val="0"/>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graphs'!$S$18:$X$18</c15:sqref>
                  </c15:fullRef>
                </c:ext>
              </c:extLst>
              <c:f>'Report tables &amp; graphs'!$S$18:$W$18</c:f>
              <c:numCache>
                <c:formatCode>#,##0.0_ ;[Red]\-#,##0.0\ </c:formatCode>
                <c:ptCount val="5"/>
                <c:pt idx="0">
                  <c:v>16.723122815348237</c:v>
                </c:pt>
                <c:pt idx="1">
                  <c:v>9.8331758434369494</c:v>
                </c:pt>
                <c:pt idx="2">
                  <c:v>8.062075887911087</c:v>
                </c:pt>
                <c:pt idx="3">
                  <c:v>6.5122983912307379</c:v>
                </c:pt>
                <c:pt idx="4">
                  <c:v>0.52821784467175803</c:v>
                </c:pt>
              </c:numCache>
            </c:numRef>
          </c:val>
          <c:extLst>
            <c:ext xmlns:c16="http://schemas.microsoft.com/office/drawing/2014/chart" uri="{C3380CC4-5D6E-409C-BE32-E72D297353CC}">
              <c16:uniqueId val="{00000003-0532-45C3-AD54-E238844D805F}"/>
            </c:ext>
          </c:extLst>
        </c:ser>
        <c:ser>
          <c:idx val="4"/>
          <c:order val="5"/>
          <c:tx>
            <c:strRef>
              <c:f>'Report tables &amp; graphs'!$R$19</c:f>
              <c:strCache>
                <c:ptCount val="1"/>
                <c:pt idx="0">
                  <c:v>Shortfall based on high surplus and no 2026 clear</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0532-45C3-AD54-E238844D805F}"/>
                </c:ext>
              </c:extLst>
            </c:dLbl>
            <c:dLbl>
              <c:idx val="1"/>
              <c:delete val="1"/>
              <c:extLst>
                <c:ext xmlns:c15="http://schemas.microsoft.com/office/drawing/2012/chart" uri="{CE6537A1-D6FC-4f65-9D91-7224C49458BB}"/>
                <c:ext xmlns:c16="http://schemas.microsoft.com/office/drawing/2014/chart" uri="{C3380CC4-5D6E-409C-BE32-E72D297353CC}">
                  <c16:uniqueId val="{00000005-0532-45C3-AD54-E238844D805F}"/>
                </c:ext>
              </c:extLst>
            </c:dLbl>
            <c:dLbl>
              <c:idx val="2"/>
              <c:delete val="1"/>
              <c:extLst>
                <c:ext xmlns:c15="http://schemas.microsoft.com/office/drawing/2012/chart" uri="{CE6537A1-D6FC-4f65-9D91-7224C49458BB}"/>
                <c:ext xmlns:c16="http://schemas.microsoft.com/office/drawing/2014/chart" uri="{C3380CC4-5D6E-409C-BE32-E72D297353CC}">
                  <c16:uniqueId val="{00000006-0532-45C3-AD54-E238844D805F}"/>
                </c:ext>
              </c:extLst>
            </c:dLbl>
            <c:dLbl>
              <c:idx val="3"/>
              <c:delete val="1"/>
              <c:extLst>
                <c:ext xmlns:c15="http://schemas.microsoft.com/office/drawing/2012/chart" uri="{CE6537A1-D6FC-4f65-9D91-7224C49458BB}"/>
                <c:ext xmlns:c16="http://schemas.microsoft.com/office/drawing/2014/chart" uri="{C3380CC4-5D6E-409C-BE32-E72D297353CC}">
                  <c16:uniqueId val="{00000007-0532-45C3-AD54-E238844D805F}"/>
                </c:ext>
              </c:extLst>
            </c:dLbl>
            <c:dLbl>
              <c:idx val="4"/>
              <c:spPr>
                <a:solidFill>
                  <a:sysClr val="window" lastClr="FFFFFF"/>
                </a:solidFill>
                <a:ln>
                  <a:noFill/>
                </a:ln>
                <a:effectLst/>
              </c:spPr>
              <c:txPr>
                <a:bodyPr rot="0" spcFirstLastPara="1" vertOverflow="ellipsis" vert="horz" wrap="square" lIns="18000" tIns="0" rIns="18000" bIns="0" anchor="ctr" anchorCtr="1"/>
                <a:lstStyle/>
                <a:p>
                  <a:pPr>
                    <a:defRPr sz="900" b="0" i="0" u="none" strike="noStrike" kern="1200" baseline="0">
                      <a:solidFill>
                        <a:srgbClr val="003A5D"/>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0532-45C3-AD54-E238844D805F}"/>
                </c:ext>
              </c:extLst>
            </c:dLbl>
            <c:spPr>
              <a:pattFill prst="wdUpDiag">
                <a:fgClr>
                  <a:srgbClr val="EF4D7F">
                    <a:lumMod val="40000"/>
                    <a:lumOff val="60000"/>
                  </a:srgbClr>
                </a:fgClr>
                <a:bgClr>
                  <a:sysClr val="window" lastClr="FFFFFF"/>
                </a:bgClr>
              </a:pattFill>
              <a:ln>
                <a:noFill/>
              </a:ln>
              <a:effectLst/>
            </c:spPr>
            <c:txPr>
              <a:bodyPr rot="0" spcFirstLastPara="1" vertOverflow="ellipsis" vert="horz" wrap="square" lIns="18000" tIns="0" rIns="18000" bIns="0" anchor="ctr" anchorCtr="1"/>
              <a:lstStyle/>
              <a:p>
                <a:pPr>
                  <a:defRPr sz="900" b="0" i="0" u="none" strike="noStrike" kern="1200" baseline="0">
                    <a:solidFill>
                      <a:srgbClr val="003A5D"/>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'Report tables &amp; graphs'!$S$2:$X$2</c15:sqref>
                  </c15:fullRef>
                </c:ext>
              </c:extLst>
              <c:f>'Report tables &amp; graphs'!$S$2:$W$2</c:f>
              <c:numCache>
                <c:formatCode>General</c:formatCode>
                <c:ptCount val="5"/>
                <c:pt idx="0">
                  <c:v>2026</c:v>
                </c:pt>
                <c:pt idx="1">
                  <c:v>2027</c:v>
                </c:pt>
                <c:pt idx="2">
                  <c:v>2028</c:v>
                </c:pt>
                <c:pt idx="3">
                  <c:v>2029</c:v>
                </c:pt>
                <c:pt idx="4">
                  <c:v>2030</c:v>
                </c:pt>
              </c:numCache>
            </c:numRef>
          </c:cat>
          <c:val>
            <c:numRef>
              <c:extLst>
                <c:ext xmlns:c15="http://schemas.microsoft.com/office/drawing/2012/chart" uri="{02D57815-91ED-43cb-92C2-25804820EDAC}">
                  <c15:fullRef>
                    <c15:sqref>'Report tables &amp; graphs'!$S$19:$X$19</c15:sqref>
                  </c15:fullRef>
                </c:ext>
              </c:extLst>
              <c:f>'Report tables &amp; graphs'!$S$19:$W$19</c:f>
              <c:numCache>
                <c:formatCode>General</c:formatCode>
                <c:ptCount val="5"/>
                <c:pt idx="0">
                  <c:v>0</c:v>
                </c:pt>
                <c:pt idx="1">
                  <c:v>0</c:v>
                </c:pt>
                <c:pt idx="2">
                  <c:v>0</c:v>
                </c:pt>
                <c:pt idx="3">
                  <c:v>0</c:v>
                </c:pt>
                <c:pt idx="4" formatCode="#,##0.0_ ;[Red]\-#,##0.0\ ">
                  <c:v>4.7407734400483683</c:v>
                </c:pt>
              </c:numCache>
            </c:numRef>
          </c:val>
          <c:extLst>
            <c:ext xmlns:c16="http://schemas.microsoft.com/office/drawing/2014/chart" uri="{C3380CC4-5D6E-409C-BE32-E72D297353CC}">
              <c16:uniqueId val="{00000009-0532-45C3-AD54-E238844D805F}"/>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strLit>
              <c:ptCount val="5"/>
              <c:pt idx="0">
                <c:v>2026</c:v>
              </c:pt>
              <c:pt idx="1">
                <c:v>2027</c:v>
              </c:pt>
              <c:pt idx="2">
                <c:v>2028</c:v>
              </c:pt>
              <c:pt idx="3">
                <c:v>2029</c:v>
              </c:pt>
              <c:pt idx="4">
                <c:v>2030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'Report tables &amp; graphs'!$S$5:$X$5</c15:sqref>
                  </c15:fullRef>
                </c:ext>
              </c:extLst>
              <c:f>'Report tables &amp; graphs'!$S$5:$W$5</c:f>
              <c:numCache>
                <c:formatCode>#,##0.0_ ;[Red]\-#,##0.0\ </c:formatCode>
                <c:ptCount val="5"/>
                <c:pt idx="0">
                  <c:v>31.52036293081968</c:v>
                </c:pt>
                <c:pt idx="1">
                  <c:v>31.038891033149643</c:v>
                </c:pt>
                <c:pt idx="2">
                  <c:v>30.008260159421159</c:v>
                </c:pt>
                <c:pt idx="3">
                  <c:v>29.400631022218722</c:v>
                </c:pt>
                <c:pt idx="4">
                  <c:v>28.703262498274967</c:v>
                </c:pt>
              </c:numCache>
            </c:numRef>
          </c:val>
          <c:smooth val="0"/>
          <c:extLst>
            <c:ext xmlns:c16="http://schemas.microsoft.com/office/drawing/2014/chart" uri="{C3380CC4-5D6E-409C-BE32-E72D297353CC}">
              <c16:uniqueId val="{0000000A-0532-45C3-AD54-E238844D805F}"/>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D0C4-4918-9502-044EAB54976C}"/>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D0C4-4918-9502-044EAB54976C}"/>
            </c:ext>
          </c:extLst>
        </c:ser>
        <c:ser>
          <c:idx val="0"/>
          <c:order val="2"/>
          <c:tx>
            <c:strRef>
              <c:f>'Report tables &amp; graphs'!$R$7</c:f>
              <c:strCache>
                <c:ptCount val="1"/>
                <c:pt idx="0">
                  <c:v>Auction volumes</c:v>
                </c:pt>
              </c:strCache>
            </c:strRef>
          </c:tx>
          <c:spPr>
            <a:solidFill>
              <a:srgbClr val="003A5D">
                <a:lumMod val="25000"/>
                <a:lumOff val="75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D0C4-4918-9502-044EAB54976C}"/>
            </c:ext>
          </c:extLst>
        </c:ser>
        <c:ser>
          <c:idx val="2"/>
          <c:order val="3"/>
          <c:tx>
            <c:strRef>
              <c:f>'Report tables &amp; graphs'!$R$16</c:f>
              <c:strCache>
                <c:ptCount val="1"/>
                <c:pt idx="0">
                  <c:v>Use of high surplus</c:v>
                </c:pt>
              </c:strCache>
            </c:strRef>
          </c:tx>
          <c:spPr>
            <a:solidFill>
              <a:srgbClr val="FAA74A">
                <a:lumMod val="60000"/>
                <a:lumOff val="40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graphs'!$S$16:$X$16</c:f>
              <c:numCache>
                <c:formatCode>#,##0.0_ ;[Red]\-#,##0.0\ </c:formatCode>
                <c:ptCount val="6"/>
                <c:pt idx="0">
                  <c:v>11.523122815348238</c:v>
                </c:pt>
                <c:pt idx="1">
                  <c:v>9.8331758434369494</c:v>
                </c:pt>
                <c:pt idx="2">
                  <c:v>8.062075887911087</c:v>
                </c:pt>
                <c:pt idx="3">
                  <c:v>6.5122983912307379</c:v>
                </c:pt>
                <c:pt idx="4">
                  <c:v>5.7282178446717591</c:v>
                </c:pt>
                <c:pt idx="5">
                  <c:v>0</c:v>
                </c:pt>
              </c:numCache>
            </c:numRef>
          </c:val>
          <c:extLst>
            <c:ext xmlns:c16="http://schemas.microsoft.com/office/drawing/2014/chart" uri="{C3380CC4-5D6E-409C-BE32-E72D297353CC}">
              <c16:uniqueId val="{00000003-D0C4-4918-9502-044EAB54976C}"/>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4-D0C4-4918-9502-044EAB54976C}"/>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03FF-436E-B2A9-428A3B05ABB9}"/>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03FF-436E-B2A9-428A3B05ABB9}"/>
            </c:ext>
          </c:extLst>
        </c:ser>
        <c:ser>
          <c:idx val="0"/>
          <c:order val="2"/>
          <c:tx>
            <c:strRef>
              <c:f>'Report tables &amp; graphs'!$R$7</c:f>
              <c:strCache>
                <c:ptCount val="1"/>
                <c:pt idx="0">
                  <c:v>Auction volumes</c:v>
                </c:pt>
              </c:strCache>
            </c:strRef>
          </c:tx>
          <c:spPr>
            <a:solidFill>
              <a:srgbClr val="003A5D">
                <a:lumMod val="25000"/>
                <a:lumOff val="75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03FF-436E-B2A9-428A3B05ABB9}"/>
            </c:ext>
          </c:extLst>
        </c:ser>
        <c:ser>
          <c:idx val="2"/>
          <c:order val="3"/>
          <c:tx>
            <c:strRef>
              <c:f>'Report tables &amp; graphs'!$R$12</c:f>
              <c:strCache>
                <c:ptCount val="1"/>
                <c:pt idx="0">
                  <c:v>Use of central surplus</c:v>
                </c:pt>
              </c:strCache>
            </c:strRef>
          </c:tx>
          <c:spPr>
            <a:solidFill>
              <a:srgbClr val="FAA74A">
                <a:lumMod val="60000"/>
                <a:lumOff val="40000"/>
              </a:srgbClr>
            </a:solidFill>
            <a:ln>
              <a:noFill/>
            </a:ln>
            <a:effectLst/>
          </c:spPr>
          <c:invertIfNegative val="0"/>
          <c:cat>
            <c:numLit>
              <c:formatCode>General</c:formatCode>
              <c:ptCount val="6"/>
              <c:pt idx="0">
                <c:v>2026</c:v>
              </c:pt>
              <c:pt idx="1">
                <c:v>2027</c:v>
              </c:pt>
              <c:pt idx="2">
                <c:v>2028</c:v>
              </c:pt>
              <c:pt idx="3">
                <c:v>2029</c:v>
              </c:pt>
              <c:pt idx="4">
                <c:v>2030</c:v>
              </c:pt>
              <c:pt idx="5">
                <c:v>2031</c:v>
              </c:pt>
            </c:numLit>
          </c:cat>
          <c:val>
            <c:numRef>
              <c:f>'Report tables &amp; graphs'!$S$12:$X$12</c:f>
              <c:numCache>
                <c:formatCode>#,##0.0_ ;[Red]\-#,##0.0\ </c:formatCode>
                <c:ptCount val="6"/>
                <c:pt idx="0">
                  <c:v>11.523122815348238</c:v>
                </c:pt>
                <c:pt idx="1">
                  <c:v>9.8331758434369494</c:v>
                </c:pt>
                <c:pt idx="2">
                  <c:v>8.062075887911087</c:v>
                </c:pt>
                <c:pt idx="3">
                  <c:v>0.2918511416495484</c:v>
                </c:pt>
                <c:pt idx="4" formatCode="General">
                  <c:v>0</c:v>
                </c:pt>
                <c:pt idx="5">
                  <c:v>0</c:v>
                </c:pt>
              </c:numCache>
            </c:numRef>
          </c:val>
          <c:extLst>
            <c:ext xmlns:c16="http://schemas.microsoft.com/office/drawing/2014/chart" uri="{C3380CC4-5D6E-409C-BE32-E72D297353CC}">
              <c16:uniqueId val="{00000003-03FF-436E-B2A9-428A3B05ABB9}"/>
            </c:ext>
          </c:extLst>
        </c:ser>
        <c:ser>
          <c:idx val="4"/>
          <c:order val="5"/>
          <c:tx>
            <c:strRef>
              <c:f>'Report tables &amp; graphs'!$R$13</c:f>
              <c:strCache>
                <c:ptCount val="1"/>
                <c:pt idx="0">
                  <c:v>Unit shortfall based on central surplus estimate</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03FF-436E-B2A9-428A3B05ABB9}"/>
                </c:ext>
              </c:extLst>
            </c:dLbl>
            <c:dLbl>
              <c:idx val="1"/>
              <c:delete val="1"/>
              <c:extLst>
                <c:ext xmlns:c15="http://schemas.microsoft.com/office/drawing/2012/chart" uri="{CE6537A1-D6FC-4f65-9D91-7224C49458BB}"/>
                <c:ext xmlns:c16="http://schemas.microsoft.com/office/drawing/2014/chart" uri="{C3380CC4-5D6E-409C-BE32-E72D297353CC}">
                  <c16:uniqueId val="{00000005-03FF-436E-B2A9-428A3B05ABB9}"/>
                </c:ext>
              </c:extLst>
            </c:dLbl>
            <c:dLbl>
              <c:idx val="2"/>
              <c:delete val="1"/>
              <c:extLst>
                <c:ext xmlns:c15="http://schemas.microsoft.com/office/drawing/2012/chart" uri="{CE6537A1-D6FC-4f65-9D91-7224C49458BB}"/>
                <c:ext xmlns:c16="http://schemas.microsoft.com/office/drawing/2014/chart" uri="{C3380CC4-5D6E-409C-BE32-E72D297353CC}">
                  <c16:uniqueId val="{00000006-03FF-436E-B2A9-428A3B05ABB9}"/>
                </c:ext>
              </c:extLst>
            </c:dLbl>
            <c:spPr>
              <a:solidFill>
                <a:sysClr val="window" lastClr="FFFFFF"/>
              </a:solidFill>
              <a:ln>
                <a:noFill/>
              </a:ln>
              <a:effectLst/>
            </c:spPr>
            <c:txPr>
              <a:bodyPr rot="0" spcFirstLastPara="1" vertOverflow="ellipsis" vert="horz" wrap="square" lIns="18000" tIns="0" rIns="18000" bIns="0" anchor="ctr" anchorCtr="1"/>
              <a:lstStyle/>
              <a:p>
                <a:pPr>
                  <a:defRPr sz="900" b="0" i="0" u="none" strike="noStrike" kern="1200" baseline="0">
                    <a:solidFill>
                      <a:srgbClr val="003A5D"/>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graphs'!$S$13:$X$13</c:f>
              <c:numCache>
                <c:formatCode>General</c:formatCode>
                <c:ptCount val="6"/>
                <c:pt idx="0">
                  <c:v>0</c:v>
                </c:pt>
                <c:pt idx="1">
                  <c:v>0</c:v>
                </c:pt>
                <c:pt idx="2">
                  <c:v>0</c:v>
                </c:pt>
                <c:pt idx="3" formatCode="#,##0.0_ ;[Red]\-#,##0.0\ ">
                  <c:v>6.2204472495811896</c:v>
                </c:pt>
                <c:pt idx="4" formatCode="#,##0.0_ ;[Red]\-#,##0.0\ ">
                  <c:v>5.2689912847201263</c:v>
                </c:pt>
                <c:pt idx="5" formatCode="#,##0.0_ ;[Red]\-#,##0.0\ ">
                  <c:v>0</c:v>
                </c:pt>
              </c:numCache>
            </c:numRef>
          </c:val>
          <c:extLst>
            <c:ext xmlns:c16="http://schemas.microsoft.com/office/drawing/2014/chart" uri="{C3380CC4-5D6E-409C-BE32-E72D297353CC}">
              <c16:uniqueId val="{00000007-03FF-436E-B2A9-428A3B05ABB9}"/>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5400" cap="rnd">
              <a:solidFill>
                <a:srgbClr val="003A5D"/>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8-03FF-436E-B2A9-428A3B05ABB9}"/>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A6C0CB"/>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'Report tables &amp; graphs'!$S$2:$X$2</c:f>
              <c:numCache>
                <c:formatCode>General</c:formatCode>
                <c:ptCount val="6"/>
                <c:pt idx="0">
                  <c:v>2026</c:v>
                </c:pt>
                <c:pt idx="1">
                  <c:v>2027</c:v>
                </c:pt>
                <c:pt idx="2">
                  <c:v>2028</c:v>
                </c:pt>
                <c:pt idx="3">
                  <c:v>2029</c:v>
                </c:pt>
                <c:pt idx="4">
                  <c:v>2030</c:v>
                </c:pt>
                <c:pt idx="5">
                  <c:v>2031</c:v>
                </c:pt>
              </c:numCache>
            </c:numRef>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6D52-40CD-8B7F-458A15339061}"/>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'Report tables &amp; graphs'!$S$2:$X$2</c:f>
              <c:numCache>
                <c:formatCode>General</c:formatCode>
                <c:ptCount val="6"/>
                <c:pt idx="0">
                  <c:v>2026</c:v>
                </c:pt>
                <c:pt idx="1">
                  <c:v>2027</c:v>
                </c:pt>
                <c:pt idx="2">
                  <c:v>2028</c:v>
                </c:pt>
                <c:pt idx="3">
                  <c:v>2029</c:v>
                </c:pt>
                <c:pt idx="4">
                  <c:v>2030</c:v>
                </c:pt>
                <c:pt idx="5">
                  <c:v>2031</c:v>
                </c:pt>
              </c:numCache>
            </c:numRef>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6D52-40CD-8B7F-458A15339061}"/>
            </c:ext>
          </c:extLst>
        </c:ser>
        <c:ser>
          <c:idx val="0"/>
          <c:order val="2"/>
          <c:tx>
            <c:strRef>
              <c:f>'Report tables &amp; graphs'!$R$8</c:f>
              <c:strCache>
                <c:ptCount val="1"/>
                <c:pt idx="0">
                  <c:v>Auction volumes with no 2026 clear</c:v>
                </c:pt>
              </c:strCache>
            </c:strRef>
          </c:tx>
          <c:spPr>
            <a:solidFill>
              <a:srgbClr val="003A5D">
                <a:lumMod val="25000"/>
                <a:lumOff val="75000"/>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6D52-40CD-8B7F-458A1533906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'Report tables &amp; graphs'!$S$2:$X$2</c:f>
              <c:numCache>
                <c:formatCode>General</c:formatCode>
                <c:ptCount val="6"/>
                <c:pt idx="0">
                  <c:v>2026</c:v>
                </c:pt>
                <c:pt idx="1">
                  <c:v>2027</c:v>
                </c:pt>
                <c:pt idx="2">
                  <c:v>2028</c:v>
                </c:pt>
                <c:pt idx="3">
                  <c:v>2029</c:v>
                </c:pt>
                <c:pt idx="4">
                  <c:v>2030</c:v>
                </c:pt>
                <c:pt idx="5">
                  <c:v>2031</c:v>
                </c:pt>
              </c:numCache>
            </c:numRef>
          </c:cat>
          <c:val>
            <c:numRef>
              <c:f>'Report tables &amp; graphs'!$S$8:$X$8</c:f>
              <c:numCache>
                <c:formatCode>#,##0.0_ ;[Red]\-#,##0.0\ </c:formatCode>
                <c:ptCount val="6"/>
                <c:pt idx="0" formatCode="General">
                  <c:v>0</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3-6D52-40CD-8B7F-458A15339061}"/>
            </c:ext>
          </c:extLst>
        </c:ser>
        <c:ser>
          <c:idx val="2"/>
          <c:order val="3"/>
          <c:tx>
            <c:strRef>
              <c:f>'Report tables &amp; graphs'!$R$18</c:f>
              <c:strCache>
                <c:ptCount val="1"/>
                <c:pt idx="0">
                  <c:v>Use of high surplus with no 2026 auction clear</c:v>
                </c:pt>
              </c:strCache>
            </c:strRef>
          </c:tx>
          <c:spPr>
            <a:solidFill>
              <a:srgbClr val="FAA74A">
                <a:lumMod val="60000"/>
                <a:lumOff val="40000"/>
              </a:srgbClr>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4-6D52-40CD-8B7F-458A1533906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'Report tables &amp; graphs'!$S$2:$X$2</c:f>
              <c:numCache>
                <c:formatCode>General</c:formatCode>
                <c:ptCount val="6"/>
                <c:pt idx="0">
                  <c:v>2026</c:v>
                </c:pt>
                <c:pt idx="1">
                  <c:v>2027</c:v>
                </c:pt>
                <c:pt idx="2">
                  <c:v>2028</c:v>
                </c:pt>
                <c:pt idx="3">
                  <c:v>2029</c:v>
                </c:pt>
                <c:pt idx="4">
                  <c:v>2030</c:v>
                </c:pt>
                <c:pt idx="5">
                  <c:v>2031</c:v>
                </c:pt>
              </c:numCache>
            </c:numRef>
          </c:cat>
          <c:val>
            <c:numRef>
              <c:f>'Report tables &amp; graphs'!$S$18:$X$18</c:f>
              <c:numCache>
                <c:formatCode>#,##0.0_ ;[Red]\-#,##0.0\ </c:formatCode>
                <c:ptCount val="6"/>
                <c:pt idx="0">
                  <c:v>16.723122815348237</c:v>
                </c:pt>
                <c:pt idx="1">
                  <c:v>9.8331758434369494</c:v>
                </c:pt>
                <c:pt idx="2">
                  <c:v>8.062075887911087</c:v>
                </c:pt>
                <c:pt idx="3">
                  <c:v>6.5122983912307379</c:v>
                </c:pt>
                <c:pt idx="4">
                  <c:v>0.52821784467175803</c:v>
                </c:pt>
                <c:pt idx="5">
                  <c:v>0</c:v>
                </c:pt>
              </c:numCache>
            </c:numRef>
          </c:val>
          <c:extLst>
            <c:ext xmlns:c16="http://schemas.microsoft.com/office/drawing/2014/chart" uri="{C3380CC4-5D6E-409C-BE32-E72D297353CC}">
              <c16:uniqueId val="{00000005-6D52-40CD-8B7F-458A15339061}"/>
            </c:ext>
          </c:extLst>
        </c:ser>
        <c:ser>
          <c:idx val="4"/>
          <c:order val="5"/>
          <c:tx>
            <c:strRef>
              <c:f>'Report tables &amp; graphs'!$R$19</c:f>
              <c:strCache>
                <c:ptCount val="1"/>
                <c:pt idx="0">
                  <c:v>Shortfall based on high surplus and no 2026 clear</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6D52-40CD-8B7F-458A15339061}"/>
                </c:ext>
              </c:extLst>
            </c:dLbl>
            <c:dLbl>
              <c:idx val="1"/>
              <c:delete val="1"/>
              <c:extLst>
                <c:ext xmlns:c15="http://schemas.microsoft.com/office/drawing/2012/chart" uri="{CE6537A1-D6FC-4f65-9D91-7224C49458BB}"/>
                <c:ext xmlns:c16="http://schemas.microsoft.com/office/drawing/2014/chart" uri="{C3380CC4-5D6E-409C-BE32-E72D297353CC}">
                  <c16:uniqueId val="{00000007-6D52-40CD-8B7F-458A15339061}"/>
                </c:ext>
              </c:extLst>
            </c:dLbl>
            <c:dLbl>
              <c:idx val="2"/>
              <c:delete val="1"/>
              <c:extLst>
                <c:ext xmlns:c15="http://schemas.microsoft.com/office/drawing/2012/chart" uri="{CE6537A1-D6FC-4f65-9D91-7224C49458BB}"/>
                <c:ext xmlns:c16="http://schemas.microsoft.com/office/drawing/2014/chart" uri="{C3380CC4-5D6E-409C-BE32-E72D297353CC}">
                  <c16:uniqueId val="{00000008-6D52-40CD-8B7F-458A15339061}"/>
                </c:ext>
              </c:extLst>
            </c:dLbl>
            <c:dLbl>
              <c:idx val="3"/>
              <c:delete val="1"/>
              <c:extLst>
                <c:ext xmlns:c15="http://schemas.microsoft.com/office/drawing/2012/chart" uri="{CE6537A1-D6FC-4f65-9D91-7224C49458BB}"/>
                <c:ext xmlns:c16="http://schemas.microsoft.com/office/drawing/2014/chart" uri="{C3380CC4-5D6E-409C-BE32-E72D297353CC}">
                  <c16:uniqueId val="{00000009-6D52-40CD-8B7F-458A15339061}"/>
                </c:ext>
              </c:extLst>
            </c:dLbl>
            <c:dLbl>
              <c:idx val="4"/>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A-6D52-40CD-8B7F-458A15339061}"/>
                </c:ext>
              </c:extLst>
            </c:dLbl>
            <c:dLbl>
              <c:idx val="5"/>
              <c:delete val="1"/>
              <c:extLst>
                <c:ext xmlns:c15="http://schemas.microsoft.com/office/drawing/2012/chart" uri="{CE6537A1-D6FC-4f65-9D91-7224C49458BB}"/>
                <c:ext xmlns:c16="http://schemas.microsoft.com/office/drawing/2014/chart" uri="{C3380CC4-5D6E-409C-BE32-E72D297353CC}">
                  <c16:uniqueId val="{0000000B-6D52-40CD-8B7F-458A15339061}"/>
                </c:ext>
              </c:extLst>
            </c:dLbl>
            <c:spPr>
              <a:pattFill prst="wdUpDiag">
                <a:fgClr>
                  <a:srgbClr val="EF4D7F">
                    <a:lumMod val="40000"/>
                    <a:lumOff val="60000"/>
                  </a:srgbClr>
                </a:fgClr>
                <a:bgClr>
                  <a:sysClr val="window" lastClr="FFFFFF"/>
                </a:bgClr>
              </a:patt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'Report tables &amp; graphs'!$S$2:$X$2</c:f>
              <c:numCache>
                <c:formatCode>General</c:formatCode>
                <c:ptCount val="6"/>
                <c:pt idx="0">
                  <c:v>2026</c:v>
                </c:pt>
                <c:pt idx="1">
                  <c:v>2027</c:v>
                </c:pt>
                <c:pt idx="2">
                  <c:v>2028</c:v>
                </c:pt>
                <c:pt idx="3">
                  <c:v>2029</c:v>
                </c:pt>
                <c:pt idx="4">
                  <c:v>2030</c:v>
                </c:pt>
                <c:pt idx="5">
                  <c:v>2031</c:v>
                </c:pt>
              </c:numCache>
            </c:numRef>
          </c:cat>
          <c:val>
            <c:numRef>
              <c:f>'Report tables &amp; graphs'!$S$19:$X$19</c:f>
              <c:numCache>
                <c:formatCode>General</c:formatCode>
                <c:ptCount val="6"/>
                <c:pt idx="0">
                  <c:v>0</c:v>
                </c:pt>
                <c:pt idx="1">
                  <c:v>0</c:v>
                </c:pt>
                <c:pt idx="2">
                  <c:v>0</c:v>
                </c:pt>
                <c:pt idx="3">
                  <c:v>0</c:v>
                </c:pt>
                <c:pt idx="4" formatCode="#,##0.0_ ;[Red]\-#,##0.0\ ">
                  <c:v>4.7407734400483683</c:v>
                </c:pt>
                <c:pt idx="5">
                  <c:v>0</c:v>
                </c:pt>
              </c:numCache>
            </c:numRef>
          </c:val>
          <c:extLst>
            <c:ext xmlns:c16="http://schemas.microsoft.com/office/drawing/2014/chart" uri="{C3380CC4-5D6E-409C-BE32-E72D297353CC}">
              <c16:uniqueId val="{0000000C-6D52-40CD-8B7F-458A15339061}"/>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8575" cap="rnd">
              <a:solidFill>
                <a:sysClr val="windowText" lastClr="000000"/>
              </a:solidFill>
              <a:prstDash val="dash"/>
              <a:round/>
            </a:ln>
            <a:effectLst/>
          </c:spPr>
          <c:marker>
            <c:symbol val="none"/>
          </c:marker>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D-6D52-40CD-8B7F-458A15339061}"/>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E7E6E6"/>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1">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CF27-4448-AC97-6880E607C12B}"/>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CF27-4448-AC97-6880E607C12B}"/>
            </c:ext>
          </c:extLst>
        </c:ser>
        <c:ser>
          <c:idx val="0"/>
          <c:order val="2"/>
          <c:tx>
            <c:strRef>
              <c:f>'Report tables &amp; graphs'!$R$7</c:f>
              <c:strCache>
                <c:ptCount val="1"/>
                <c:pt idx="0">
                  <c:v>Auction volumes</c:v>
                </c:pt>
              </c:strCache>
            </c:strRef>
          </c:tx>
          <c:spPr>
            <a:solidFill>
              <a:srgbClr val="003A5D">
                <a:lumMod val="25000"/>
                <a:lumOff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graphs'!$S$7:$X$7</c:f>
              <c:numCache>
                <c:formatCode>#,##0.0_ ;[Red]\-#,##0.0\ </c:formatCode>
                <c:ptCount val="6"/>
                <c:pt idx="0">
                  <c:v>5.2</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2-CF27-4448-AC97-6880E607C12B}"/>
            </c:ext>
          </c:extLst>
        </c:ser>
        <c:ser>
          <c:idx val="2"/>
          <c:order val="3"/>
          <c:tx>
            <c:strRef>
              <c:f>'Report tables &amp; graphs'!$R$16</c:f>
              <c:strCache>
                <c:ptCount val="1"/>
                <c:pt idx="0">
                  <c:v>Use of high surplus</c:v>
                </c:pt>
              </c:strCache>
            </c:strRef>
          </c:tx>
          <c:spPr>
            <a:solidFill>
              <a:srgbClr val="FCCA92"/>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CF27-4448-AC97-6880E607C1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graphs'!$S$16:$X$16</c:f>
              <c:numCache>
                <c:formatCode>#,##0.0_ ;[Red]\-#,##0.0\ </c:formatCode>
                <c:ptCount val="6"/>
                <c:pt idx="0">
                  <c:v>11.523122815348238</c:v>
                </c:pt>
                <c:pt idx="1">
                  <c:v>9.8331758434369494</c:v>
                </c:pt>
                <c:pt idx="2">
                  <c:v>8.062075887911087</c:v>
                </c:pt>
                <c:pt idx="3">
                  <c:v>6.5122983912307379</c:v>
                </c:pt>
                <c:pt idx="4">
                  <c:v>5.7282178446717591</c:v>
                </c:pt>
                <c:pt idx="5">
                  <c:v>0</c:v>
                </c:pt>
              </c:numCache>
            </c:numRef>
          </c:val>
          <c:extLst>
            <c:ext xmlns:c16="http://schemas.microsoft.com/office/drawing/2014/chart" uri="{C3380CC4-5D6E-409C-BE32-E72D297353CC}">
              <c16:uniqueId val="{00000004-CF27-4448-AC97-6880E607C12B}"/>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8575" cap="rnd">
              <a:solidFill>
                <a:sysClr val="windowText" lastClr="000000"/>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5-CF27-4448-AC97-6880E607C12B}"/>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E7E6E6"/>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1">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4638988900998E-2"/>
          <c:y val="3.7675296655879181E-2"/>
          <c:w val="0.90793104759951637"/>
          <c:h val="0.86560555555555552"/>
        </c:manualLayout>
      </c:layout>
      <c:barChart>
        <c:barDir val="col"/>
        <c:grouping val="stacked"/>
        <c:varyColors val="0"/>
        <c:ser>
          <c:idx val="5"/>
          <c:order val="0"/>
          <c:tx>
            <c:strRef>
              <c:f>'Report tables &amp; graphs'!$R$6</c:f>
              <c:strCache>
                <c:ptCount val="1"/>
                <c:pt idx="0">
                  <c:v>Forecast low-risk forestry units</c:v>
                </c:pt>
              </c:strCache>
            </c:strRef>
          </c:tx>
          <c:spPr>
            <a:pattFill prst="pct90">
              <a:fgClr>
                <a:srgbClr val="D9D9D9"/>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graphs'!$S$6:$X$6</c:f>
              <c:numCache>
                <c:formatCode>#,##0.0_ ;[Red]\-#,##0.0\ </c:formatCode>
                <c:ptCount val="6"/>
                <c:pt idx="0">
                  <c:v>10.70318220068739</c:v>
                </c:pt>
                <c:pt idx="1">
                  <c:v>12.923878171024983</c:v>
                </c:pt>
                <c:pt idx="2">
                  <c:v>14.985852502407081</c:v>
                </c:pt>
                <c:pt idx="3">
                  <c:v>16.875134169609247</c:v>
                </c:pt>
                <c:pt idx="4">
                  <c:v>18.168206060234507</c:v>
                </c:pt>
                <c:pt idx="5">
                  <c:v>18.97946597533597</c:v>
                </c:pt>
              </c:numCache>
            </c:numRef>
          </c:val>
          <c:extLst>
            <c:ext xmlns:c16="http://schemas.microsoft.com/office/drawing/2014/chart" uri="{C3380CC4-5D6E-409C-BE32-E72D297353CC}">
              <c16:uniqueId val="{00000000-27FD-4AC3-B2A7-B8BA86CD71DF}"/>
            </c:ext>
          </c:extLst>
        </c:ser>
        <c:ser>
          <c:idx val="1"/>
          <c:order val="1"/>
          <c:tx>
            <c:strRef>
              <c:f>'Report tables &amp; graphs'!$R$9</c:f>
              <c:strCache>
                <c:ptCount val="1"/>
                <c:pt idx="0">
                  <c:v>Industrial allocation forecast</c:v>
                </c:pt>
              </c:strCache>
            </c:strRef>
          </c:tx>
          <c:spPr>
            <a:pattFill prst="pct75">
              <a:fgClr>
                <a:srgbClr val="BFBFBF"/>
              </a:fgClr>
              <a:bgClr>
                <a:sysClr val="window" lastClr="FFFFFF"/>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graphs'!$S$9:$X$9</c:f>
              <c:numCache>
                <c:formatCode>#,##0.0_ ;[Red]\-#,##0.0\ </c:formatCode>
                <c:ptCount val="6"/>
                <c:pt idx="0">
                  <c:v>4.0940579147840532</c:v>
                </c:pt>
                <c:pt idx="1">
                  <c:v>3.9818370186877075</c:v>
                </c:pt>
                <c:pt idx="2">
                  <c:v>3.6603317691029904</c:v>
                </c:pt>
                <c:pt idx="3">
                  <c:v>3.6131984613787367</c:v>
                </c:pt>
                <c:pt idx="4">
                  <c:v>3.5660651536544847</c:v>
                </c:pt>
                <c:pt idx="5">
                  <c:v>3.4717985382059795</c:v>
                </c:pt>
              </c:numCache>
            </c:numRef>
          </c:val>
          <c:extLst>
            <c:ext xmlns:c16="http://schemas.microsoft.com/office/drawing/2014/chart" uri="{C3380CC4-5D6E-409C-BE32-E72D297353CC}">
              <c16:uniqueId val="{00000001-27FD-4AC3-B2A7-B8BA86CD71DF}"/>
            </c:ext>
          </c:extLst>
        </c:ser>
        <c:ser>
          <c:idx val="0"/>
          <c:order val="2"/>
          <c:tx>
            <c:strRef>
              <c:f>'Report tables &amp; graphs'!$R$8</c:f>
              <c:strCache>
                <c:ptCount val="1"/>
                <c:pt idx="0">
                  <c:v>Auction volumes with no 2026 clear</c:v>
                </c:pt>
              </c:strCache>
            </c:strRef>
          </c:tx>
          <c:spPr>
            <a:solidFill>
              <a:srgbClr val="003A5D">
                <a:lumMod val="25000"/>
                <a:lumOff val="75000"/>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27FD-4AC3-B2A7-B8BA86CD71D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graphs'!$S$8:$X$8</c:f>
              <c:numCache>
                <c:formatCode>#,##0.0_ ;[Red]\-#,##0.0\ </c:formatCode>
                <c:ptCount val="6"/>
                <c:pt idx="0" formatCode="General">
                  <c:v>0</c:v>
                </c:pt>
                <c:pt idx="1">
                  <c:v>4.3</c:v>
                </c:pt>
                <c:pt idx="2">
                  <c:v>3.3</c:v>
                </c:pt>
                <c:pt idx="3">
                  <c:v>2.4</c:v>
                </c:pt>
                <c:pt idx="4">
                  <c:v>1.7000000000000011</c:v>
                </c:pt>
                <c:pt idx="5">
                  <c:v>3.0376224044205857</c:v>
                </c:pt>
              </c:numCache>
            </c:numRef>
          </c:val>
          <c:extLst>
            <c:ext xmlns:c16="http://schemas.microsoft.com/office/drawing/2014/chart" uri="{C3380CC4-5D6E-409C-BE32-E72D297353CC}">
              <c16:uniqueId val="{00000003-27FD-4AC3-B2A7-B8BA86CD71DF}"/>
            </c:ext>
          </c:extLst>
        </c:ser>
        <c:ser>
          <c:idx val="2"/>
          <c:order val="3"/>
          <c:tx>
            <c:strRef>
              <c:f>'Report tables &amp; graphs'!$R$14</c:f>
              <c:strCache>
                <c:ptCount val="1"/>
                <c:pt idx="0">
                  <c:v>Use of central surplus with no 2026 auction clear</c:v>
                </c:pt>
              </c:strCache>
            </c:strRef>
          </c:tx>
          <c:spPr>
            <a:solidFill>
              <a:srgbClr val="FAA74A">
                <a:lumMod val="60000"/>
                <a:lumOff val="40000"/>
              </a:srgbClr>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4-27FD-4AC3-B2A7-B8BA86CD71DF}"/>
                </c:ext>
              </c:extLst>
            </c:dLbl>
            <c:dLbl>
              <c:idx val="4"/>
              <c:delete val="1"/>
              <c:extLst>
                <c:ext xmlns:c15="http://schemas.microsoft.com/office/drawing/2012/chart" uri="{CE6537A1-D6FC-4f65-9D91-7224C49458BB}"/>
                <c:ext xmlns:c16="http://schemas.microsoft.com/office/drawing/2014/chart" uri="{C3380CC4-5D6E-409C-BE32-E72D297353CC}">
                  <c16:uniqueId val="{00000005-27FD-4AC3-B2A7-B8BA86CD71DF}"/>
                </c:ext>
              </c:extLst>
            </c:dLbl>
            <c:dLbl>
              <c:idx val="5"/>
              <c:delete val="1"/>
              <c:extLst>
                <c:ext xmlns:c15="http://schemas.microsoft.com/office/drawing/2012/chart" uri="{CE6537A1-D6FC-4f65-9D91-7224C49458BB}"/>
                <c:ext xmlns:c16="http://schemas.microsoft.com/office/drawing/2014/chart" uri="{C3380CC4-5D6E-409C-BE32-E72D297353CC}">
                  <c16:uniqueId val="{00000006-27FD-4AC3-B2A7-B8BA86CD71D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graphs'!$S$14:$X$14</c:f>
              <c:numCache>
                <c:formatCode>#,##0.0_ ;[Red]\-#,##0.0\ </c:formatCode>
                <c:ptCount val="6"/>
                <c:pt idx="0">
                  <c:v>16.723122815348237</c:v>
                </c:pt>
                <c:pt idx="1">
                  <c:v>9.8331758434369494</c:v>
                </c:pt>
                <c:pt idx="2">
                  <c:v>3.1539270295606308</c:v>
                </c:pt>
                <c:pt idx="3">
                  <c:v>0</c:v>
                </c:pt>
                <c:pt idx="4">
                  <c:v>0</c:v>
                </c:pt>
                <c:pt idx="5">
                  <c:v>0</c:v>
                </c:pt>
              </c:numCache>
            </c:numRef>
          </c:val>
          <c:extLst>
            <c:ext xmlns:c16="http://schemas.microsoft.com/office/drawing/2014/chart" uri="{C3380CC4-5D6E-409C-BE32-E72D297353CC}">
              <c16:uniqueId val="{00000007-27FD-4AC3-B2A7-B8BA86CD71DF}"/>
            </c:ext>
          </c:extLst>
        </c:ser>
        <c:ser>
          <c:idx val="4"/>
          <c:order val="5"/>
          <c:tx>
            <c:strRef>
              <c:f>'Report tables &amp; graphs'!$R$15</c:f>
              <c:strCache>
                <c:ptCount val="1"/>
                <c:pt idx="0">
                  <c:v>Shortfall based on central surplus and no 2026 clear</c:v>
                </c:pt>
              </c:strCache>
            </c:strRef>
          </c:tx>
          <c:spPr>
            <a:pattFill prst="wdUpDiag">
              <a:fgClr>
                <a:srgbClr val="EF4D7F"/>
              </a:fgClr>
              <a:bgClr>
                <a:sysClr val="window" lastClr="FFFFFF"/>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27FD-4AC3-B2A7-B8BA86CD71DF}"/>
                </c:ext>
              </c:extLst>
            </c:dLbl>
            <c:dLbl>
              <c:idx val="1"/>
              <c:delete val="1"/>
              <c:extLst>
                <c:ext xmlns:c15="http://schemas.microsoft.com/office/drawing/2012/chart" uri="{CE6537A1-D6FC-4f65-9D91-7224C49458BB}"/>
                <c:ext xmlns:c16="http://schemas.microsoft.com/office/drawing/2014/chart" uri="{C3380CC4-5D6E-409C-BE32-E72D297353CC}">
                  <c16:uniqueId val="{00000009-27FD-4AC3-B2A7-B8BA86CD71DF}"/>
                </c:ext>
              </c:extLst>
            </c:dLbl>
            <c:dLbl>
              <c:idx val="5"/>
              <c:delete val="1"/>
              <c:extLst>
                <c:ext xmlns:c15="http://schemas.microsoft.com/office/drawing/2012/chart" uri="{CE6537A1-D6FC-4f65-9D91-7224C49458BB}"/>
                <c:ext xmlns:c16="http://schemas.microsoft.com/office/drawing/2014/chart" uri="{C3380CC4-5D6E-409C-BE32-E72D297353CC}">
                  <c16:uniqueId val="{0000000A-27FD-4AC3-B2A7-B8BA86CD71DF}"/>
                </c:ext>
              </c:extLst>
            </c:dLbl>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6"/>
              <c:pt idx="0">
                <c:v>2026</c:v>
              </c:pt>
              <c:pt idx="1">
                <c:v>2027</c:v>
              </c:pt>
              <c:pt idx="2">
                <c:v>2028</c:v>
              </c:pt>
              <c:pt idx="3">
                <c:v>2029</c:v>
              </c:pt>
              <c:pt idx="4">
                <c:v>2030</c:v>
              </c:pt>
              <c:pt idx="5">
                <c:v>2031</c:v>
              </c:pt>
            </c:numLit>
          </c:cat>
          <c:val>
            <c:numRef>
              <c:f>'Report tables &amp; graphs'!$S$15:$X$15</c:f>
              <c:numCache>
                <c:formatCode>General</c:formatCode>
                <c:ptCount val="6"/>
                <c:pt idx="0">
                  <c:v>0</c:v>
                </c:pt>
                <c:pt idx="1">
                  <c:v>0</c:v>
                </c:pt>
                <c:pt idx="2" formatCode="#,##0.0_ ;[Red]\-#,##0.0\ ">
                  <c:v>4.9081488583504562</c:v>
                </c:pt>
                <c:pt idx="3" formatCode="#,##0.0_ ;[Red]\-#,##0.0\ ">
                  <c:v>6.5122983912307379</c:v>
                </c:pt>
                <c:pt idx="4" formatCode="#,##0.0_ ;[Red]\-#,##0.0\ ">
                  <c:v>5.2689912843859741</c:v>
                </c:pt>
                <c:pt idx="5">
                  <c:v>0</c:v>
                </c:pt>
              </c:numCache>
            </c:numRef>
          </c:val>
          <c:extLst>
            <c:ext xmlns:c16="http://schemas.microsoft.com/office/drawing/2014/chart" uri="{C3380CC4-5D6E-409C-BE32-E72D297353CC}">
              <c16:uniqueId val="{0000000B-27FD-4AC3-B2A7-B8BA86CD71DF}"/>
            </c:ext>
          </c:extLst>
        </c:ser>
        <c:dLbls>
          <c:showLegendKey val="0"/>
          <c:showVal val="0"/>
          <c:showCatName val="0"/>
          <c:showSerName val="0"/>
          <c:showPercent val="0"/>
          <c:showBubbleSize val="0"/>
        </c:dLbls>
        <c:gapWidth val="60"/>
        <c:overlap val="100"/>
        <c:axId val="181294624"/>
        <c:axId val="281794256"/>
      </c:barChart>
      <c:lineChart>
        <c:grouping val="standard"/>
        <c:varyColors val="0"/>
        <c:ser>
          <c:idx val="3"/>
          <c:order val="4"/>
          <c:tx>
            <c:strRef>
              <c:f>'Report tables &amp; graphs'!$R$5</c:f>
              <c:strCache>
                <c:ptCount val="1"/>
                <c:pt idx="0">
                  <c:v>NZ ETS gross emissions forecast</c:v>
                </c:pt>
              </c:strCache>
            </c:strRef>
          </c:tx>
          <c:spPr>
            <a:ln w="28575" cap="rnd">
              <a:solidFill>
                <a:sysClr val="windowText" lastClr="000000"/>
              </a:solidFill>
              <a:prstDash val="dash"/>
              <a:round/>
            </a:ln>
            <a:effectLst/>
          </c:spPr>
          <c:marker>
            <c:symbol val="none"/>
          </c:marker>
          <c:cat>
            <c:numLit>
              <c:formatCode>General</c:formatCode>
              <c:ptCount val="6"/>
              <c:pt idx="0">
                <c:v>2026</c:v>
              </c:pt>
              <c:pt idx="1">
                <c:v>2027</c:v>
              </c:pt>
              <c:pt idx="2">
                <c:v>2028</c:v>
              </c:pt>
              <c:pt idx="3">
                <c:v>2029</c:v>
              </c:pt>
              <c:pt idx="4">
                <c:v>2030</c:v>
              </c:pt>
              <c:pt idx="5">
                <c:v>2031</c:v>
              </c:pt>
            </c:numLit>
          </c:cat>
          <c:val>
            <c:numRef>
              <c:f>'Report tables &amp; graphs'!$S$5:$X$5</c:f>
              <c:numCache>
                <c:formatCode>#,##0.0_ ;[Red]\-#,##0.0\ </c:formatCode>
                <c:ptCount val="6"/>
                <c:pt idx="0">
                  <c:v>31.52036293081968</c:v>
                </c:pt>
                <c:pt idx="1">
                  <c:v>31.038891033149643</c:v>
                </c:pt>
                <c:pt idx="2">
                  <c:v>30.008260159421159</c:v>
                </c:pt>
                <c:pt idx="3">
                  <c:v>29.400631022218722</c:v>
                </c:pt>
                <c:pt idx="4">
                  <c:v>28.703262498274967</c:v>
                </c:pt>
                <c:pt idx="5">
                  <c:v>28.180118285576278</c:v>
                </c:pt>
              </c:numCache>
            </c:numRef>
          </c:val>
          <c:smooth val="0"/>
          <c:extLst>
            <c:ext xmlns:c16="http://schemas.microsoft.com/office/drawing/2014/chart" uri="{C3380CC4-5D6E-409C-BE32-E72D297353CC}">
              <c16:uniqueId val="{0000000C-27FD-4AC3-B2A7-B8BA86CD71DF}"/>
            </c:ext>
          </c:extLst>
        </c:ser>
        <c:dLbls>
          <c:showLegendKey val="0"/>
          <c:showVal val="0"/>
          <c:showCatName val="0"/>
          <c:showSerName val="0"/>
          <c:showPercent val="0"/>
          <c:showBubbleSize val="0"/>
        </c:dLbls>
        <c:marker val="1"/>
        <c:smooth val="0"/>
        <c:axId val="181294624"/>
        <c:axId val="281794256"/>
      </c:lineChart>
      <c:catAx>
        <c:axId val="181294624"/>
        <c:scaling>
          <c:orientation val="minMax"/>
        </c:scaling>
        <c:delete val="0"/>
        <c:axPos val="b"/>
        <c:numFmt formatCode="General" sourceLinked="1"/>
        <c:majorTickMark val="none"/>
        <c:minorTickMark val="none"/>
        <c:tickLblPos val="nextTo"/>
        <c:spPr>
          <a:noFill/>
          <a:ln w="9525" cap="flat" cmpd="sng" algn="ctr">
            <a:solidFill>
              <a:srgbClr val="A6C0CB"/>
            </a:solidFill>
            <a:round/>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281794256"/>
        <c:crosses val="autoZero"/>
        <c:auto val="1"/>
        <c:lblAlgn val="ctr"/>
        <c:lblOffset val="100"/>
        <c:noMultiLvlLbl val="0"/>
      </c:catAx>
      <c:valAx>
        <c:axId val="281794256"/>
        <c:scaling>
          <c:orientation val="minMax"/>
        </c:scaling>
        <c:delete val="0"/>
        <c:axPos val="l"/>
        <c:majorGridlines>
          <c:spPr>
            <a:ln w="9525" cap="flat" cmpd="sng" algn="ctr">
              <a:solidFill>
                <a:srgbClr val="E7E6E6"/>
              </a:solidFill>
              <a:round/>
            </a:ln>
            <a:effectLst/>
          </c:spPr>
        </c:majorGridlines>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3A5D"/>
                </a:solidFill>
                <a:latin typeface="+mn-lt"/>
                <a:ea typeface="+mn-ea"/>
                <a:cs typeface="+mn-cs"/>
              </a:defRPr>
            </a:pPr>
            <a:endParaRPr lang="en-US"/>
          </a:p>
        </c:txPr>
        <c:crossAx val="18129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1">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247651</xdr:colOff>
      <xdr:row>5</xdr:row>
      <xdr:rowOff>101600</xdr:rowOff>
    </xdr:to>
    <xdr:pic>
      <xdr:nvPicPr>
        <xdr:cNvPr id="2" name="Picture 1">
          <a:extLst>
            <a:ext uri="{FF2B5EF4-FFF2-40B4-BE49-F238E27FC236}">
              <a16:creationId xmlns:a16="http://schemas.microsoft.com/office/drawing/2014/main" id="{5F3CBED2-9A2B-4ACC-A251-CB7334F0D00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2343150" cy="100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191</xdr:row>
      <xdr:rowOff>22412</xdr:rowOff>
    </xdr:from>
    <xdr:to>
      <xdr:col>0</xdr:col>
      <xdr:colOff>0</xdr:colOff>
      <xdr:row>192</xdr:row>
      <xdr:rowOff>13593</xdr:rowOff>
    </xdr:to>
    <xdr:cxnSp macro="">
      <xdr:nvCxnSpPr>
        <xdr:cNvPr id="56" name="Straight Connector 55">
          <a:extLst>
            <a:ext uri="{FF2B5EF4-FFF2-40B4-BE49-F238E27FC236}">
              <a16:creationId xmlns:a16="http://schemas.microsoft.com/office/drawing/2014/main" id="{84F2878E-438E-49FC-AFCA-7F9C3826A0AC}"/>
            </a:ext>
          </a:extLst>
        </xdr:cNvPr>
        <xdr:cNvCxnSpPr/>
      </xdr:nvCxnSpPr>
      <xdr:spPr>
        <a:xfrm>
          <a:off x="0" y="46638883"/>
          <a:ext cx="0" cy="17047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190</xdr:row>
      <xdr:rowOff>87527</xdr:rowOff>
    </xdr:from>
    <xdr:to>
      <xdr:col>3</xdr:col>
      <xdr:colOff>577401</xdr:colOff>
      <xdr:row>211</xdr:row>
      <xdr:rowOff>127681</xdr:rowOff>
    </xdr:to>
    <xdr:graphicFrame macro="">
      <xdr:nvGraphicFramePr>
        <xdr:cNvPr id="59" name="Chart 8">
          <a:extLst>
            <a:ext uri="{FF2B5EF4-FFF2-40B4-BE49-F238E27FC236}">
              <a16:creationId xmlns:a16="http://schemas.microsoft.com/office/drawing/2014/main" id="{0A1803E8-2C82-5EE5-9564-6157B8AB6F09}"/>
            </a:ext>
            <a:ext uri="{147F2762-F138-4A5C-976F-8EAC2B608ADB}">
              <a16:predDERef xmlns:a16="http://schemas.microsoft.com/office/drawing/2014/main" pred="{8C50F678-6951-4AA7-8D80-362E0E303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1807322</xdr:colOff>
      <xdr:row>301</xdr:row>
      <xdr:rowOff>75268</xdr:rowOff>
    </xdr:from>
    <xdr:to>
      <xdr:col>5</xdr:col>
      <xdr:colOff>340940</xdr:colOff>
      <xdr:row>321</xdr:row>
      <xdr:rowOff>92560</xdr:rowOff>
    </xdr:to>
    <xdr:graphicFrame macro="">
      <xdr:nvGraphicFramePr>
        <xdr:cNvPr id="63" name="Chart 15">
          <a:extLst>
            <a:ext uri="{FF2B5EF4-FFF2-40B4-BE49-F238E27FC236}">
              <a16:creationId xmlns:a16="http://schemas.microsoft.com/office/drawing/2014/main" id="{B4AB2780-D3F8-4E09-90FF-DA6975CA6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169116</xdr:colOff>
      <xdr:row>2</xdr:row>
      <xdr:rowOff>136339</xdr:rowOff>
    </xdr:from>
    <xdr:to>
      <xdr:col>3</xdr:col>
      <xdr:colOff>586897</xdr:colOff>
      <xdr:row>32</xdr:row>
      <xdr:rowOff>177807</xdr:rowOff>
    </xdr:to>
    <xdr:grpSp>
      <xdr:nvGrpSpPr>
        <xdr:cNvPr id="160" name="Group 159">
          <a:extLst>
            <a:ext uri="{FF2B5EF4-FFF2-40B4-BE49-F238E27FC236}">
              <a16:creationId xmlns:a16="http://schemas.microsoft.com/office/drawing/2014/main" id="{26A129E8-ED45-8020-B57B-3A6284A36233}"/>
            </a:ext>
          </a:extLst>
        </xdr:cNvPr>
        <xdr:cNvGrpSpPr/>
      </xdr:nvGrpSpPr>
      <xdr:grpSpPr>
        <a:xfrm>
          <a:off x="169116" y="517339"/>
          <a:ext cx="6542356" cy="5756468"/>
          <a:chOff x="10759412" y="824617"/>
          <a:chExt cx="6774364" cy="5408626"/>
        </a:xfrm>
      </xdr:grpSpPr>
      <xdr:grpSp>
        <xdr:nvGrpSpPr>
          <xdr:cNvPr id="157" name="Group 156">
            <a:extLst>
              <a:ext uri="{FF2B5EF4-FFF2-40B4-BE49-F238E27FC236}">
                <a16:creationId xmlns:a16="http://schemas.microsoft.com/office/drawing/2014/main" id="{3919AAAA-97DA-8787-0495-FC48CF011393}"/>
              </a:ext>
            </a:extLst>
          </xdr:cNvPr>
          <xdr:cNvGrpSpPr/>
        </xdr:nvGrpSpPr>
        <xdr:grpSpPr>
          <a:xfrm>
            <a:off x="10759412" y="824617"/>
            <a:ext cx="6774364" cy="5408626"/>
            <a:chOff x="11246121" y="1167143"/>
            <a:chExt cx="6774364" cy="5408626"/>
          </a:xfrm>
        </xdr:grpSpPr>
        <xdr:sp macro="" textlink="">
          <xdr:nvSpPr>
            <xdr:cNvPr id="128" name="Rectangle 127">
              <a:extLst>
                <a:ext uri="{FF2B5EF4-FFF2-40B4-BE49-F238E27FC236}">
                  <a16:creationId xmlns:a16="http://schemas.microsoft.com/office/drawing/2014/main" id="{F1A6AE6C-0000-D67F-4C03-91280AA54AA7}"/>
                </a:ext>
              </a:extLst>
            </xdr:cNvPr>
            <xdr:cNvSpPr/>
          </xdr:nvSpPr>
          <xdr:spPr>
            <a:xfrm>
              <a:off x="11273537" y="1167143"/>
              <a:ext cx="6746948" cy="5408626"/>
            </a:xfrm>
            <a:prstGeom prst="rect">
              <a:avLst/>
            </a:prstGeom>
            <a:solidFill>
              <a:schemeClr val="bg1"/>
            </a:solidFill>
            <a:ln w="31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aphicFrame macro="">
          <xdr:nvGraphicFramePr>
            <xdr:cNvPr id="129" name="Chart 128">
              <a:extLst>
                <a:ext uri="{FF2B5EF4-FFF2-40B4-BE49-F238E27FC236}">
                  <a16:creationId xmlns:a16="http://schemas.microsoft.com/office/drawing/2014/main" id="{72540EFA-CE07-4F6E-9549-DE95260E92E1}"/>
                </a:ext>
              </a:extLst>
            </xdr:cNvPr>
            <xdr:cNvGraphicFramePr>
              <a:graphicFrameLocks/>
            </xdr:cNvGraphicFramePr>
          </xdr:nvGraphicFramePr>
          <xdr:xfrm>
            <a:off x="14955824" y="1459966"/>
            <a:ext cx="2890407" cy="218564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0" name="Chart 129">
              <a:extLst>
                <a:ext uri="{FF2B5EF4-FFF2-40B4-BE49-F238E27FC236}">
                  <a16:creationId xmlns:a16="http://schemas.microsoft.com/office/drawing/2014/main" id="{8918C174-EBCC-44DE-9743-B10215802352}"/>
                </a:ext>
              </a:extLst>
            </xdr:cNvPr>
            <xdr:cNvGraphicFramePr>
              <a:graphicFrameLocks/>
            </xdr:cNvGraphicFramePr>
          </xdr:nvGraphicFramePr>
          <xdr:xfrm>
            <a:off x="12011540" y="1463915"/>
            <a:ext cx="2850331" cy="218881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31" name="Chart 130">
              <a:extLst>
                <a:ext uri="{FF2B5EF4-FFF2-40B4-BE49-F238E27FC236}">
                  <a16:creationId xmlns:a16="http://schemas.microsoft.com/office/drawing/2014/main" id="{A146BEEA-D93B-4A6B-A8CD-A78020E2E00A}"/>
                </a:ext>
              </a:extLst>
            </xdr:cNvPr>
            <xdr:cNvGraphicFramePr>
              <a:graphicFrameLocks/>
            </xdr:cNvGraphicFramePr>
          </xdr:nvGraphicFramePr>
          <xdr:xfrm>
            <a:off x="12022762" y="3708721"/>
            <a:ext cx="2848601" cy="2188816"/>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32" name="Chart 131">
              <a:extLst>
                <a:ext uri="{FF2B5EF4-FFF2-40B4-BE49-F238E27FC236}">
                  <a16:creationId xmlns:a16="http://schemas.microsoft.com/office/drawing/2014/main" id="{242E3C6B-AC01-4C50-A2E8-9A44AC842825}"/>
                </a:ext>
              </a:extLst>
            </xdr:cNvPr>
            <xdr:cNvGraphicFramePr>
              <a:graphicFrameLocks/>
            </xdr:cNvGraphicFramePr>
          </xdr:nvGraphicFramePr>
          <xdr:xfrm>
            <a:off x="14968825" y="3707319"/>
            <a:ext cx="2880882" cy="2187565"/>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33" name="TextBox 132">
              <a:extLst>
                <a:ext uri="{FF2B5EF4-FFF2-40B4-BE49-F238E27FC236}">
                  <a16:creationId xmlns:a16="http://schemas.microsoft.com/office/drawing/2014/main" id="{E3D69CA3-196A-4BCE-9661-3F97941E22B3}"/>
                </a:ext>
              </a:extLst>
            </xdr:cNvPr>
            <xdr:cNvSpPr txBox="1"/>
          </xdr:nvSpPr>
          <xdr:spPr>
            <a:xfrm>
              <a:off x="11320883" y="1423799"/>
              <a:ext cx="680499" cy="560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NZ" sz="900">
                  <a:solidFill>
                    <a:srgbClr val="003A5D"/>
                  </a:solidFill>
                </a:rPr>
                <a:t>NZUs (millions)</a:t>
              </a:r>
            </a:p>
          </xdr:txBody>
        </xdr:sp>
        <xdr:sp macro="" textlink="">
          <xdr:nvSpPr>
            <xdr:cNvPr id="141" name="TextBox 140">
              <a:extLst>
                <a:ext uri="{FF2B5EF4-FFF2-40B4-BE49-F238E27FC236}">
                  <a16:creationId xmlns:a16="http://schemas.microsoft.com/office/drawing/2014/main" id="{7BDB4EEE-2B17-4DDA-98F9-3DC4A100D041}"/>
                </a:ext>
              </a:extLst>
            </xdr:cNvPr>
            <xdr:cNvSpPr txBox="1"/>
          </xdr:nvSpPr>
          <xdr:spPr>
            <a:xfrm>
              <a:off x="15488190" y="5983045"/>
              <a:ext cx="1946626" cy="5782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Auction volumes (status quo settings)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Forecast industrial allocation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Forecast low-risk forestry units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142" name="Rectangle 141">
              <a:extLst>
                <a:ext uri="{FF2B5EF4-FFF2-40B4-BE49-F238E27FC236}">
                  <a16:creationId xmlns:a16="http://schemas.microsoft.com/office/drawing/2014/main" id="{5D269007-5FFA-42E4-A427-8B2161A06275}"/>
                </a:ext>
              </a:extLst>
            </xdr:cNvPr>
            <xdr:cNvSpPr/>
          </xdr:nvSpPr>
          <xdr:spPr>
            <a:xfrm>
              <a:off x="15118696" y="6069235"/>
              <a:ext cx="424451" cy="83477"/>
            </a:xfrm>
            <a:prstGeom prst="rect">
              <a:avLst/>
            </a:prstGeom>
            <a:solidFill>
              <a:schemeClr val="accent1">
                <a:lumMod val="25000"/>
                <a:lumOff val="7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43" name="Rectangle 142">
              <a:extLst>
                <a:ext uri="{FF2B5EF4-FFF2-40B4-BE49-F238E27FC236}">
                  <a16:creationId xmlns:a16="http://schemas.microsoft.com/office/drawing/2014/main" id="{504B9A7C-3CB8-4631-A20F-A900ACBA6678}"/>
                </a:ext>
              </a:extLst>
            </xdr:cNvPr>
            <xdr:cNvSpPr/>
          </xdr:nvSpPr>
          <xdr:spPr>
            <a:xfrm>
              <a:off x="15118739" y="6202886"/>
              <a:ext cx="423235" cy="84583"/>
            </a:xfrm>
            <a:prstGeom prst="rect">
              <a:avLst/>
            </a:prstGeom>
            <a:pattFill prst="pct75">
              <a:fgClr>
                <a:srgbClr val="BFBFBF"/>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44" name="Rectangle 143">
              <a:extLst>
                <a:ext uri="{FF2B5EF4-FFF2-40B4-BE49-F238E27FC236}">
                  <a16:creationId xmlns:a16="http://schemas.microsoft.com/office/drawing/2014/main" id="{CF720784-A677-43E2-A2EE-C1CEB34A939C}"/>
                </a:ext>
              </a:extLst>
            </xdr:cNvPr>
            <xdr:cNvSpPr/>
          </xdr:nvSpPr>
          <xdr:spPr>
            <a:xfrm>
              <a:off x="15118746" y="6340434"/>
              <a:ext cx="423235" cy="83650"/>
            </a:xfrm>
            <a:prstGeom prst="rect">
              <a:avLst/>
            </a:prstGeom>
            <a:pattFill prst="pct90">
              <a:fgClr>
                <a:srgbClr val="D9D9D9"/>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45" name="TextBox 144">
              <a:extLst>
                <a:ext uri="{FF2B5EF4-FFF2-40B4-BE49-F238E27FC236}">
                  <a16:creationId xmlns:a16="http://schemas.microsoft.com/office/drawing/2014/main" id="{FAE153FA-A017-421A-8955-B913BD2074CD}"/>
                </a:ext>
              </a:extLst>
            </xdr:cNvPr>
            <xdr:cNvSpPr txBox="1"/>
          </xdr:nvSpPr>
          <xdr:spPr>
            <a:xfrm>
              <a:off x="12629988" y="5986322"/>
              <a:ext cx="2494216" cy="53620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Projected gross emissions from NZ ETS sectors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Unit shortfall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Surplus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146" name="Rectangle 145">
              <a:extLst>
                <a:ext uri="{FF2B5EF4-FFF2-40B4-BE49-F238E27FC236}">
                  <a16:creationId xmlns:a16="http://schemas.microsoft.com/office/drawing/2014/main" id="{4F0C76E0-F372-4D11-B89D-BE5EC30C0271}"/>
                </a:ext>
              </a:extLst>
            </xdr:cNvPr>
            <xdr:cNvSpPr/>
          </xdr:nvSpPr>
          <xdr:spPr>
            <a:xfrm>
              <a:off x="12242098" y="6335538"/>
              <a:ext cx="423235" cy="84583"/>
            </a:xfrm>
            <a:prstGeom prst="rect">
              <a:avLst/>
            </a:prstGeom>
            <a:solidFill>
              <a:schemeClr val="accent6">
                <a:lumMod val="60000"/>
                <a:lumOff val="40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47" name="Rectangle 146">
              <a:extLst>
                <a:ext uri="{FF2B5EF4-FFF2-40B4-BE49-F238E27FC236}">
                  <a16:creationId xmlns:a16="http://schemas.microsoft.com/office/drawing/2014/main" id="{8AC063FA-F09D-4AE4-8BB7-C3405C9A1895}"/>
                </a:ext>
              </a:extLst>
            </xdr:cNvPr>
            <xdr:cNvSpPr/>
          </xdr:nvSpPr>
          <xdr:spPr>
            <a:xfrm>
              <a:off x="12238924" y="6188278"/>
              <a:ext cx="423235" cy="84583"/>
            </a:xfrm>
            <a:prstGeom prst="rect">
              <a:avLst/>
            </a:prstGeom>
            <a:pattFill prst="wdUpDiag">
              <a:fgClr>
                <a:srgbClr val="EF4D7F">
                  <a:lumMod val="75000"/>
                </a:srgbClr>
              </a:fgClr>
              <a:bgClr>
                <a:srgbClr val="FFFFFF"/>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xnSp macro="">
          <xdr:nvCxnSpPr>
            <xdr:cNvPr id="148" name="Straight Connector 147">
              <a:extLst>
                <a:ext uri="{FF2B5EF4-FFF2-40B4-BE49-F238E27FC236}">
                  <a16:creationId xmlns:a16="http://schemas.microsoft.com/office/drawing/2014/main" id="{DC251076-719B-46D1-B882-23F96D4AE6CD}"/>
                </a:ext>
              </a:extLst>
            </xdr:cNvPr>
            <xdr:cNvCxnSpPr/>
          </xdr:nvCxnSpPr>
          <xdr:spPr>
            <a:xfrm flipH="1">
              <a:off x="12234347" y="6096657"/>
              <a:ext cx="423235" cy="0"/>
            </a:xfrm>
            <a:prstGeom prst="line">
              <a:avLst/>
            </a:prstGeom>
            <a:noFill/>
            <a:ln w="25400" cap="flat" cmpd="sng" algn="ctr">
              <a:solidFill>
                <a:schemeClr val="accent1"/>
              </a:solidFill>
              <a:prstDash val="dash"/>
              <a:miter lim="800000"/>
            </a:ln>
            <a:effectLst/>
          </xdr:spPr>
        </xdr:cxnSp>
        <xdr:sp macro="" textlink="">
          <xdr:nvSpPr>
            <xdr:cNvPr id="153" name="TextBox 152">
              <a:extLst>
                <a:ext uri="{FF2B5EF4-FFF2-40B4-BE49-F238E27FC236}">
                  <a16:creationId xmlns:a16="http://schemas.microsoft.com/office/drawing/2014/main" id="{D9865201-1E40-4054-B7C3-84D24C394CC4}"/>
                </a:ext>
              </a:extLst>
            </xdr:cNvPr>
            <xdr:cNvSpPr txBox="1"/>
          </xdr:nvSpPr>
          <xdr:spPr>
            <a:xfrm>
              <a:off x="12750586" y="1206590"/>
              <a:ext cx="1508018" cy="28323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100" b="1" i="0" u="none" strike="noStrike" kern="0" cap="none" spc="0" normalizeH="0" baseline="0" noProof="0">
                  <a:ln>
                    <a:noFill/>
                  </a:ln>
                  <a:solidFill>
                    <a:srgbClr val="003A5D"/>
                  </a:solidFill>
                  <a:effectLst/>
                  <a:uLnTx/>
                  <a:uFillTx/>
                  <a:latin typeface="Calibri" panose="020F0502020204030204"/>
                  <a:ea typeface="+mn-ea"/>
                  <a:cs typeface="+mn-cs"/>
                </a:rPr>
                <a:t>high</a:t>
              </a:r>
            </a:p>
          </xdr:txBody>
        </xdr:sp>
        <xdr:sp macro="" textlink="">
          <xdr:nvSpPr>
            <xdr:cNvPr id="154" name="TextBox 153">
              <a:extLst>
                <a:ext uri="{FF2B5EF4-FFF2-40B4-BE49-F238E27FC236}">
                  <a16:creationId xmlns:a16="http://schemas.microsoft.com/office/drawing/2014/main" id="{BEE53440-838F-4523-B636-5E0DD117319A}"/>
                </a:ext>
              </a:extLst>
            </xdr:cNvPr>
            <xdr:cNvSpPr txBox="1"/>
          </xdr:nvSpPr>
          <xdr:spPr>
            <a:xfrm>
              <a:off x="15653179" y="1211726"/>
              <a:ext cx="1767249" cy="28006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100" b="1" i="0" u="none" strike="noStrike" kern="0" cap="none" spc="0" normalizeH="0" baseline="0" noProof="0">
                  <a:ln>
                    <a:noFill/>
                  </a:ln>
                  <a:solidFill>
                    <a:srgbClr val="003A5D"/>
                  </a:solidFill>
                  <a:effectLst/>
                  <a:uLnTx/>
                  <a:uFillTx/>
                  <a:latin typeface="Calibri" panose="020F0502020204030204"/>
                  <a:ea typeface="+mn-ea"/>
                  <a:cs typeface="+mn-cs"/>
                </a:rPr>
                <a:t>central</a:t>
              </a:r>
            </a:p>
          </xdr:txBody>
        </xdr:sp>
        <xdr:sp macro="" textlink="">
          <xdr:nvSpPr>
            <xdr:cNvPr id="155" name="TextBox 154">
              <a:extLst>
                <a:ext uri="{FF2B5EF4-FFF2-40B4-BE49-F238E27FC236}">
                  <a16:creationId xmlns:a16="http://schemas.microsoft.com/office/drawing/2014/main" id="{4BF0C0E4-9342-4CB6-BDD7-2F0456384477}"/>
                </a:ext>
              </a:extLst>
            </xdr:cNvPr>
            <xdr:cNvSpPr txBox="1"/>
          </xdr:nvSpPr>
          <xdr:spPr>
            <a:xfrm>
              <a:off x="11246121" y="2318974"/>
              <a:ext cx="799697" cy="698819"/>
            </a:xfrm>
            <a:prstGeom prst="rect">
              <a:avLst/>
            </a:prstGeom>
            <a:noFill/>
            <a:ln w="9525" cmpd="sng">
              <a:noFill/>
            </a:ln>
            <a:effectLst/>
          </xdr:spPr>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srgbClr val="003A5D"/>
                  </a:solidFill>
                  <a:effectLst/>
                  <a:uLnTx/>
                  <a:uFillTx/>
                  <a:latin typeface="Calibri" panose="020F0502020204030204"/>
                  <a:ea typeface="+mn-ea"/>
                  <a:cs typeface="+mn-cs"/>
                </a:rPr>
                <a:t>2026 auctions:</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NZ" sz="1100" b="1" i="0" u="none" strike="noStrike" kern="0" cap="none" spc="0" normalizeH="0" baseline="0" noProof="0">
                  <a:ln>
                    <a:noFill/>
                  </a:ln>
                  <a:solidFill>
                    <a:srgbClr val="003A5D"/>
                  </a:solidFill>
                  <a:effectLst/>
                  <a:uLnTx/>
                  <a:uFillTx/>
                  <a:latin typeface="Calibri" panose="020F0502020204030204"/>
                  <a:ea typeface="+mn-ea"/>
                  <a:cs typeface="+mn-cs"/>
                </a:rPr>
                <a:t>all decline</a:t>
              </a:r>
            </a:p>
          </xdr:txBody>
        </xdr:sp>
        <xdr:sp macro="" textlink="">
          <xdr:nvSpPr>
            <xdr:cNvPr id="156" name="TextBox 155">
              <a:extLst>
                <a:ext uri="{FF2B5EF4-FFF2-40B4-BE49-F238E27FC236}">
                  <a16:creationId xmlns:a16="http://schemas.microsoft.com/office/drawing/2014/main" id="{4421BC53-98A2-403A-9A29-A1B968A4F601}"/>
                </a:ext>
              </a:extLst>
            </xdr:cNvPr>
            <xdr:cNvSpPr txBox="1"/>
          </xdr:nvSpPr>
          <xdr:spPr>
            <a:xfrm>
              <a:off x="11295529" y="4577656"/>
              <a:ext cx="714908" cy="708345"/>
            </a:xfrm>
            <a:prstGeom prst="rect">
              <a:avLst/>
            </a:prstGeom>
            <a:noFill/>
            <a:ln w="9525" cmpd="sng">
              <a:noFill/>
            </a:ln>
            <a:effectLst/>
          </xdr:spPr>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srgbClr val="003A5D"/>
                  </a:solidFill>
                  <a:effectLst/>
                  <a:uLnTx/>
                  <a:uFillTx/>
                  <a:latin typeface="Calibri" panose="020F0502020204030204"/>
                  <a:ea typeface="+mn-ea"/>
                  <a:cs typeface="+mn-cs"/>
                </a:rPr>
                <a:t>2026 auctions:</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NZ" sz="1100" b="1" i="0" u="none" strike="noStrike" kern="0" cap="none" spc="0" normalizeH="0" baseline="0" noProof="0">
                  <a:ln>
                    <a:noFill/>
                  </a:ln>
                  <a:solidFill>
                    <a:srgbClr val="003A5D"/>
                  </a:solidFill>
                  <a:effectLst/>
                  <a:uLnTx/>
                  <a:uFillTx/>
                  <a:latin typeface="Calibri" panose="020F0502020204030204"/>
                  <a:ea typeface="+mn-ea"/>
                  <a:cs typeface="+mn-cs"/>
                </a:rPr>
                <a:t>all clear</a:t>
              </a:r>
            </a:p>
          </xdr:txBody>
        </xdr:sp>
      </xdr:grpSp>
      <xdr:cxnSp macro="">
        <xdr:nvCxnSpPr>
          <xdr:cNvPr id="135" name="Straight Connector 134">
            <a:extLst>
              <a:ext uri="{FF2B5EF4-FFF2-40B4-BE49-F238E27FC236}">
                <a16:creationId xmlns:a16="http://schemas.microsoft.com/office/drawing/2014/main" id="{0384C1F8-D904-4F0E-8D7F-4B0AFB23A7C7}"/>
              </a:ext>
            </a:extLst>
          </xdr:cNvPr>
          <xdr:cNvCxnSpPr/>
        </xdr:nvCxnSpPr>
        <xdr:spPr>
          <a:xfrm>
            <a:off x="14444302" y="964506"/>
            <a:ext cx="0" cy="4579231"/>
          </a:xfrm>
          <a:prstGeom prst="line">
            <a:avLst/>
          </a:prstGeom>
          <a:noFill/>
          <a:ln w="19050" cap="flat" cmpd="sng" algn="ctr">
            <a:solidFill>
              <a:schemeClr val="accent1"/>
            </a:solidFill>
            <a:prstDash val="solid"/>
            <a:miter lim="800000"/>
          </a:ln>
          <a:effectLst/>
        </xdr:spPr>
      </xdr:cxnSp>
      <xdr:cxnSp macro="">
        <xdr:nvCxnSpPr>
          <xdr:cNvPr id="137" name="Straight Connector 136">
            <a:extLst>
              <a:ext uri="{FF2B5EF4-FFF2-40B4-BE49-F238E27FC236}">
                <a16:creationId xmlns:a16="http://schemas.microsoft.com/office/drawing/2014/main" id="{30CC7146-4FAB-4608-A082-E1467880D008}"/>
              </a:ext>
            </a:extLst>
          </xdr:cNvPr>
          <xdr:cNvCxnSpPr/>
        </xdr:nvCxnSpPr>
        <xdr:spPr>
          <a:xfrm flipH="1" flipV="1">
            <a:off x="11265087" y="3331322"/>
            <a:ext cx="6083299" cy="20498"/>
          </a:xfrm>
          <a:prstGeom prst="line">
            <a:avLst/>
          </a:prstGeom>
          <a:noFill/>
          <a:ln w="19050" cap="flat" cmpd="sng" algn="ctr">
            <a:solidFill>
              <a:schemeClr val="accent1"/>
            </a:solidFill>
            <a:prstDash val="solid"/>
            <a:miter lim="800000"/>
          </a:ln>
          <a:effectLst/>
        </xdr:spPr>
      </xdr:cxnSp>
    </xdr:grpSp>
    <xdr:clientData/>
  </xdr:twoCellAnchor>
  <xdr:twoCellAnchor>
    <xdr:from>
      <xdr:col>90</xdr:col>
      <xdr:colOff>402091</xdr:colOff>
      <xdr:row>5</xdr:row>
      <xdr:rowOff>125867</xdr:rowOff>
    </xdr:from>
    <xdr:to>
      <xdr:col>108</xdr:col>
      <xdr:colOff>439283</xdr:colOff>
      <xdr:row>33</xdr:row>
      <xdr:rowOff>45895</xdr:rowOff>
    </xdr:to>
    <xdr:grpSp>
      <xdr:nvGrpSpPr>
        <xdr:cNvPr id="189" name="Group 188">
          <a:extLst>
            <a:ext uri="{FF2B5EF4-FFF2-40B4-BE49-F238E27FC236}">
              <a16:creationId xmlns:a16="http://schemas.microsoft.com/office/drawing/2014/main" id="{B7E6300B-E147-490C-AA5A-F8231242C556}"/>
            </a:ext>
          </a:extLst>
        </xdr:cNvPr>
        <xdr:cNvGrpSpPr/>
      </xdr:nvGrpSpPr>
      <xdr:grpSpPr>
        <a:xfrm>
          <a:off x="62590816" y="1078367"/>
          <a:ext cx="11009992" cy="5254028"/>
          <a:chOff x="11430000" y="32262536"/>
          <a:chExt cx="10926535" cy="5254028"/>
        </a:xfrm>
      </xdr:grpSpPr>
      <xdr:sp macro="" textlink="">
        <xdr:nvSpPr>
          <xdr:cNvPr id="190" name="Rectangle 189">
            <a:extLst>
              <a:ext uri="{FF2B5EF4-FFF2-40B4-BE49-F238E27FC236}">
                <a16:creationId xmlns:a16="http://schemas.microsoft.com/office/drawing/2014/main" id="{6F2B16D0-EE8C-B644-A254-550301F4A60E}"/>
              </a:ext>
            </a:extLst>
          </xdr:cNvPr>
          <xdr:cNvSpPr/>
        </xdr:nvSpPr>
        <xdr:spPr>
          <a:xfrm>
            <a:off x="11430000" y="32262536"/>
            <a:ext cx="10926535" cy="51707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nvGrpSpPr>
          <xdr:cNvPr id="191" name="Group 190">
            <a:extLst>
              <a:ext uri="{FF2B5EF4-FFF2-40B4-BE49-F238E27FC236}">
                <a16:creationId xmlns:a16="http://schemas.microsoft.com/office/drawing/2014/main" id="{8F4CF63B-5A75-DA0B-967D-7FADE6C38FF8}"/>
              </a:ext>
            </a:extLst>
          </xdr:cNvPr>
          <xdr:cNvGrpSpPr/>
        </xdr:nvGrpSpPr>
        <xdr:grpSpPr>
          <a:xfrm>
            <a:off x="11430000" y="32378383"/>
            <a:ext cx="10805516" cy="5138181"/>
            <a:chOff x="12123964" y="32310347"/>
            <a:chExt cx="10805516" cy="5138181"/>
          </a:xfrm>
        </xdr:grpSpPr>
        <xdr:graphicFrame macro="">
          <xdr:nvGraphicFramePr>
            <xdr:cNvPr id="192" name="Chart 191">
              <a:extLst>
                <a:ext uri="{FF2B5EF4-FFF2-40B4-BE49-F238E27FC236}">
                  <a16:creationId xmlns:a16="http://schemas.microsoft.com/office/drawing/2014/main" id="{3BC4970E-C9D0-7789-1909-B5B9CC17289A}"/>
                </a:ext>
              </a:extLst>
            </xdr:cNvPr>
            <xdr:cNvGraphicFramePr>
              <a:graphicFrameLocks/>
            </xdr:cNvGraphicFramePr>
          </xdr:nvGraphicFramePr>
          <xdr:xfrm>
            <a:off x="17997480" y="32696735"/>
            <a:ext cx="4932000" cy="3841216"/>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193" name="TextBox 192">
              <a:extLst>
                <a:ext uri="{FF2B5EF4-FFF2-40B4-BE49-F238E27FC236}">
                  <a16:creationId xmlns:a16="http://schemas.microsoft.com/office/drawing/2014/main" id="{0F84231D-1406-C542-521B-D53F2023FE56}"/>
                </a:ext>
              </a:extLst>
            </xdr:cNvPr>
            <xdr:cNvSpPr txBox="1"/>
          </xdr:nvSpPr>
          <xdr:spPr>
            <a:xfrm>
              <a:off x="18167929" y="32349406"/>
              <a:ext cx="4641548" cy="428569"/>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high; </a:t>
              </a: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do not clear</a:t>
              </a:r>
            </a:p>
          </xdr:txBody>
        </xdr:sp>
        <xdr:sp macro="" textlink="">
          <xdr:nvSpPr>
            <xdr:cNvPr id="194" name="TextBox 193">
              <a:extLst>
                <a:ext uri="{FF2B5EF4-FFF2-40B4-BE49-F238E27FC236}">
                  <a16:creationId xmlns:a16="http://schemas.microsoft.com/office/drawing/2014/main" id="{E0EF5AB3-1171-57C9-4B72-52DC1E9DD1AD}"/>
                </a:ext>
              </a:extLst>
            </xdr:cNvPr>
            <xdr:cNvSpPr txBox="1"/>
          </xdr:nvSpPr>
          <xdr:spPr>
            <a:xfrm>
              <a:off x="13335156" y="32310347"/>
              <a:ext cx="4780620" cy="430432"/>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high; </a:t>
              </a: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fully clear</a:t>
              </a:r>
            </a:p>
          </xdr:txBody>
        </xdr:sp>
        <xdr:sp macro="" textlink="">
          <xdr:nvSpPr>
            <xdr:cNvPr id="195" name="TextBox 194">
              <a:extLst>
                <a:ext uri="{FF2B5EF4-FFF2-40B4-BE49-F238E27FC236}">
                  <a16:creationId xmlns:a16="http://schemas.microsoft.com/office/drawing/2014/main" id="{68FF32D8-9CC0-1FF7-BDFD-4D756C8FA958}"/>
                </a:ext>
              </a:extLst>
            </xdr:cNvPr>
            <xdr:cNvSpPr txBox="1"/>
          </xdr:nvSpPr>
          <xdr:spPr>
            <a:xfrm>
              <a:off x="19003006" y="36638119"/>
              <a:ext cx="3760709" cy="763003"/>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Auction volumes (status quo settings)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Forecast industrial allocation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Forecast low risk forestry units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196" name="Rectangle 195">
              <a:extLst>
                <a:ext uri="{FF2B5EF4-FFF2-40B4-BE49-F238E27FC236}">
                  <a16:creationId xmlns:a16="http://schemas.microsoft.com/office/drawing/2014/main" id="{0CEDD08C-02A9-59AE-F94F-55062DF7A670}"/>
                </a:ext>
              </a:extLst>
            </xdr:cNvPr>
            <xdr:cNvSpPr/>
          </xdr:nvSpPr>
          <xdr:spPr>
            <a:xfrm>
              <a:off x="18209793" y="36732547"/>
              <a:ext cx="820333" cy="136141"/>
            </a:xfrm>
            <a:prstGeom prst="rect">
              <a:avLst/>
            </a:prstGeom>
            <a:solidFill>
              <a:schemeClr val="accent1">
                <a:lumMod val="25000"/>
                <a:lumOff val="7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97" name="Rectangle 196">
              <a:extLst>
                <a:ext uri="{FF2B5EF4-FFF2-40B4-BE49-F238E27FC236}">
                  <a16:creationId xmlns:a16="http://schemas.microsoft.com/office/drawing/2014/main" id="{ECBAF7C0-3636-5C45-B5CD-9ADB3EBB3CA6}"/>
                </a:ext>
              </a:extLst>
            </xdr:cNvPr>
            <xdr:cNvSpPr/>
          </xdr:nvSpPr>
          <xdr:spPr>
            <a:xfrm>
              <a:off x="18207953" y="36925537"/>
              <a:ext cx="820334" cy="138231"/>
            </a:xfrm>
            <a:prstGeom prst="rect">
              <a:avLst/>
            </a:prstGeom>
            <a:pattFill prst="pct75">
              <a:fgClr>
                <a:srgbClr val="BFBFBF"/>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98" name="Rectangle 197">
              <a:extLst>
                <a:ext uri="{FF2B5EF4-FFF2-40B4-BE49-F238E27FC236}">
                  <a16:creationId xmlns:a16="http://schemas.microsoft.com/office/drawing/2014/main" id="{33CF4005-2F9F-E132-279F-C0E00FF64E48}"/>
                </a:ext>
              </a:extLst>
            </xdr:cNvPr>
            <xdr:cNvSpPr/>
          </xdr:nvSpPr>
          <xdr:spPr>
            <a:xfrm>
              <a:off x="18209745" y="37123463"/>
              <a:ext cx="819515" cy="136142"/>
            </a:xfrm>
            <a:prstGeom prst="rect">
              <a:avLst/>
            </a:prstGeom>
            <a:pattFill prst="pct90">
              <a:fgClr>
                <a:srgbClr val="D9D9D9"/>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99" name="TextBox 198">
              <a:extLst>
                <a:ext uri="{FF2B5EF4-FFF2-40B4-BE49-F238E27FC236}">
                  <a16:creationId xmlns:a16="http://schemas.microsoft.com/office/drawing/2014/main" id="{B64AD1BF-F527-EEED-B8D9-248CBC41747E}"/>
                </a:ext>
              </a:extLst>
            </xdr:cNvPr>
            <xdr:cNvSpPr txBox="1"/>
          </xdr:nvSpPr>
          <xdr:spPr>
            <a:xfrm>
              <a:off x="14784074" y="36622573"/>
              <a:ext cx="3121643" cy="825955"/>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Projected gross emissions from NZ ETS sectors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Unit shortfall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Surplus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200" name="Rectangle 199">
              <a:extLst>
                <a:ext uri="{FF2B5EF4-FFF2-40B4-BE49-F238E27FC236}">
                  <a16:creationId xmlns:a16="http://schemas.microsoft.com/office/drawing/2014/main" id="{4B45380B-45AA-4DC5-D02A-D46594B5B9BF}"/>
                </a:ext>
              </a:extLst>
            </xdr:cNvPr>
            <xdr:cNvSpPr/>
          </xdr:nvSpPr>
          <xdr:spPr>
            <a:xfrm>
              <a:off x="13970155" y="37099363"/>
              <a:ext cx="818953" cy="138231"/>
            </a:xfrm>
            <a:prstGeom prst="rect">
              <a:avLst/>
            </a:prstGeom>
            <a:solidFill>
              <a:schemeClr val="accent6">
                <a:lumMod val="60000"/>
                <a:lumOff val="40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01" name="Rectangle 200">
              <a:extLst>
                <a:ext uri="{FF2B5EF4-FFF2-40B4-BE49-F238E27FC236}">
                  <a16:creationId xmlns:a16="http://schemas.microsoft.com/office/drawing/2014/main" id="{BEB88B99-F577-7A55-E033-0100D414C545}"/>
                </a:ext>
              </a:extLst>
            </xdr:cNvPr>
            <xdr:cNvSpPr/>
          </xdr:nvSpPr>
          <xdr:spPr>
            <a:xfrm>
              <a:off x="13972947" y="36882106"/>
              <a:ext cx="818953" cy="138231"/>
            </a:xfrm>
            <a:prstGeom prst="rect">
              <a:avLst/>
            </a:prstGeom>
            <a:pattFill prst="wdUpDiag">
              <a:fgClr>
                <a:srgbClr val="EF4D7F">
                  <a:lumMod val="75000"/>
                </a:srgbClr>
              </a:fgClr>
              <a:bgClr>
                <a:srgbClr val="FFFFFF"/>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xnSp macro="">
          <xdr:nvCxnSpPr>
            <xdr:cNvPr id="202" name="Straight Connector 201">
              <a:extLst>
                <a:ext uri="{FF2B5EF4-FFF2-40B4-BE49-F238E27FC236}">
                  <a16:creationId xmlns:a16="http://schemas.microsoft.com/office/drawing/2014/main" id="{06123476-6BD8-D4CD-8655-100118863748}"/>
                </a:ext>
              </a:extLst>
            </xdr:cNvPr>
            <xdr:cNvCxnSpPr/>
          </xdr:nvCxnSpPr>
          <xdr:spPr>
            <a:xfrm flipH="1">
              <a:off x="13960983" y="36755652"/>
              <a:ext cx="818953" cy="0"/>
            </a:xfrm>
            <a:prstGeom prst="line">
              <a:avLst/>
            </a:prstGeom>
            <a:noFill/>
            <a:ln w="28575" cap="flat" cmpd="sng" algn="ctr">
              <a:solidFill>
                <a:srgbClr val="000000"/>
              </a:solidFill>
              <a:prstDash val="dash"/>
              <a:miter lim="800000"/>
            </a:ln>
            <a:effectLst/>
          </xdr:spPr>
        </xdr:cxnSp>
        <xdr:sp macro="" textlink="">
          <xdr:nvSpPr>
            <xdr:cNvPr id="203" name="TextBox 202">
              <a:extLst>
                <a:ext uri="{FF2B5EF4-FFF2-40B4-BE49-F238E27FC236}">
                  <a16:creationId xmlns:a16="http://schemas.microsoft.com/office/drawing/2014/main" id="{C26531FD-FC7D-B645-80FC-38C567D88D93}"/>
                </a:ext>
              </a:extLst>
            </xdr:cNvPr>
            <xdr:cNvSpPr txBox="1"/>
          </xdr:nvSpPr>
          <xdr:spPr>
            <a:xfrm>
              <a:off x="12123964" y="32708664"/>
              <a:ext cx="755172" cy="607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NZ" sz="1100">
                  <a:solidFill>
                    <a:srgbClr val="003A5D"/>
                  </a:solidFill>
                </a:rPr>
                <a:t>NZUs (millions)</a:t>
              </a:r>
            </a:p>
          </xdr:txBody>
        </xdr:sp>
        <xdr:graphicFrame macro="">
          <xdr:nvGraphicFramePr>
            <xdr:cNvPr id="204" name="Chart 203">
              <a:extLst>
                <a:ext uri="{FF2B5EF4-FFF2-40B4-BE49-F238E27FC236}">
                  <a16:creationId xmlns:a16="http://schemas.microsoft.com/office/drawing/2014/main" id="{4D597612-1CD7-0E87-7FC1-EA77D6FF7121}"/>
                </a:ext>
              </a:extLst>
            </xdr:cNvPr>
            <xdr:cNvGraphicFramePr>
              <a:graphicFrameLocks/>
            </xdr:cNvGraphicFramePr>
          </xdr:nvGraphicFramePr>
          <xdr:xfrm>
            <a:off x="12917937" y="32693500"/>
            <a:ext cx="4932000" cy="3846220"/>
          </xdr:xfrm>
          <a:graphic>
            <a:graphicData uri="http://schemas.openxmlformats.org/drawingml/2006/chart">
              <c:chart xmlns:c="http://schemas.openxmlformats.org/drawingml/2006/chart" xmlns:r="http://schemas.openxmlformats.org/officeDocument/2006/relationships" r:id="rId8"/>
            </a:graphicData>
          </a:graphic>
        </xdr:graphicFrame>
      </xdr:grpSp>
    </xdr:grpSp>
    <xdr:clientData/>
  </xdr:twoCellAnchor>
  <xdr:twoCellAnchor>
    <xdr:from>
      <xdr:col>95</xdr:col>
      <xdr:colOff>202519</xdr:colOff>
      <xdr:row>5</xdr:row>
      <xdr:rowOff>122239</xdr:rowOff>
    </xdr:from>
    <xdr:to>
      <xdr:col>113</xdr:col>
      <xdr:colOff>469673</xdr:colOff>
      <xdr:row>32</xdr:row>
      <xdr:rowOff>168525</xdr:rowOff>
    </xdr:to>
    <xdr:grpSp>
      <xdr:nvGrpSpPr>
        <xdr:cNvPr id="205" name="Group 204">
          <a:extLst>
            <a:ext uri="{FF2B5EF4-FFF2-40B4-BE49-F238E27FC236}">
              <a16:creationId xmlns:a16="http://schemas.microsoft.com/office/drawing/2014/main" id="{CFA7C805-88AE-47AE-85EE-F46CC9E5E994}"/>
            </a:ext>
          </a:extLst>
        </xdr:cNvPr>
        <xdr:cNvGrpSpPr/>
      </xdr:nvGrpSpPr>
      <xdr:grpSpPr>
        <a:xfrm>
          <a:off x="65439244" y="1074739"/>
          <a:ext cx="11239954" cy="5189786"/>
          <a:chOff x="0" y="32289750"/>
          <a:chExt cx="11157857" cy="5196136"/>
        </a:xfrm>
      </xdr:grpSpPr>
      <xdr:sp macro="" textlink="">
        <xdr:nvSpPr>
          <xdr:cNvPr id="206" name="Rectangle 205">
            <a:extLst>
              <a:ext uri="{FF2B5EF4-FFF2-40B4-BE49-F238E27FC236}">
                <a16:creationId xmlns:a16="http://schemas.microsoft.com/office/drawing/2014/main" id="{32568D43-A216-3712-B0A6-B380CFBAC035}"/>
              </a:ext>
            </a:extLst>
          </xdr:cNvPr>
          <xdr:cNvSpPr/>
        </xdr:nvSpPr>
        <xdr:spPr>
          <a:xfrm>
            <a:off x="231322" y="32289750"/>
            <a:ext cx="10926535" cy="51707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nvGrpSpPr>
          <xdr:cNvPr id="207" name="Group 206">
            <a:extLst>
              <a:ext uri="{FF2B5EF4-FFF2-40B4-BE49-F238E27FC236}">
                <a16:creationId xmlns:a16="http://schemas.microsoft.com/office/drawing/2014/main" id="{62F1D9F6-7FAA-6FF8-38DB-13760AE4CCBB}"/>
              </a:ext>
            </a:extLst>
          </xdr:cNvPr>
          <xdr:cNvGrpSpPr/>
        </xdr:nvGrpSpPr>
        <xdr:grpSpPr>
          <a:xfrm>
            <a:off x="0" y="32347705"/>
            <a:ext cx="11089879" cy="5138181"/>
            <a:chOff x="0" y="36824455"/>
            <a:chExt cx="11089879" cy="5138181"/>
          </a:xfrm>
        </xdr:grpSpPr>
        <xdr:sp macro="" textlink="">
          <xdr:nvSpPr>
            <xdr:cNvPr id="208" name="TextBox 207">
              <a:extLst>
                <a:ext uri="{FF2B5EF4-FFF2-40B4-BE49-F238E27FC236}">
                  <a16:creationId xmlns:a16="http://schemas.microsoft.com/office/drawing/2014/main" id="{7812DF7F-D963-5007-C3CC-839D002B22F6}"/>
                </a:ext>
              </a:extLst>
            </xdr:cNvPr>
            <xdr:cNvSpPr txBox="1"/>
          </xdr:nvSpPr>
          <xdr:spPr>
            <a:xfrm>
              <a:off x="6310140" y="36863514"/>
              <a:ext cx="4641341" cy="428569"/>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central; </a:t>
              </a: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do not clear</a:t>
              </a:r>
            </a:p>
          </xdr:txBody>
        </xdr:sp>
        <xdr:sp macro="" textlink="">
          <xdr:nvSpPr>
            <xdr:cNvPr id="209" name="TextBox 208">
              <a:extLst>
                <a:ext uri="{FF2B5EF4-FFF2-40B4-BE49-F238E27FC236}">
                  <a16:creationId xmlns:a16="http://schemas.microsoft.com/office/drawing/2014/main" id="{BDFE2973-B8AF-C4F6-742A-321761DA752D}"/>
                </a:ext>
              </a:extLst>
            </xdr:cNvPr>
            <xdr:cNvSpPr txBox="1"/>
          </xdr:nvSpPr>
          <xdr:spPr>
            <a:xfrm>
              <a:off x="1477581" y="36824455"/>
              <a:ext cx="4780407" cy="430432"/>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central; </a:t>
              </a: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fully clear</a:t>
              </a:r>
            </a:p>
          </xdr:txBody>
        </xdr:sp>
        <xdr:graphicFrame macro="">
          <xdr:nvGraphicFramePr>
            <xdr:cNvPr id="210" name="Chart 209">
              <a:extLst>
                <a:ext uri="{FF2B5EF4-FFF2-40B4-BE49-F238E27FC236}">
                  <a16:creationId xmlns:a16="http://schemas.microsoft.com/office/drawing/2014/main" id="{9A56336B-3A0C-EA2A-9640-B8C1F1F94970}"/>
                </a:ext>
              </a:extLst>
            </xdr:cNvPr>
            <xdr:cNvGraphicFramePr>
              <a:graphicFrameLocks/>
            </xdr:cNvGraphicFramePr>
          </xdr:nvGraphicFramePr>
          <xdr:xfrm>
            <a:off x="6148514" y="37221118"/>
            <a:ext cx="4941365" cy="383595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211" name="TextBox 210">
              <a:extLst>
                <a:ext uri="{FF2B5EF4-FFF2-40B4-BE49-F238E27FC236}">
                  <a16:creationId xmlns:a16="http://schemas.microsoft.com/office/drawing/2014/main" id="{F84C36EB-540B-8493-06EC-96CDC754D632}"/>
                </a:ext>
              </a:extLst>
            </xdr:cNvPr>
            <xdr:cNvSpPr txBox="1"/>
          </xdr:nvSpPr>
          <xdr:spPr>
            <a:xfrm>
              <a:off x="7145179" y="41152227"/>
              <a:ext cx="3760542" cy="763003"/>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Auction volumes (status quo settings)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Forecast industrial allocation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Forecast low risk forestry units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212" name="Rectangle 211">
              <a:extLst>
                <a:ext uri="{FF2B5EF4-FFF2-40B4-BE49-F238E27FC236}">
                  <a16:creationId xmlns:a16="http://schemas.microsoft.com/office/drawing/2014/main" id="{D5BEE014-2A98-B5B8-2B50-6CD371ABC553}"/>
                </a:ext>
              </a:extLst>
            </xdr:cNvPr>
            <xdr:cNvSpPr/>
          </xdr:nvSpPr>
          <xdr:spPr>
            <a:xfrm>
              <a:off x="6352002" y="41246655"/>
              <a:ext cx="820297" cy="136141"/>
            </a:xfrm>
            <a:prstGeom prst="rect">
              <a:avLst/>
            </a:prstGeom>
            <a:solidFill>
              <a:schemeClr val="accent1">
                <a:lumMod val="25000"/>
                <a:lumOff val="7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13" name="Rectangle 212">
              <a:extLst>
                <a:ext uri="{FF2B5EF4-FFF2-40B4-BE49-F238E27FC236}">
                  <a16:creationId xmlns:a16="http://schemas.microsoft.com/office/drawing/2014/main" id="{9AA28966-7A12-4262-A060-B7A36B694A13}"/>
                </a:ext>
              </a:extLst>
            </xdr:cNvPr>
            <xdr:cNvSpPr/>
          </xdr:nvSpPr>
          <xdr:spPr>
            <a:xfrm>
              <a:off x="6350162" y="41439645"/>
              <a:ext cx="820298" cy="138231"/>
            </a:xfrm>
            <a:prstGeom prst="rect">
              <a:avLst/>
            </a:prstGeom>
            <a:pattFill prst="pct75">
              <a:fgClr>
                <a:srgbClr val="BFBFBF"/>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14" name="Rectangle 213">
              <a:extLst>
                <a:ext uri="{FF2B5EF4-FFF2-40B4-BE49-F238E27FC236}">
                  <a16:creationId xmlns:a16="http://schemas.microsoft.com/office/drawing/2014/main" id="{AE890486-0578-B567-63A1-2DB6D7D85264}"/>
                </a:ext>
              </a:extLst>
            </xdr:cNvPr>
            <xdr:cNvSpPr/>
          </xdr:nvSpPr>
          <xdr:spPr>
            <a:xfrm>
              <a:off x="6351954" y="41637571"/>
              <a:ext cx="819479" cy="136142"/>
            </a:xfrm>
            <a:prstGeom prst="rect">
              <a:avLst/>
            </a:prstGeom>
            <a:pattFill prst="pct90">
              <a:fgClr>
                <a:srgbClr val="D9D9D9"/>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15" name="TextBox 214">
              <a:extLst>
                <a:ext uri="{FF2B5EF4-FFF2-40B4-BE49-F238E27FC236}">
                  <a16:creationId xmlns:a16="http://schemas.microsoft.com/office/drawing/2014/main" id="{868E458E-3B8E-F863-82E9-AD687DCBAC80}"/>
                </a:ext>
              </a:extLst>
            </xdr:cNvPr>
            <xdr:cNvSpPr txBox="1"/>
          </xdr:nvSpPr>
          <xdr:spPr>
            <a:xfrm>
              <a:off x="2926435" y="41136681"/>
              <a:ext cx="3121505" cy="825955"/>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Projected gross emissions from NZ ETS sectors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Unit shortfall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Surplus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216" name="Rectangle 215">
              <a:extLst>
                <a:ext uri="{FF2B5EF4-FFF2-40B4-BE49-F238E27FC236}">
                  <a16:creationId xmlns:a16="http://schemas.microsoft.com/office/drawing/2014/main" id="{924D54FB-266B-1C07-C8B9-C85844D25E16}"/>
                </a:ext>
              </a:extLst>
            </xdr:cNvPr>
            <xdr:cNvSpPr/>
          </xdr:nvSpPr>
          <xdr:spPr>
            <a:xfrm>
              <a:off x="2112552" y="41613471"/>
              <a:ext cx="818917" cy="138231"/>
            </a:xfrm>
            <a:prstGeom prst="rect">
              <a:avLst/>
            </a:prstGeom>
            <a:solidFill>
              <a:schemeClr val="accent6">
                <a:lumMod val="60000"/>
                <a:lumOff val="40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17" name="Rectangle 216">
              <a:extLst>
                <a:ext uri="{FF2B5EF4-FFF2-40B4-BE49-F238E27FC236}">
                  <a16:creationId xmlns:a16="http://schemas.microsoft.com/office/drawing/2014/main" id="{63960AD4-062E-8FA3-BC70-5F50A4276E48}"/>
                </a:ext>
              </a:extLst>
            </xdr:cNvPr>
            <xdr:cNvSpPr/>
          </xdr:nvSpPr>
          <xdr:spPr>
            <a:xfrm>
              <a:off x="2115344" y="41396214"/>
              <a:ext cx="818917" cy="138231"/>
            </a:xfrm>
            <a:prstGeom prst="rect">
              <a:avLst/>
            </a:prstGeom>
            <a:pattFill prst="wdUpDiag">
              <a:fgClr>
                <a:srgbClr val="EF4D7F">
                  <a:lumMod val="75000"/>
                </a:srgbClr>
              </a:fgClr>
              <a:bgClr>
                <a:srgbClr val="FFFFFF"/>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xnSp macro="">
          <xdr:nvCxnSpPr>
            <xdr:cNvPr id="218" name="Straight Connector 217">
              <a:extLst>
                <a:ext uri="{FF2B5EF4-FFF2-40B4-BE49-F238E27FC236}">
                  <a16:creationId xmlns:a16="http://schemas.microsoft.com/office/drawing/2014/main" id="{6DB1B33F-B795-4BD3-46AF-87758BBE5808}"/>
                </a:ext>
              </a:extLst>
            </xdr:cNvPr>
            <xdr:cNvCxnSpPr/>
          </xdr:nvCxnSpPr>
          <xdr:spPr>
            <a:xfrm flipH="1">
              <a:off x="2103381" y="41269760"/>
              <a:ext cx="818917" cy="0"/>
            </a:xfrm>
            <a:prstGeom prst="line">
              <a:avLst/>
            </a:prstGeom>
            <a:noFill/>
            <a:ln w="28575" cap="flat" cmpd="sng" algn="ctr">
              <a:solidFill>
                <a:srgbClr val="000000"/>
              </a:solidFill>
              <a:prstDash val="dash"/>
              <a:miter lim="800000"/>
            </a:ln>
            <a:effectLst/>
          </xdr:spPr>
        </xdr:cxnSp>
        <xdr:sp macro="" textlink="">
          <xdr:nvSpPr>
            <xdr:cNvPr id="219" name="TextBox 218">
              <a:extLst>
                <a:ext uri="{FF2B5EF4-FFF2-40B4-BE49-F238E27FC236}">
                  <a16:creationId xmlns:a16="http://schemas.microsoft.com/office/drawing/2014/main" id="{1AFF5D72-B8D9-B569-F831-2C4D00F93C1C}"/>
                </a:ext>
              </a:extLst>
            </xdr:cNvPr>
            <xdr:cNvSpPr txBox="1"/>
          </xdr:nvSpPr>
          <xdr:spPr>
            <a:xfrm>
              <a:off x="0" y="37222772"/>
              <a:ext cx="1021582" cy="607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NZ" sz="1100">
                  <a:solidFill>
                    <a:srgbClr val="003A5D"/>
                  </a:solidFill>
                </a:rPr>
                <a:t>NZUs (millions)</a:t>
              </a:r>
            </a:p>
          </xdr:txBody>
        </xdr:sp>
        <xdr:graphicFrame macro="">
          <xdr:nvGraphicFramePr>
            <xdr:cNvPr id="220" name="Chart 219">
              <a:extLst>
                <a:ext uri="{FF2B5EF4-FFF2-40B4-BE49-F238E27FC236}">
                  <a16:creationId xmlns:a16="http://schemas.microsoft.com/office/drawing/2014/main" id="{2762E754-4F39-C1DD-3D7A-E62A8D5A2FF8}"/>
                </a:ext>
              </a:extLst>
            </xdr:cNvPr>
            <xdr:cNvGraphicFramePr>
              <a:graphicFrameLocks/>
            </xdr:cNvGraphicFramePr>
          </xdr:nvGraphicFramePr>
          <xdr:xfrm>
            <a:off x="1035223" y="37164384"/>
            <a:ext cx="4935377" cy="3839373"/>
          </xdr:xfrm>
          <a:graphic>
            <a:graphicData uri="http://schemas.openxmlformats.org/drawingml/2006/chart">
              <c:chart xmlns:c="http://schemas.openxmlformats.org/drawingml/2006/chart" xmlns:r="http://schemas.openxmlformats.org/officeDocument/2006/relationships" r:id="rId10"/>
            </a:graphicData>
          </a:graphic>
        </xdr:graphicFrame>
      </xdr:grpSp>
    </xdr:grpSp>
    <xdr:clientData/>
  </xdr:twoCellAnchor>
  <xdr:twoCellAnchor>
    <xdr:from>
      <xdr:col>100</xdr:col>
      <xdr:colOff>549275</xdr:colOff>
      <xdr:row>5</xdr:row>
      <xdr:rowOff>25400</xdr:rowOff>
    </xdr:from>
    <xdr:to>
      <xdr:col>119</xdr:col>
      <xdr:colOff>107795</xdr:colOff>
      <xdr:row>32</xdr:row>
      <xdr:rowOff>49439</xdr:rowOff>
    </xdr:to>
    <xdr:grpSp>
      <xdr:nvGrpSpPr>
        <xdr:cNvPr id="221" name="Group 220">
          <a:extLst>
            <a:ext uri="{FF2B5EF4-FFF2-40B4-BE49-F238E27FC236}">
              <a16:creationId xmlns:a16="http://schemas.microsoft.com/office/drawing/2014/main" id="{5CD58AC6-C6C7-4CC9-9532-11744EB94F41}"/>
            </a:ext>
          </a:extLst>
        </xdr:cNvPr>
        <xdr:cNvGrpSpPr/>
      </xdr:nvGrpSpPr>
      <xdr:grpSpPr>
        <a:xfrm>
          <a:off x="68834000" y="977900"/>
          <a:ext cx="11140920" cy="5167539"/>
          <a:chOff x="326572" y="37582929"/>
          <a:chExt cx="11066534" cy="5170714"/>
        </a:xfrm>
      </xdr:grpSpPr>
      <xdr:sp macro="" textlink="">
        <xdr:nvSpPr>
          <xdr:cNvPr id="222" name="Rectangle 221">
            <a:extLst>
              <a:ext uri="{FF2B5EF4-FFF2-40B4-BE49-F238E27FC236}">
                <a16:creationId xmlns:a16="http://schemas.microsoft.com/office/drawing/2014/main" id="{DB411AE5-097D-5512-F3AF-854D494FC7DB}"/>
              </a:ext>
            </a:extLst>
          </xdr:cNvPr>
          <xdr:cNvSpPr/>
        </xdr:nvSpPr>
        <xdr:spPr>
          <a:xfrm>
            <a:off x="326572" y="37582929"/>
            <a:ext cx="10926535" cy="517071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nvGrpSpPr>
          <xdr:cNvPr id="223" name="Group 222">
            <a:extLst>
              <a:ext uri="{FF2B5EF4-FFF2-40B4-BE49-F238E27FC236}">
                <a16:creationId xmlns:a16="http://schemas.microsoft.com/office/drawing/2014/main" id="{0603CBA9-875B-EFC3-32FA-F9620565CAE6}"/>
              </a:ext>
            </a:extLst>
          </xdr:cNvPr>
          <xdr:cNvGrpSpPr/>
        </xdr:nvGrpSpPr>
        <xdr:grpSpPr>
          <a:xfrm>
            <a:off x="353787" y="37729205"/>
            <a:ext cx="11039319" cy="5020356"/>
            <a:chOff x="394608" y="39987991"/>
            <a:chExt cx="11039319" cy="5020356"/>
          </a:xfrm>
        </xdr:grpSpPr>
        <xdr:grpSp>
          <xdr:nvGrpSpPr>
            <xdr:cNvPr id="224" name="Group 223">
              <a:extLst>
                <a:ext uri="{FF2B5EF4-FFF2-40B4-BE49-F238E27FC236}">
                  <a16:creationId xmlns:a16="http://schemas.microsoft.com/office/drawing/2014/main" id="{77443283-F60F-F521-4DF2-75669486BD4E}"/>
                </a:ext>
              </a:extLst>
            </xdr:cNvPr>
            <xdr:cNvGrpSpPr/>
          </xdr:nvGrpSpPr>
          <xdr:grpSpPr>
            <a:xfrm>
              <a:off x="394608" y="39987991"/>
              <a:ext cx="11039319" cy="4131228"/>
              <a:chOff x="9265812" y="28248429"/>
              <a:chExt cx="11016310" cy="4131228"/>
            </a:xfrm>
          </xdr:grpSpPr>
          <xdr:graphicFrame macro="">
            <xdr:nvGraphicFramePr>
              <xdr:cNvPr id="234" name="Chart 233">
                <a:extLst>
                  <a:ext uri="{FF2B5EF4-FFF2-40B4-BE49-F238E27FC236}">
                    <a16:creationId xmlns:a16="http://schemas.microsoft.com/office/drawing/2014/main" id="{70077FD6-D745-5A6E-F1EB-AFD99C182C42}"/>
                  </a:ext>
                </a:extLst>
              </xdr:cNvPr>
              <xdr:cNvGraphicFramePr>
                <a:graphicFrameLocks/>
              </xdr:cNvGraphicFramePr>
            </xdr:nvGraphicFramePr>
            <xdr:xfrm>
              <a:off x="10019558" y="28533437"/>
              <a:ext cx="4921720" cy="384622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235" name="Chart 234">
                <a:extLst>
                  <a:ext uri="{FF2B5EF4-FFF2-40B4-BE49-F238E27FC236}">
                    <a16:creationId xmlns:a16="http://schemas.microsoft.com/office/drawing/2014/main" id="{DDABAF4E-FD64-8E8A-D560-DB85FE09C999}"/>
                  </a:ext>
                </a:extLst>
              </xdr:cNvPr>
              <xdr:cNvGraphicFramePr>
                <a:graphicFrameLocks/>
              </xdr:cNvGraphicFramePr>
            </xdr:nvGraphicFramePr>
            <xdr:xfrm>
              <a:off x="15236041" y="28533436"/>
              <a:ext cx="4921720" cy="3846220"/>
            </xdr:xfrm>
            <a:graphic>
              <a:graphicData uri="http://schemas.openxmlformats.org/drawingml/2006/chart">
                <c:chart xmlns:c="http://schemas.openxmlformats.org/drawingml/2006/chart" xmlns:r="http://schemas.openxmlformats.org/officeDocument/2006/relationships" r:id="rId12"/>
              </a:graphicData>
            </a:graphic>
          </xdr:graphicFrame>
          <xdr:sp macro="" textlink="">
            <xdr:nvSpPr>
              <xdr:cNvPr id="236" name="TextBox 235">
                <a:extLst>
                  <a:ext uri="{FF2B5EF4-FFF2-40B4-BE49-F238E27FC236}">
                    <a16:creationId xmlns:a16="http://schemas.microsoft.com/office/drawing/2014/main" id="{E3B751AF-8826-F048-5C46-3CDD628883B7}"/>
                  </a:ext>
                </a:extLst>
              </xdr:cNvPr>
              <xdr:cNvSpPr txBox="1"/>
            </xdr:nvSpPr>
            <xdr:spPr>
              <a:xfrm>
                <a:off x="10327821" y="28248429"/>
                <a:ext cx="4786766" cy="430432"/>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low; </a:t>
                </a: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fully clear</a:t>
                </a:r>
              </a:p>
            </xdr:txBody>
          </xdr:sp>
          <xdr:sp macro="" textlink="">
            <xdr:nvSpPr>
              <xdr:cNvPr id="237" name="TextBox 236">
                <a:extLst>
                  <a:ext uri="{FF2B5EF4-FFF2-40B4-BE49-F238E27FC236}">
                    <a16:creationId xmlns:a16="http://schemas.microsoft.com/office/drawing/2014/main" id="{B88D249A-868B-5444-2D1B-1895FBF50135}"/>
                  </a:ext>
                </a:extLst>
              </xdr:cNvPr>
              <xdr:cNvSpPr txBox="1"/>
            </xdr:nvSpPr>
            <xdr:spPr>
              <a:xfrm>
                <a:off x="15634607" y="28289250"/>
                <a:ext cx="4647515" cy="428569"/>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low; </a:t>
                </a:r>
                <a:r>
                  <a:rPr kumimoji="0" lang="en-NZ" sz="160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600" b="1" i="0" u="none" strike="noStrike" kern="0" cap="none" spc="0" normalizeH="0" baseline="0" noProof="0">
                    <a:ln>
                      <a:noFill/>
                    </a:ln>
                    <a:solidFill>
                      <a:srgbClr val="003A5D"/>
                    </a:solidFill>
                    <a:effectLst/>
                    <a:uLnTx/>
                    <a:uFillTx/>
                    <a:latin typeface="Calibri" panose="020F0502020204030204"/>
                    <a:ea typeface="+mn-ea"/>
                    <a:cs typeface="+mn-cs"/>
                  </a:rPr>
                  <a:t>do not clear</a:t>
                </a:r>
              </a:p>
            </xdr:txBody>
          </xdr:sp>
          <xdr:sp macro="" textlink="">
            <xdr:nvSpPr>
              <xdr:cNvPr id="238" name="TextBox 237">
                <a:extLst>
                  <a:ext uri="{FF2B5EF4-FFF2-40B4-BE49-F238E27FC236}">
                    <a16:creationId xmlns:a16="http://schemas.microsoft.com/office/drawing/2014/main" id="{98BC7EEB-1299-58C0-47D8-C633276EB85D}"/>
                  </a:ext>
                </a:extLst>
              </xdr:cNvPr>
              <xdr:cNvSpPr txBox="1"/>
            </xdr:nvSpPr>
            <xdr:spPr>
              <a:xfrm>
                <a:off x="9265812" y="28561393"/>
                <a:ext cx="710630" cy="607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NZ" sz="1100">
                    <a:solidFill>
                      <a:srgbClr val="003A5D"/>
                    </a:solidFill>
                  </a:rPr>
                  <a:t>NZUs (millions)</a:t>
                </a:r>
              </a:p>
            </xdr:txBody>
          </xdr:sp>
        </xdr:grpSp>
        <xdr:grpSp>
          <xdr:nvGrpSpPr>
            <xdr:cNvPr id="225" name="Group 224">
              <a:extLst>
                <a:ext uri="{FF2B5EF4-FFF2-40B4-BE49-F238E27FC236}">
                  <a16:creationId xmlns:a16="http://schemas.microsoft.com/office/drawing/2014/main" id="{82D9B7B7-B44E-061B-4BAC-65DDC858071E}"/>
                </a:ext>
              </a:extLst>
            </xdr:cNvPr>
            <xdr:cNvGrpSpPr/>
          </xdr:nvGrpSpPr>
          <xdr:grpSpPr>
            <a:xfrm>
              <a:off x="2313215" y="44182392"/>
              <a:ext cx="8802340" cy="825955"/>
              <a:chOff x="11593286" y="39297428"/>
              <a:chExt cx="8802340" cy="825955"/>
            </a:xfrm>
          </xdr:grpSpPr>
          <xdr:sp macro="" textlink="">
            <xdr:nvSpPr>
              <xdr:cNvPr id="226" name="TextBox 225">
                <a:extLst>
                  <a:ext uri="{FF2B5EF4-FFF2-40B4-BE49-F238E27FC236}">
                    <a16:creationId xmlns:a16="http://schemas.microsoft.com/office/drawing/2014/main" id="{AB4F934E-2CD6-FF95-ECD5-102A276DCA0F}"/>
                  </a:ext>
                </a:extLst>
              </xdr:cNvPr>
              <xdr:cNvSpPr txBox="1"/>
            </xdr:nvSpPr>
            <xdr:spPr>
              <a:xfrm>
                <a:off x="16635084" y="39312974"/>
                <a:ext cx="3760542" cy="763003"/>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Auction volumes (status quo settings)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Forecast industrial allocation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Forecast low risk forestry units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227" name="Rectangle 226">
                <a:extLst>
                  <a:ext uri="{FF2B5EF4-FFF2-40B4-BE49-F238E27FC236}">
                    <a16:creationId xmlns:a16="http://schemas.microsoft.com/office/drawing/2014/main" id="{2FF074AB-0312-7B2B-8897-34ADD08B1804}"/>
                  </a:ext>
                </a:extLst>
              </xdr:cNvPr>
              <xdr:cNvSpPr/>
            </xdr:nvSpPr>
            <xdr:spPr>
              <a:xfrm>
                <a:off x="15841907" y="39407402"/>
                <a:ext cx="820297" cy="136141"/>
              </a:xfrm>
              <a:prstGeom prst="rect">
                <a:avLst/>
              </a:prstGeom>
              <a:solidFill>
                <a:schemeClr val="accent1">
                  <a:lumMod val="25000"/>
                  <a:lumOff val="7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28" name="Rectangle 227">
                <a:extLst>
                  <a:ext uri="{FF2B5EF4-FFF2-40B4-BE49-F238E27FC236}">
                    <a16:creationId xmlns:a16="http://schemas.microsoft.com/office/drawing/2014/main" id="{2B45FE3C-35BD-B7B3-53DA-F039306F648D}"/>
                  </a:ext>
                </a:extLst>
              </xdr:cNvPr>
              <xdr:cNvSpPr/>
            </xdr:nvSpPr>
            <xdr:spPr>
              <a:xfrm>
                <a:off x="15840067" y="39600392"/>
                <a:ext cx="820298" cy="138231"/>
              </a:xfrm>
              <a:prstGeom prst="rect">
                <a:avLst/>
              </a:prstGeom>
              <a:pattFill prst="pct75">
                <a:fgClr>
                  <a:srgbClr val="BFBFBF"/>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29" name="Rectangle 228">
                <a:extLst>
                  <a:ext uri="{FF2B5EF4-FFF2-40B4-BE49-F238E27FC236}">
                    <a16:creationId xmlns:a16="http://schemas.microsoft.com/office/drawing/2014/main" id="{A6AB479B-7E43-9C04-D413-C16FEA74A2DB}"/>
                  </a:ext>
                </a:extLst>
              </xdr:cNvPr>
              <xdr:cNvSpPr/>
            </xdr:nvSpPr>
            <xdr:spPr>
              <a:xfrm>
                <a:off x="15841859" y="39798318"/>
                <a:ext cx="819479" cy="136142"/>
              </a:xfrm>
              <a:prstGeom prst="rect">
                <a:avLst/>
              </a:prstGeom>
              <a:pattFill prst="pct90">
                <a:fgClr>
                  <a:srgbClr val="D9D9D9"/>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30" name="TextBox 229">
                <a:extLst>
                  <a:ext uri="{FF2B5EF4-FFF2-40B4-BE49-F238E27FC236}">
                    <a16:creationId xmlns:a16="http://schemas.microsoft.com/office/drawing/2014/main" id="{97CAD687-247B-54D8-18EB-2C0B5395D9C1}"/>
                  </a:ext>
                </a:extLst>
              </xdr:cNvPr>
              <xdr:cNvSpPr txBox="1"/>
            </xdr:nvSpPr>
            <xdr:spPr>
              <a:xfrm>
                <a:off x="12416340" y="39297428"/>
                <a:ext cx="3121505" cy="825955"/>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Projected gross emissions from NZ ETS sectors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Unit shortfall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Surplus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12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231" name="Rectangle 230">
                <a:extLst>
                  <a:ext uri="{FF2B5EF4-FFF2-40B4-BE49-F238E27FC236}">
                    <a16:creationId xmlns:a16="http://schemas.microsoft.com/office/drawing/2014/main" id="{7F060BDF-FF39-2AEE-E015-87376911C542}"/>
                  </a:ext>
                </a:extLst>
              </xdr:cNvPr>
              <xdr:cNvSpPr/>
            </xdr:nvSpPr>
            <xdr:spPr>
              <a:xfrm>
                <a:off x="11602457" y="39774218"/>
                <a:ext cx="818917" cy="138231"/>
              </a:xfrm>
              <a:prstGeom prst="rect">
                <a:avLst/>
              </a:prstGeom>
              <a:solidFill>
                <a:schemeClr val="accent6">
                  <a:lumMod val="60000"/>
                  <a:lumOff val="40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32" name="Rectangle 231">
                <a:extLst>
                  <a:ext uri="{FF2B5EF4-FFF2-40B4-BE49-F238E27FC236}">
                    <a16:creationId xmlns:a16="http://schemas.microsoft.com/office/drawing/2014/main" id="{45D9D2E6-FEF1-551C-EF3D-91CD41B77390}"/>
                  </a:ext>
                </a:extLst>
              </xdr:cNvPr>
              <xdr:cNvSpPr/>
            </xdr:nvSpPr>
            <xdr:spPr>
              <a:xfrm>
                <a:off x="11605249" y="39556961"/>
                <a:ext cx="818917" cy="138231"/>
              </a:xfrm>
              <a:prstGeom prst="rect">
                <a:avLst/>
              </a:prstGeom>
              <a:pattFill prst="wdUpDiag">
                <a:fgClr>
                  <a:srgbClr val="EF4D7F">
                    <a:lumMod val="75000"/>
                  </a:srgbClr>
                </a:fgClr>
                <a:bgClr>
                  <a:srgbClr val="FFFFFF"/>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xnSp macro="">
            <xdr:nvCxnSpPr>
              <xdr:cNvPr id="233" name="Straight Connector 232">
                <a:extLst>
                  <a:ext uri="{FF2B5EF4-FFF2-40B4-BE49-F238E27FC236}">
                    <a16:creationId xmlns:a16="http://schemas.microsoft.com/office/drawing/2014/main" id="{A4D4CA84-676B-A915-E5C9-000D30B894F2}"/>
                  </a:ext>
                </a:extLst>
              </xdr:cNvPr>
              <xdr:cNvCxnSpPr/>
            </xdr:nvCxnSpPr>
            <xdr:spPr>
              <a:xfrm flipH="1">
                <a:off x="11593286" y="39430507"/>
                <a:ext cx="818917" cy="0"/>
              </a:xfrm>
              <a:prstGeom prst="line">
                <a:avLst/>
              </a:prstGeom>
              <a:noFill/>
              <a:ln w="28575" cap="flat" cmpd="sng" algn="ctr">
                <a:solidFill>
                  <a:srgbClr val="000000"/>
                </a:solidFill>
                <a:prstDash val="dash"/>
                <a:miter lim="800000"/>
              </a:ln>
              <a:effectLst/>
            </xdr:spPr>
          </xdr:cxnSp>
        </xdr:grpSp>
      </xdr:grpSp>
    </xdr:grpSp>
    <xdr:clientData/>
  </xdr:twoCellAnchor>
  <xdr:twoCellAnchor>
    <xdr:from>
      <xdr:col>4</xdr:col>
      <xdr:colOff>99732</xdr:colOff>
      <xdr:row>2</xdr:row>
      <xdr:rowOff>107202</xdr:rowOff>
    </xdr:from>
    <xdr:to>
      <xdr:col>14</xdr:col>
      <xdr:colOff>242606</xdr:colOff>
      <xdr:row>32</xdr:row>
      <xdr:rowOff>151845</xdr:rowOff>
    </xdr:to>
    <xdr:grpSp>
      <xdr:nvGrpSpPr>
        <xdr:cNvPr id="2" name="Group 1">
          <a:extLst>
            <a:ext uri="{FF2B5EF4-FFF2-40B4-BE49-F238E27FC236}">
              <a16:creationId xmlns:a16="http://schemas.microsoft.com/office/drawing/2014/main" id="{A8A39F19-E240-416E-ACE8-5BD1282D69C3}"/>
            </a:ext>
          </a:extLst>
        </xdr:cNvPr>
        <xdr:cNvGrpSpPr/>
      </xdr:nvGrpSpPr>
      <xdr:grpSpPr>
        <a:xfrm>
          <a:off x="6833907" y="488202"/>
          <a:ext cx="7019924" cy="5759643"/>
          <a:chOff x="10664722" y="824617"/>
          <a:chExt cx="7017387" cy="5408626"/>
        </a:xfrm>
      </xdr:grpSpPr>
      <xdr:grpSp>
        <xdr:nvGrpSpPr>
          <xdr:cNvPr id="3" name="Group 2">
            <a:extLst>
              <a:ext uri="{FF2B5EF4-FFF2-40B4-BE49-F238E27FC236}">
                <a16:creationId xmlns:a16="http://schemas.microsoft.com/office/drawing/2014/main" id="{8E89046D-D8AC-3E48-3B27-16D9C13E09D1}"/>
              </a:ext>
            </a:extLst>
          </xdr:cNvPr>
          <xdr:cNvGrpSpPr/>
        </xdr:nvGrpSpPr>
        <xdr:grpSpPr>
          <a:xfrm>
            <a:off x="10664722" y="824617"/>
            <a:ext cx="7017387" cy="5408626"/>
            <a:chOff x="11151431" y="1167143"/>
            <a:chExt cx="7017387" cy="5408626"/>
          </a:xfrm>
        </xdr:grpSpPr>
        <xdr:sp macro="" textlink="">
          <xdr:nvSpPr>
            <xdr:cNvPr id="8" name="Rectangle 7">
              <a:extLst>
                <a:ext uri="{FF2B5EF4-FFF2-40B4-BE49-F238E27FC236}">
                  <a16:creationId xmlns:a16="http://schemas.microsoft.com/office/drawing/2014/main" id="{D9944414-07CE-80A3-746A-05AC4CFE5F6E}"/>
                </a:ext>
              </a:extLst>
            </xdr:cNvPr>
            <xdr:cNvSpPr/>
          </xdr:nvSpPr>
          <xdr:spPr>
            <a:xfrm>
              <a:off x="11184376" y="1167143"/>
              <a:ext cx="6954648" cy="5408626"/>
            </a:xfrm>
            <a:prstGeom prst="rect">
              <a:avLst/>
            </a:prstGeom>
            <a:solidFill>
              <a:schemeClr val="bg1"/>
            </a:solidFill>
            <a:ln w="31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aphicFrame macro="">
          <xdr:nvGraphicFramePr>
            <xdr:cNvPr id="9" name="Chart 8">
              <a:extLst>
                <a:ext uri="{FF2B5EF4-FFF2-40B4-BE49-F238E27FC236}">
                  <a16:creationId xmlns:a16="http://schemas.microsoft.com/office/drawing/2014/main" id="{5FB85B63-BF79-12A7-9096-8DF39F372251}"/>
                </a:ext>
              </a:extLst>
            </xdr:cNvPr>
            <xdr:cNvGraphicFramePr>
              <a:graphicFrameLocks/>
            </xdr:cNvGraphicFramePr>
          </xdr:nvGraphicFramePr>
          <xdr:xfrm>
            <a:off x="14955824" y="1459966"/>
            <a:ext cx="2890407" cy="218564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0" name="Chart 9">
              <a:extLst>
                <a:ext uri="{FF2B5EF4-FFF2-40B4-BE49-F238E27FC236}">
                  <a16:creationId xmlns:a16="http://schemas.microsoft.com/office/drawing/2014/main" id="{42B8137C-5181-B0B7-B709-D43E24D806C5}"/>
                </a:ext>
              </a:extLst>
            </xdr:cNvPr>
            <xdr:cNvGraphicFramePr>
              <a:graphicFrameLocks/>
            </xdr:cNvGraphicFramePr>
          </xdr:nvGraphicFramePr>
          <xdr:xfrm>
            <a:off x="12011540" y="1463915"/>
            <a:ext cx="2850331" cy="2188815"/>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1" name="Chart 10">
              <a:extLst>
                <a:ext uri="{FF2B5EF4-FFF2-40B4-BE49-F238E27FC236}">
                  <a16:creationId xmlns:a16="http://schemas.microsoft.com/office/drawing/2014/main" id="{C08F07D5-70A1-224E-F998-A8A03136734F}"/>
                </a:ext>
              </a:extLst>
            </xdr:cNvPr>
            <xdr:cNvGraphicFramePr>
              <a:graphicFrameLocks/>
            </xdr:cNvGraphicFramePr>
          </xdr:nvGraphicFramePr>
          <xdr:xfrm>
            <a:off x="12022762" y="3708721"/>
            <a:ext cx="2848601" cy="2188816"/>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2" name="Chart 11">
              <a:extLst>
                <a:ext uri="{FF2B5EF4-FFF2-40B4-BE49-F238E27FC236}">
                  <a16:creationId xmlns:a16="http://schemas.microsoft.com/office/drawing/2014/main" id="{D31E6F17-A60B-8B32-E559-557C40C14876}"/>
                </a:ext>
              </a:extLst>
            </xdr:cNvPr>
            <xdr:cNvGraphicFramePr>
              <a:graphicFrameLocks/>
            </xdr:cNvGraphicFramePr>
          </xdr:nvGraphicFramePr>
          <xdr:xfrm>
            <a:off x="14968825" y="3707319"/>
            <a:ext cx="2880882" cy="2187565"/>
          </xdr:xfrm>
          <a:graphic>
            <a:graphicData uri="http://schemas.openxmlformats.org/drawingml/2006/chart">
              <c:chart xmlns:c="http://schemas.openxmlformats.org/drawingml/2006/chart" xmlns:r="http://schemas.openxmlformats.org/officeDocument/2006/relationships" r:id="rId16"/>
            </a:graphicData>
          </a:graphic>
        </xdr:graphicFrame>
        <xdr:sp macro="" textlink="">
          <xdr:nvSpPr>
            <xdr:cNvPr id="13" name="TextBox 12">
              <a:extLst>
                <a:ext uri="{FF2B5EF4-FFF2-40B4-BE49-F238E27FC236}">
                  <a16:creationId xmlns:a16="http://schemas.microsoft.com/office/drawing/2014/main" id="{2BEAA8A5-FE85-CB5C-1CC4-058842487660}"/>
                </a:ext>
              </a:extLst>
            </xdr:cNvPr>
            <xdr:cNvSpPr txBox="1"/>
          </xdr:nvSpPr>
          <xdr:spPr>
            <a:xfrm>
              <a:off x="11320883" y="1423799"/>
              <a:ext cx="718258" cy="560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solidFill>
                    <a:schemeClr val="accent1"/>
                  </a:solidFill>
                </a:rPr>
                <a:t>Ngā NZU (ā-miriona)</a:t>
              </a:r>
            </a:p>
          </xdr:txBody>
        </xdr:sp>
        <xdr:sp macro="" textlink="">
          <xdr:nvSpPr>
            <xdr:cNvPr id="14" name="TextBox 13">
              <a:extLst>
                <a:ext uri="{FF2B5EF4-FFF2-40B4-BE49-F238E27FC236}">
                  <a16:creationId xmlns:a16="http://schemas.microsoft.com/office/drawing/2014/main" id="{CA1BAF9D-EE49-68EC-4025-00A0BD96C034}"/>
                </a:ext>
              </a:extLst>
            </xdr:cNvPr>
            <xdr:cNvSpPr txBox="1"/>
          </xdr:nvSpPr>
          <xdr:spPr>
            <a:xfrm>
              <a:off x="15488190" y="5983045"/>
              <a:ext cx="2680628" cy="57825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900">
                  <a:solidFill>
                    <a:schemeClr val="accent1"/>
                  </a:solidFill>
                </a:rPr>
                <a:t>Ngā rāhinga mākete (te ritenga moroki)</a:t>
              </a:r>
            </a:p>
            <a:p>
              <a:pPr marL="0" marR="0" lvl="0" indent="0" defTabSz="914400" eaLnBrk="1" fontAlgn="auto" latinLnBrk="0" hangingPunct="1">
                <a:lnSpc>
                  <a:spcPct val="100000"/>
                </a:lnSpc>
                <a:spcBef>
                  <a:spcPts val="0"/>
                </a:spcBef>
                <a:spcAft>
                  <a:spcPts val="0"/>
                </a:spcAft>
                <a:buClrTx/>
                <a:buSzTx/>
                <a:buFontTx/>
                <a:buNone/>
                <a:tabLst/>
                <a:defRPr/>
              </a:pPr>
              <a:r>
                <a:rPr lang="en-NZ" sz="900">
                  <a:solidFill>
                    <a:schemeClr val="accent1"/>
                  </a:solidFill>
                </a:rPr>
                <a:t>Ngā tauhoko tohatoha ahumahi e matapaetia ana</a:t>
              </a:r>
            </a:p>
            <a:p>
              <a:pPr marL="0" marR="0" lvl="0" indent="0" defTabSz="914400" eaLnBrk="1" fontAlgn="auto" latinLnBrk="0" hangingPunct="1">
                <a:lnSpc>
                  <a:spcPct val="100000"/>
                </a:lnSpc>
                <a:spcBef>
                  <a:spcPts val="0"/>
                </a:spcBef>
                <a:spcAft>
                  <a:spcPts val="0"/>
                </a:spcAft>
                <a:buClrTx/>
                <a:buSzTx/>
                <a:buFontTx/>
                <a:buNone/>
                <a:tabLst/>
                <a:defRPr/>
              </a:pPr>
              <a:r>
                <a:rPr lang="en-NZ" sz="900">
                  <a:solidFill>
                    <a:schemeClr val="accent1"/>
                  </a:solidFill>
                </a:rPr>
                <a:t>Ngā tauhoko ahurākau mōrearea-iti e matapaetia ana</a:t>
              </a:r>
              <a:r>
                <a:rPr kumimoji="0" lang="en-NZ" sz="900" b="0" i="0" u="none" strike="noStrike" kern="0" cap="none" spc="0" normalizeH="0" baseline="0" noProof="0">
                  <a:ln>
                    <a:noFill/>
                  </a:ln>
                  <a:solidFill>
                    <a:schemeClr val="accent1"/>
                  </a:solidFill>
                  <a:effectLst/>
                  <a:uLnTx/>
                  <a:uFillTx/>
                  <a:latin typeface="Calibri" panose="020F0502020204030204"/>
                  <a:ea typeface="+mn-ea"/>
                  <a:cs typeface="+mn-cs"/>
                </a:rPr>
                <a:t>	  </a:t>
              </a:r>
            </a:p>
          </xdr:txBody>
        </xdr:sp>
        <xdr:sp macro="" textlink="">
          <xdr:nvSpPr>
            <xdr:cNvPr id="15" name="Rectangle 14">
              <a:extLst>
                <a:ext uri="{FF2B5EF4-FFF2-40B4-BE49-F238E27FC236}">
                  <a16:creationId xmlns:a16="http://schemas.microsoft.com/office/drawing/2014/main" id="{92F8E524-6B51-FC0E-BBF9-6C8558785D64}"/>
                </a:ext>
              </a:extLst>
            </xdr:cNvPr>
            <xdr:cNvSpPr/>
          </xdr:nvSpPr>
          <xdr:spPr>
            <a:xfrm>
              <a:off x="15118696" y="6069235"/>
              <a:ext cx="424451" cy="83477"/>
            </a:xfrm>
            <a:prstGeom prst="rect">
              <a:avLst/>
            </a:prstGeom>
            <a:solidFill>
              <a:schemeClr val="accent1">
                <a:lumMod val="25000"/>
                <a:lumOff val="7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6" name="Rectangle 15">
              <a:extLst>
                <a:ext uri="{FF2B5EF4-FFF2-40B4-BE49-F238E27FC236}">
                  <a16:creationId xmlns:a16="http://schemas.microsoft.com/office/drawing/2014/main" id="{0B5E4D6E-B950-9178-3DFE-036BD2E69DE2}"/>
                </a:ext>
              </a:extLst>
            </xdr:cNvPr>
            <xdr:cNvSpPr/>
          </xdr:nvSpPr>
          <xdr:spPr>
            <a:xfrm>
              <a:off x="15118739" y="6202886"/>
              <a:ext cx="423235" cy="84583"/>
            </a:xfrm>
            <a:prstGeom prst="rect">
              <a:avLst/>
            </a:prstGeom>
            <a:pattFill prst="pct75">
              <a:fgClr>
                <a:srgbClr val="BFBFBF"/>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7" name="Rectangle 16">
              <a:extLst>
                <a:ext uri="{FF2B5EF4-FFF2-40B4-BE49-F238E27FC236}">
                  <a16:creationId xmlns:a16="http://schemas.microsoft.com/office/drawing/2014/main" id="{4F1C0185-8C95-AB20-DB51-42FFA8289BF1}"/>
                </a:ext>
              </a:extLst>
            </xdr:cNvPr>
            <xdr:cNvSpPr/>
          </xdr:nvSpPr>
          <xdr:spPr>
            <a:xfrm>
              <a:off x="15118746" y="6340434"/>
              <a:ext cx="423235" cy="83650"/>
            </a:xfrm>
            <a:prstGeom prst="rect">
              <a:avLst/>
            </a:prstGeom>
            <a:pattFill prst="pct90">
              <a:fgClr>
                <a:srgbClr val="D9D9D9"/>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8" name="TextBox 17">
              <a:extLst>
                <a:ext uri="{FF2B5EF4-FFF2-40B4-BE49-F238E27FC236}">
                  <a16:creationId xmlns:a16="http://schemas.microsoft.com/office/drawing/2014/main" id="{5277D8A1-70BD-78A6-A672-863470E489A8}"/>
                </a:ext>
              </a:extLst>
            </xdr:cNvPr>
            <xdr:cNvSpPr txBox="1"/>
          </xdr:nvSpPr>
          <xdr:spPr>
            <a:xfrm>
              <a:off x="12208294" y="5995725"/>
              <a:ext cx="2970708" cy="53620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900">
                  <a:solidFill>
                    <a:schemeClr val="accent1"/>
                  </a:solidFill>
                </a:rPr>
                <a:t>Ngā tukuwaro peke e matapaetia ana i ngā rāngai NZ ETS</a:t>
              </a:r>
            </a:p>
            <a:p>
              <a:r>
                <a:rPr lang="en-NZ" sz="900">
                  <a:solidFill>
                    <a:schemeClr val="accent1"/>
                  </a:solidFill>
                </a:rPr>
                <a:t>Takarepa tauhoko</a:t>
              </a:r>
            </a:p>
            <a:p>
              <a:r>
                <a:rPr lang="en-NZ" sz="900">
                  <a:solidFill>
                    <a:schemeClr val="accent1"/>
                  </a:solidFill>
                </a:rPr>
                <a:t>Ngā tauhoko hemihemi</a:t>
              </a:r>
              <a:r>
                <a:rPr kumimoji="0" lang="en-NZ" sz="900" b="0" i="0" u="none" strike="noStrike" kern="0" cap="none" spc="0" normalizeH="0" baseline="0" noProof="0">
                  <a:ln>
                    <a:noFill/>
                  </a:ln>
                  <a:solidFill>
                    <a:schemeClr val="accent1"/>
                  </a:solidFill>
                  <a:effectLst/>
                  <a:uLnTx/>
                  <a:uFillTx/>
                  <a:latin typeface="Calibri" panose="020F0502020204030204"/>
                  <a:ea typeface="+mn-ea"/>
                  <a:cs typeface="+mn-cs"/>
                </a:rPr>
                <a:t>		  </a:t>
              </a:r>
            </a:p>
          </xdr:txBody>
        </xdr:sp>
        <xdr:sp macro="" textlink="">
          <xdr:nvSpPr>
            <xdr:cNvPr id="19" name="Rectangle 18">
              <a:extLst>
                <a:ext uri="{FF2B5EF4-FFF2-40B4-BE49-F238E27FC236}">
                  <a16:creationId xmlns:a16="http://schemas.microsoft.com/office/drawing/2014/main" id="{FF841698-DB5C-DA53-D8C1-7581E90B65CF}"/>
                </a:ext>
              </a:extLst>
            </xdr:cNvPr>
            <xdr:cNvSpPr/>
          </xdr:nvSpPr>
          <xdr:spPr>
            <a:xfrm>
              <a:off x="11798795" y="6344941"/>
              <a:ext cx="423235" cy="84583"/>
            </a:xfrm>
            <a:prstGeom prst="rect">
              <a:avLst/>
            </a:prstGeom>
            <a:solidFill>
              <a:schemeClr val="accent6">
                <a:lumMod val="60000"/>
                <a:lumOff val="40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0" name="Rectangle 19">
              <a:extLst>
                <a:ext uri="{FF2B5EF4-FFF2-40B4-BE49-F238E27FC236}">
                  <a16:creationId xmlns:a16="http://schemas.microsoft.com/office/drawing/2014/main" id="{C30CCBBF-79BA-A247-57D0-ABED71C249BE}"/>
                </a:ext>
              </a:extLst>
            </xdr:cNvPr>
            <xdr:cNvSpPr/>
          </xdr:nvSpPr>
          <xdr:spPr>
            <a:xfrm>
              <a:off x="11795621" y="6197681"/>
              <a:ext cx="423235" cy="84583"/>
            </a:xfrm>
            <a:prstGeom prst="rect">
              <a:avLst/>
            </a:prstGeom>
            <a:pattFill prst="wdUpDiag">
              <a:fgClr>
                <a:srgbClr val="EF4D7F">
                  <a:lumMod val="75000"/>
                </a:srgbClr>
              </a:fgClr>
              <a:bgClr>
                <a:srgbClr val="FFFFFF"/>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xnSp macro="">
          <xdr:nvCxnSpPr>
            <xdr:cNvPr id="21" name="Straight Connector 20">
              <a:extLst>
                <a:ext uri="{FF2B5EF4-FFF2-40B4-BE49-F238E27FC236}">
                  <a16:creationId xmlns:a16="http://schemas.microsoft.com/office/drawing/2014/main" id="{F3555546-48D1-2383-9BFE-C1034E0FF56A}"/>
                </a:ext>
              </a:extLst>
            </xdr:cNvPr>
            <xdr:cNvCxnSpPr/>
          </xdr:nvCxnSpPr>
          <xdr:spPr>
            <a:xfrm flipH="1">
              <a:off x="11791045" y="6106060"/>
              <a:ext cx="423235" cy="0"/>
            </a:xfrm>
            <a:prstGeom prst="line">
              <a:avLst/>
            </a:prstGeom>
            <a:noFill/>
            <a:ln w="25400" cap="flat" cmpd="sng" algn="ctr">
              <a:solidFill>
                <a:schemeClr val="accent1"/>
              </a:solidFill>
              <a:prstDash val="dash"/>
              <a:miter lim="800000"/>
            </a:ln>
            <a:effectLst/>
          </xdr:spPr>
        </xdr:cxnSp>
        <xdr:sp macro="" textlink="">
          <xdr:nvSpPr>
            <xdr:cNvPr id="22" name="TextBox 21">
              <a:extLst>
                <a:ext uri="{FF2B5EF4-FFF2-40B4-BE49-F238E27FC236}">
                  <a16:creationId xmlns:a16="http://schemas.microsoft.com/office/drawing/2014/main" id="{F6F62C56-AB1B-05EA-8C18-4AF69AAFEA72}"/>
                </a:ext>
              </a:extLst>
            </xdr:cNvPr>
            <xdr:cNvSpPr txBox="1"/>
          </xdr:nvSpPr>
          <xdr:spPr>
            <a:xfrm>
              <a:off x="12405552" y="1253027"/>
              <a:ext cx="2244311" cy="23800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b="0">
                  <a:solidFill>
                    <a:schemeClr val="accent1"/>
                  </a:solidFill>
                </a:rPr>
                <a:t>Matapae hemihemitanga: </a:t>
              </a:r>
              <a:r>
                <a:rPr lang="en-NZ" b="1">
                  <a:solidFill>
                    <a:schemeClr val="accent1"/>
                  </a:solidFill>
                </a:rPr>
                <a:t>he teitei</a:t>
              </a:r>
              <a:endParaRPr kumimoji="0" lang="en-NZ" sz="1100" b="1" i="0" u="none" strike="noStrike" kern="0" cap="none" spc="0" normalizeH="0" baseline="0" noProof="0">
                <a:ln>
                  <a:noFill/>
                </a:ln>
                <a:solidFill>
                  <a:schemeClr val="accent1"/>
                </a:solidFill>
                <a:effectLst/>
                <a:uLnTx/>
                <a:uFillTx/>
                <a:latin typeface="Calibri" panose="020F0502020204030204"/>
                <a:ea typeface="+mn-ea"/>
                <a:cs typeface="+mn-cs"/>
              </a:endParaRPr>
            </a:p>
          </xdr:txBody>
        </xdr:sp>
        <xdr:sp macro="" textlink="">
          <xdr:nvSpPr>
            <xdr:cNvPr id="23" name="TextBox 22">
              <a:extLst>
                <a:ext uri="{FF2B5EF4-FFF2-40B4-BE49-F238E27FC236}">
                  <a16:creationId xmlns:a16="http://schemas.microsoft.com/office/drawing/2014/main" id="{AE478877-A370-0BC1-5BB9-AC4351040950}"/>
                </a:ext>
              </a:extLst>
            </xdr:cNvPr>
            <xdr:cNvSpPr txBox="1"/>
          </xdr:nvSpPr>
          <xdr:spPr>
            <a:xfrm>
              <a:off x="15300870" y="1260792"/>
              <a:ext cx="2526417" cy="25333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a:solidFill>
                    <a:schemeClr val="accent1"/>
                  </a:solidFill>
                </a:rPr>
                <a:t>Matapae hemihemitanga: </a:t>
              </a:r>
              <a:r>
                <a:rPr lang="en-NZ" b="1">
                  <a:solidFill>
                    <a:schemeClr val="accent1"/>
                  </a:solidFill>
                </a:rPr>
                <a:t>kei waenga</a:t>
              </a:r>
              <a:endParaRPr kumimoji="0" lang="en-NZ" sz="1100" b="1" i="0" u="none" strike="noStrike" kern="0" cap="none" spc="0" normalizeH="0" baseline="0" noProof="0">
                <a:ln>
                  <a:noFill/>
                </a:ln>
                <a:solidFill>
                  <a:schemeClr val="accent1"/>
                </a:solidFill>
                <a:effectLst/>
                <a:uLnTx/>
                <a:uFillTx/>
                <a:latin typeface="Calibri" panose="020F0502020204030204"/>
                <a:ea typeface="+mn-ea"/>
                <a:cs typeface="+mn-cs"/>
              </a:endParaRPr>
            </a:p>
          </xdr:txBody>
        </xdr:sp>
        <xdr:sp macro="" textlink="">
          <xdr:nvSpPr>
            <xdr:cNvPr id="24" name="TextBox 23">
              <a:extLst>
                <a:ext uri="{FF2B5EF4-FFF2-40B4-BE49-F238E27FC236}">
                  <a16:creationId xmlns:a16="http://schemas.microsoft.com/office/drawing/2014/main" id="{6E09FA51-4505-2597-D46B-1523CF8433D4}"/>
                </a:ext>
              </a:extLst>
            </xdr:cNvPr>
            <xdr:cNvSpPr txBox="1"/>
          </xdr:nvSpPr>
          <xdr:spPr>
            <a:xfrm>
              <a:off x="11198984" y="2031590"/>
              <a:ext cx="799697" cy="934548"/>
            </a:xfrm>
            <a:prstGeom prst="rect">
              <a:avLst/>
            </a:prstGeom>
            <a:noFill/>
            <a:ln w="9525" cmpd="sng">
              <a:noFill/>
            </a:ln>
            <a:effectLst/>
          </xdr:spPr>
          <xdr:txBody>
            <a:bodyPr vertOverflow="clip" horzOverflow="clip" wrap="square" rtlCol="0" anchor="t"/>
            <a:lstStyle/>
            <a:p>
              <a:pPr algn="r"/>
              <a:r>
                <a:rPr lang="en-NZ" sz="1000">
                  <a:solidFill>
                    <a:schemeClr val="accent1"/>
                  </a:solidFill>
                </a:rPr>
                <a:t>Ngā hokohoko 2026: </a:t>
              </a:r>
            </a:p>
            <a:p>
              <a:pPr algn="r"/>
              <a:r>
                <a:rPr lang="en-NZ" sz="1000" b="1">
                  <a:solidFill>
                    <a:schemeClr val="accent1"/>
                  </a:solidFill>
                </a:rPr>
                <a:t>ka heke te katoa</a:t>
              </a:r>
            </a:p>
          </xdr:txBody>
        </xdr:sp>
        <xdr:sp macro="" textlink="">
          <xdr:nvSpPr>
            <xdr:cNvPr id="25" name="TextBox 24">
              <a:extLst>
                <a:ext uri="{FF2B5EF4-FFF2-40B4-BE49-F238E27FC236}">
                  <a16:creationId xmlns:a16="http://schemas.microsoft.com/office/drawing/2014/main" id="{205935EB-5E5F-D086-8D14-4AC47159FF1E}"/>
                </a:ext>
              </a:extLst>
            </xdr:cNvPr>
            <xdr:cNvSpPr txBox="1"/>
          </xdr:nvSpPr>
          <xdr:spPr>
            <a:xfrm>
              <a:off x="11151431" y="4080994"/>
              <a:ext cx="821279" cy="1194192"/>
            </a:xfrm>
            <a:prstGeom prst="rect">
              <a:avLst/>
            </a:prstGeom>
            <a:noFill/>
            <a:ln w="9525" cmpd="sng">
              <a:noFill/>
            </a:ln>
            <a:effectLst/>
          </xdr:spPr>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NZ" sz="1000">
                  <a:solidFill>
                    <a:schemeClr val="accent1"/>
                  </a:solidFill>
                </a:rPr>
                <a:t>Ngā hokohoko 2026: </a:t>
              </a:r>
            </a:p>
            <a:p>
              <a:pPr marL="0" marR="0" lvl="0" indent="0" algn="r" defTabSz="914400" eaLnBrk="1" fontAlgn="auto" latinLnBrk="0" hangingPunct="1">
                <a:lnSpc>
                  <a:spcPct val="100000"/>
                </a:lnSpc>
                <a:spcBef>
                  <a:spcPts val="0"/>
                </a:spcBef>
                <a:spcAft>
                  <a:spcPts val="0"/>
                </a:spcAft>
                <a:buClrTx/>
                <a:buSzTx/>
                <a:buFontTx/>
                <a:buNone/>
                <a:tabLst/>
                <a:defRPr/>
              </a:pPr>
              <a:r>
                <a:rPr lang="en-NZ" sz="1000" b="1">
                  <a:solidFill>
                    <a:schemeClr val="accent1"/>
                  </a:solidFill>
                </a:rPr>
                <a:t>ka rawaka ngā tauhoko e hokona ana</a:t>
              </a:r>
              <a:endParaRPr kumimoji="0" lang="en-NZ" sz="1000" b="1" i="0" u="none" strike="noStrike" kern="0" cap="none" spc="0" normalizeH="0" baseline="0" noProof="0">
                <a:ln>
                  <a:noFill/>
                </a:ln>
                <a:solidFill>
                  <a:schemeClr val="accent1"/>
                </a:solidFill>
                <a:effectLst/>
                <a:uLnTx/>
                <a:uFillTx/>
                <a:latin typeface="Calibri" panose="020F0502020204030204"/>
                <a:ea typeface="+mn-ea"/>
                <a:cs typeface="+mn-cs"/>
              </a:endParaRPr>
            </a:p>
          </xdr:txBody>
        </xdr:sp>
      </xdr:grpSp>
      <xdr:cxnSp macro="">
        <xdr:nvCxnSpPr>
          <xdr:cNvPr id="6" name="Straight Connector 5">
            <a:extLst>
              <a:ext uri="{FF2B5EF4-FFF2-40B4-BE49-F238E27FC236}">
                <a16:creationId xmlns:a16="http://schemas.microsoft.com/office/drawing/2014/main" id="{E9140329-BCB3-DB2B-0886-2D8F2641D722}"/>
              </a:ext>
            </a:extLst>
          </xdr:cNvPr>
          <xdr:cNvCxnSpPr/>
        </xdr:nvCxnSpPr>
        <xdr:spPr>
          <a:xfrm>
            <a:off x="14444302" y="964506"/>
            <a:ext cx="0" cy="4579231"/>
          </a:xfrm>
          <a:prstGeom prst="line">
            <a:avLst/>
          </a:prstGeom>
          <a:noFill/>
          <a:ln w="19050" cap="flat" cmpd="sng" algn="ctr">
            <a:solidFill>
              <a:schemeClr val="accent1"/>
            </a:solidFill>
            <a:prstDash val="solid"/>
            <a:miter lim="800000"/>
          </a:ln>
          <a:effectLst/>
        </xdr:spPr>
      </xdr:cxnSp>
      <xdr:cxnSp macro="">
        <xdr:nvCxnSpPr>
          <xdr:cNvPr id="7" name="Straight Connector 6">
            <a:extLst>
              <a:ext uri="{FF2B5EF4-FFF2-40B4-BE49-F238E27FC236}">
                <a16:creationId xmlns:a16="http://schemas.microsoft.com/office/drawing/2014/main" id="{E4D846BF-50D6-7A6F-23F8-DA06B0F82C5D}"/>
              </a:ext>
            </a:extLst>
          </xdr:cNvPr>
          <xdr:cNvCxnSpPr/>
        </xdr:nvCxnSpPr>
        <xdr:spPr>
          <a:xfrm flipH="1" flipV="1">
            <a:off x="11265087" y="3331322"/>
            <a:ext cx="6083299" cy="20498"/>
          </a:xfrm>
          <a:prstGeom prst="line">
            <a:avLst/>
          </a:prstGeom>
          <a:noFill/>
          <a:ln w="19050" cap="flat" cmpd="sng" algn="ctr">
            <a:solidFill>
              <a:schemeClr val="accent1"/>
            </a:solidFill>
            <a:prstDash val="solid"/>
            <a:miter lim="800000"/>
          </a:ln>
          <a:effectLst/>
        </xdr:spPr>
      </xdr:cxnSp>
    </xdr:grpSp>
    <xdr:clientData/>
  </xdr:twoCellAnchor>
  <xdr:twoCellAnchor>
    <xdr:from>
      <xdr:col>8</xdr:col>
      <xdr:colOff>1279072</xdr:colOff>
      <xdr:row>95</xdr:row>
      <xdr:rowOff>54428</xdr:rowOff>
    </xdr:from>
    <xdr:to>
      <xdr:col>17</xdr:col>
      <xdr:colOff>1713526</xdr:colOff>
      <xdr:row>112</xdr:row>
      <xdr:rowOff>108890</xdr:rowOff>
    </xdr:to>
    <xdr:grpSp>
      <xdr:nvGrpSpPr>
        <xdr:cNvPr id="4" name="Group 3">
          <a:extLst>
            <a:ext uri="{FF2B5EF4-FFF2-40B4-BE49-F238E27FC236}">
              <a16:creationId xmlns:a16="http://schemas.microsoft.com/office/drawing/2014/main" id="{23614F72-C7C6-436C-90F7-3A48C4BA596C}"/>
            </a:ext>
          </a:extLst>
        </xdr:cNvPr>
        <xdr:cNvGrpSpPr/>
      </xdr:nvGrpSpPr>
      <xdr:grpSpPr>
        <a:xfrm>
          <a:off x="10451647" y="18151928"/>
          <a:ext cx="7168629" cy="3292962"/>
          <a:chOff x="7372350" y="303841"/>
          <a:chExt cx="6365422" cy="3127609"/>
        </a:xfrm>
      </xdr:grpSpPr>
      <xdr:grpSp>
        <xdr:nvGrpSpPr>
          <xdr:cNvPr id="5" name="Group 4">
            <a:extLst>
              <a:ext uri="{FF2B5EF4-FFF2-40B4-BE49-F238E27FC236}">
                <a16:creationId xmlns:a16="http://schemas.microsoft.com/office/drawing/2014/main" id="{382A0737-BD98-B58E-E5EC-107D44181847}"/>
              </a:ext>
            </a:extLst>
          </xdr:cNvPr>
          <xdr:cNvGrpSpPr/>
        </xdr:nvGrpSpPr>
        <xdr:grpSpPr>
          <a:xfrm>
            <a:off x="7372350" y="303841"/>
            <a:ext cx="6365422" cy="3079358"/>
            <a:chOff x="722695" y="32276354"/>
            <a:chExt cx="6324279" cy="3226518"/>
          </a:xfrm>
        </xdr:grpSpPr>
        <xdr:sp macro="" textlink="">
          <xdr:nvSpPr>
            <xdr:cNvPr id="34" name="Rectangle 33">
              <a:extLst>
                <a:ext uri="{FF2B5EF4-FFF2-40B4-BE49-F238E27FC236}">
                  <a16:creationId xmlns:a16="http://schemas.microsoft.com/office/drawing/2014/main" id="{FC3F1E77-2A10-1D67-3824-F46C390421AC}"/>
                </a:ext>
              </a:extLst>
            </xdr:cNvPr>
            <xdr:cNvSpPr/>
          </xdr:nvSpPr>
          <xdr:spPr>
            <a:xfrm>
              <a:off x="722695" y="32289750"/>
              <a:ext cx="6324279" cy="321312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nvGrpSpPr>
            <xdr:cNvPr id="35" name="Group 34">
              <a:extLst>
                <a:ext uri="{FF2B5EF4-FFF2-40B4-BE49-F238E27FC236}">
                  <a16:creationId xmlns:a16="http://schemas.microsoft.com/office/drawing/2014/main" id="{7593B4F2-AB0D-3597-1321-644296D3526F}"/>
                </a:ext>
              </a:extLst>
            </xdr:cNvPr>
            <xdr:cNvGrpSpPr/>
          </xdr:nvGrpSpPr>
          <xdr:grpSpPr>
            <a:xfrm>
              <a:off x="753517" y="32276354"/>
              <a:ext cx="6149092" cy="2581586"/>
              <a:chOff x="753517" y="36753104"/>
              <a:chExt cx="6149092" cy="2581586"/>
            </a:xfrm>
          </xdr:grpSpPr>
          <xdr:sp macro="" textlink="">
            <xdr:nvSpPr>
              <xdr:cNvPr id="36" name="TextBox 35">
                <a:extLst>
                  <a:ext uri="{FF2B5EF4-FFF2-40B4-BE49-F238E27FC236}">
                    <a16:creationId xmlns:a16="http://schemas.microsoft.com/office/drawing/2014/main" id="{570564FB-9AC5-7131-0FAF-1E2C943B5A27}"/>
                  </a:ext>
                </a:extLst>
              </xdr:cNvPr>
              <xdr:cNvSpPr txBox="1"/>
            </xdr:nvSpPr>
            <xdr:spPr>
              <a:xfrm>
                <a:off x="4612107" y="36769850"/>
                <a:ext cx="1872291" cy="457317"/>
              </a:xfrm>
              <a:prstGeom prst="rect">
                <a:avLst/>
              </a:prstGeom>
              <a:solidFill>
                <a:srgbClr val="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central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do not clear</a:t>
                </a:r>
              </a:p>
            </xdr:txBody>
          </xdr:sp>
          <xdr:sp macro="" textlink="">
            <xdr:nvSpPr>
              <xdr:cNvPr id="37" name="TextBox 36">
                <a:extLst>
                  <a:ext uri="{FF2B5EF4-FFF2-40B4-BE49-F238E27FC236}">
                    <a16:creationId xmlns:a16="http://schemas.microsoft.com/office/drawing/2014/main" id="{355EEF6C-E76B-43DB-A1A6-624D5076DF07}"/>
                  </a:ext>
                </a:extLst>
              </xdr:cNvPr>
              <xdr:cNvSpPr txBox="1"/>
            </xdr:nvSpPr>
            <xdr:spPr>
              <a:xfrm>
                <a:off x="1664750" y="36753104"/>
                <a:ext cx="1860373" cy="473618"/>
              </a:xfrm>
              <a:prstGeom prst="rect">
                <a:avLst/>
              </a:prstGeom>
              <a:solidFill>
                <a:srgbClr val="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central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fully clear</a:t>
                </a:r>
              </a:p>
            </xdr:txBody>
          </xdr:sp>
          <xdr:graphicFrame macro="">
            <xdr:nvGraphicFramePr>
              <xdr:cNvPr id="38" name="Chart 37">
                <a:extLst>
                  <a:ext uri="{FF2B5EF4-FFF2-40B4-BE49-F238E27FC236}">
                    <a16:creationId xmlns:a16="http://schemas.microsoft.com/office/drawing/2014/main" id="{9714831B-B467-00CA-E8EE-7CC5304D57D8}"/>
                  </a:ext>
                </a:extLst>
              </xdr:cNvPr>
              <xdr:cNvGraphicFramePr>
                <a:graphicFrameLocks/>
              </xdr:cNvGraphicFramePr>
            </xdr:nvGraphicFramePr>
            <xdr:xfrm>
              <a:off x="4084022" y="37173369"/>
              <a:ext cx="2818587" cy="2161321"/>
            </xdr:xfrm>
            <a:graphic>
              <a:graphicData uri="http://schemas.openxmlformats.org/drawingml/2006/chart">
                <c:chart xmlns:c="http://schemas.openxmlformats.org/drawingml/2006/chart" xmlns:r="http://schemas.openxmlformats.org/officeDocument/2006/relationships" r:id="rId17"/>
              </a:graphicData>
            </a:graphic>
          </xdr:graphicFrame>
          <xdr:sp macro="" textlink="">
            <xdr:nvSpPr>
              <xdr:cNvPr id="39" name="TextBox 38">
                <a:extLst>
                  <a:ext uri="{FF2B5EF4-FFF2-40B4-BE49-F238E27FC236}">
                    <a16:creationId xmlns:a16="http://schemas.microsoft.com/office/drawing/2014/main" id="{8E531EEA-301D-0B97-833E-DAC6EFAA438A}"/>
                  </a:ext>
                </a:extLst>
              </xdr:cNvPr>
              <xdr:cNvSpPr txBox="1"/>
            </xdr:nvSpPr>
            <xdr:spPr>
              <a:xfrm rot="16200000">
                <a:off x="118096" y="38307244"/>
                <a:ext cx="1471561" cy="200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NZ" sz="900" b="1">
                    <a:solidFill>
                      <a:srgbClr val="003A5D"/>
                    </a:solidFill>
                  </a:rPr>
                  <a:t>NZUs (millions)</a:t>
                </a:r>
              </a:p>
            </xdr:txBody>
          </xdr:sp>
          <xdr:graphicFrame macro="">
            <xdr:nvGraphicFramePr>
              <xdr:cNvPr id="40" name="Chart 39">
                <a:extLst>
                  <a:ext uri="{FF2B5EF4-FFF2-40B4-BE49-F238E27FC236}">
                    <a16:creationId xmlns:a16="http://schemas.microsoft.com/office/drawing/2014/main" id="{BCC7AC26-DB14-1A24-0D5D-24B89C5056CD}"/>
                  </a:ext>
                </a:extLst>
              </xdr:cNvPr>
              <xdr:cNvGraphicFramePr>
                <a:graphicFrameLocks/>
              </xdr:cNvGraphicFramePr>
            </xdr:nvGraphicFramePr>
            <xdr:xfrm>
              <a:off x="1035223" y="37164384"/>
              <a:ext cx="2818587" cy="2161321"/>
            </xdr:xfrm>
            <a:graphic>
              <a:graphicData uri="http://schemas.openxmlformats.org/drawingml/2006/chart">
                <c:chart xmlns:c="http://schemas.openxmlformats.org/drawingml/2006/chart" xmlns:r="http://schemas.openxmlformats.org/officeDocument/2006/relationships" r:id="rId18"/>
              </a:graphicData>
            </a:graphic>
          </xdr:graphicFrame>
        </xdr:grpSp>
      </xdr:grpSp>
      <xdr:sp macro="" textlink="">
        <xdr:nvSpPr>
          <xdr:cNvPr id="26" name="TextBox 25">
            <a:extLst>
              <a:ext uri="{FF2B5EF4-FFF2-40B4-BE49-F238E27FC236}">
                <a16:creationId xmlns:a16="http://schemas.microsoft.com/office/drawing/2014/main" id="{677C8826-F7E5-D0D5-54FE-855BF9E8FC7A}"/>
              </a:ext>
            </a:extLst>
          </xdr:cNvPr>
          <xdr:cNvSpPr txBox="1"/>
        </xdr:nvSpPr>
        <xdr:spPr>
          <a:xfrm>
            <a:off x="11389337" y="2836857"/>
            <a:ext cx="1957033" cy="59459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Auction volumes (status quo settings)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Forecast industrial allocation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Forecast low-risk forestry units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27" name="Rectangle 26">
            <a:extLst>
              <a:ext uri="{FF2B5EF4-FFF2-40B4-BE49-F238E27FC236}">
                <a16:creationId xmlns:a16="http://schemas.microsoft.com/office/drawing/2014/main" id="{213920B5-67D6-0B75-E110-9934D404FB57}"/>
              </a:ext>
            </a:extLst>
          </xdr:cNvPr>
          <xdr:cNvSpPr/>
        </xdr:nvSpPr>
        <xdr:spPr>
          <a:xfrm>
            <a:off x="11018471" y="2924063"/>
            <a:ext cx="432378" cy="87636"/>
          </a:xfrm>
          <a:prstGeom prst="rect">
            <a:avLst/>
          </a:prstGeom>
          <a:solidFill>
            <a:schemeClr val="accent1">
              <a:lumMod val="25000"/>
              <a:lumOff val="7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8" name="Rectangle 27">
            <a:extLst>
              <a:ext uri="{FF2B5EF4-FFF2-40B4-BE49-F238E27FC236}">
                <a16:creationId xmlns:a16="http://schemas.microsoft.com/office/drawing/2014/main" id="{C9D19FDE-ACA2-BC60-2AF8-D0809A430E65}"/>
              </a:ext>
            </a:extLst>
          </xdr:cNvPr>
          <xdr:cNvSpPr/>
        </xdr:nvSpPr>
        <xdr:spPr>
          <a:xfrm>
            <a:off x="11018514" y="3068815"/>
            <a:ext cx="431157" cy="72880"/>
          </a:xfrm>
          <a:prstGeom prst="rect">
            <a:avLst/>
          </a:prstGeom>
          <a:pattFill prst="pct75">
            <a:fgClr>
              <a:srgbClr val="BFBFBF"/>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29" name="Rectangle 28">
            <a:extLst>
              <a:ext uri="{FF2B5EF4-FFF2-40B4-BE49-F238E27FC236}">
                <a16:creationId xmlns:a16="http://schemas.microsoft.com/office/drawing/2014/main" id="{077147BE-6F50-3541-ECE6-B7C1B37BA169}"/>
              </a:ext>
            </a:extLst>
          </xdr:cNvPr>
          <xdr:cNvSpPr/>
        </xdr:nvSpPr>
        <xdr:spPr>
          <a:xfrm>
            <a:off x="11018521" y="3198460"/>
            <a:ext cx="431157" cy="84636"/>
          </a:xfrm>
          <a:prstGeom prst="rect">
            <a:avLst/>
          </a:prstGeom>
          <a:pattFill prst="pct90">
            <a:fgClr>
              <a:srgbClr val="D9D9D9"/>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30" name="TextBox 29">
            <a:extLst>
              <a:ext uri="{FF2B5EF4-FFF2-40B4-BE49-F238E27FC236}">
                <a16:creationId xmlns:a16="http://schemas.microsoft.com/office/drawing/2014/main" id="{74E6F5F1-A973-9642-19DA-51A74B715E65}"/>
              </a:ext>
            </a:extLst>
          </xdr:cNvPr>
          <xdr:cNvSpPr txBox="1"/>
        </xdr:nvSpPr>
        <xdr:spPr>
          <a:xfrm>
            <a:off x="8523692" y="2840173"/>
            <a:ext cx="2370141" cy="54252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Projected gross emissions from NZ ETS sectors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Unit shortfall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Surplus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31" name="Rectangle 30">
            <a:extLst>
              <a:ext uri="{FF2B5EF4-FFF2-40B4-BE49-F238E27FC236}">
                <a16:creationId xmlns:a16="http://schemas.microsoft.com/office/drawing/2014/main" id="{44D327DB-036F-19F9-40B5-9A9E8579CC66}"/>
              </a:ext>
            </a:extLst>
          </xdr:cNvPr>
          <xdr:cNvSpPr/>
        </xdr:nvSpPr>
        <xdr:spPr>
          <a:xfrm>
            <a:off x="8134361" y="3199856"/>
            <a:ext cx="421632" cy="85580"/>
          </a:xfrm>
          <a:prstGeom prst="rect">
            <a:avLst/>
          </a:prstGeom>
          <a:solidFill>
            <a:schemeClr val="accent6">
              <a:lumMod val="60000"/>
              <a:lumOff val="40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32" name="Rectangle 31">
            <a:extLst>
              <a:ext uri="{FF2B5EF4-FFF2-40B4-BE49-F238E27FC236}">
                <a16:creationId xmlns:a16="http://schemas.microsoft.com/office/drawing/2014/main" id="{46EE5B83-D479-2EB8-9361-0C7CFF1CF17D}"/>
              </a:ext>
            </a:extLst>
          </xdr:cNvPr>
          <xdr:cNvSpPr/>
        </xdr:nvSpPr>
        <xdr:spPr>
          <a:xfrm>
            <a:off x="8124825" y="3050860"/>
            <a:ext cx="431157" cy="82405"/>
          </a:xfrm>
          <a:prstGeom prst="rect">
            <a:avLst/>
          </a:prstGeom>
          <a:pattFill prst="wdUpDiag">
            <a:fgClr>
              <a:srgbClr val="EF4D7F">
                <a:lumMod val="75000"/>
              </a:srgbClr>
            </a:fgClr>
            <a:bgClr>
              <a:srgbClr val="FFFFFF"/>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xnSp macro="">
        <xdr:nvCxnSpPr>
          <xdr:cNvPr id="33" name="Straight Connector 32">
            <a:extLst>
              <a:ext uri="{FF2B5EF4-FFF2-40B4-BE49-F238E27FC236}">
                <a16:creationId xmlns:a16="http://schemas.microsoft.com/office/drawing/2014/main" id="{8A50AFC6-8696-9968-20EB-471851C99277}"/>
              </a:ext>
            </a:extLst>
          </xdr:cNvPr>
          <xdr:cNvCxnSpPr/>
        </xdr:nvCxnSpPr>
        <xdr:spPr>
          <a:xfrm flipH="1">
            <a:off x="8126581" y="2954984"/>
            <a:ext cx="418457" cy="0"/>
          </a:xfrm>
          <a:prstGeom prst="line">
            <a:avLst/>
          </a:prstGeom>
          <a:noFill/>
          <a:ln w="25400" cap="flat" cmpd="sng" algn="ctr">
            <a:solidFill>
              <a:schemeClr val="accent1"/>
            </a:solidFill>
            <a:prstDash val="dash"/>
            <a:miter lim="800000"/>
          </a:ln>
          <a:effectLst/>
        </xdr:spPr>
      </xdr:cxnSp>
    </xdr:grpSp>
    <xdr:clientData/>
  </xdr:twoCellAnchor>
  <xdr:twoCellAnchor>
    <xdr:from>
      <xdr:col>27</xdr:col>
      <xdr:colOff>377012</xdr:colOff>
      <xdr:row>95</xdr:row>
      <xdr:rowOff>171747</xdr:rowOff>
    </xdr:from>
    <xdr:to>
      <xdr:col>38</xdr:col>
      <xdr:colOff>36267</xdr:colOff>
      <xdr:row>113</xdr:row>
      <xdr:rowOff>36990</xdr:rowOff>
    </xdr:to>
    <xdr:grpSp>
      <xdr:nvGrpSpPr>
        <xdr:cNvPr id="41" name="Group 40">
          <a:extLst>
            <a:ext uri="{FF2B5EF4-FFF2-40B4-BE49-F238E27FC236}">
              <a16:creationId xmlns:a16="http://schemas.microsoft.com/office/drawing/2014/main" id="{56EFE813-C83D-4A3B-9963-667F03B5AD67}"/>
            </a:ext>
          </a:extLst>
        </xdr:cNvPr>
        <xdr:cNvGrpSpPr/>
      </xdr:nvGrpSpPr>
      <xdr:grpSpPr>
        <a:xfrm>
          <a:off x="24160937" y="18269247"/>
          <a:ext cx="6364855" cy="3294243"/>
          <a:chOff x="7372350" y="274632"/>
          <a:chExt cx="6365422" cy="3156818"/>
        </a:xfrm>
      </xdr:grpSpPr>
      <xdr:grpSp>
        <xdr:nvGrpSpPr>
          <xdr:cNvPr id="42" name="Group 41">
            <a:extLst>
              <a:ext uri="{FF2B5EF4-FFF2-40B4-BE49-F238E27FC236}">
                <a16:creationId xmlns:a16="http://schemas.microsoft.com/office/drawing/2014/main" id="{839BB9EB-BE0B-8A65-9B03-6820E96B1BFE}"/>
              </a:ext>
            </a:extLst>
          </xdr:cNvPr>
          <xdr:cNvGrpSpPr/>
        </xdr:nvGrpSpPr>
        <xdr:grpSpPr>
          <a:xfrm>
            <a:off x="7372350" y="274632"/>
            <a:ext cx="6365422" cy="3043888"/>
            <a:chOff x="722695" y="32245750"/>
            <a:chExt cx="6324279" cy="3189353"/>
          </a:xfrm>
        </xdr:grpSpPr>
        <xdr:sp macro="" textlink="">
          <xdr:nvSpPr>
            <xdr:cNvPr id="51" name="Rectangle 50">
              <a:extLst>
                <a:ext uri="{FF2B5EF4-FFF2-40B4-BE49-F238E27FC236}">
                  <a16:creationId xmlns:a16="http://schemas.microsoft.com/office/drawing/2014/main" id="{726D59A8-F15A-52AA-6F6C-4B2EF8C2F6F5}"/>
                </a:ext>
              </a:extLst>
            </xdr:cNvPr>
            <xdr:cNvSpPr/>
          </xdr:nvSpPr>
          <xdr:spPr>
            <a:xfrm>
              <a:off x="722695" y="32289749"/>
              <a:ext cx="6324279" cy="314535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nvGrpSpPr>
            <xdr:cNvPr id="52" name="Group 51">
              <a:extLst>
                <a:ext uri="{FF2B5EF4-FFF2-40B4-BE49-F238E27FC236}">
                  <a16:creationId xmlns:a16="http://schemas.microsoft.com/office/drawing/2014/main" id="{49906E77-27E8-42E4-0DB4-9F91D1FC1725}"/>
                </a:ext>
              </a:extLst>
            </xdr:cNvPr>
            <xdr:cNvGrpSpPr/>
          </xdr:nvGrpSpPr>
          <xdr:grpSpPr>
            <a:xfrm>
              <a:off x="753516" y="32245750"/>
              <a:ext cx="6149093" cy="2612190"/>
              <a:chOff x="753516" y="36722500"/>
              <a:chExt cx="6149093" cy="2612190"/>
            </a:xfrm>
          </xdr:grpSpPr>
          <xdr:sp macro="" textlink="">
            <xdr:nvSpPr>
              <xdr:cNvPr id="53" name="TextBox 52">
                <a:extLst>
                  <a:ext uri="{FF2B5EF4-FFF2-40B4-BE49-F238E27FC236}">
                    <a16:creationId xmlns:a16="http://schemas.microsoft.com/office/drawing/2014/main" id="{89390D70-6400-FCB5-B6C9-9138D5449103}"/>
                  </a:ext>
                </a:extLst>
              </xdr:cNvPr>
              <xdr:cNvSpPr txBox="1"/>
            </xdr:nvSpPr>
            <xdr:spPr>
              <a:xfrm>
                <a:off x="4612107" y="36722500"/>
                <a:ext cx="1872291" cy="486497"/>
              </a:xfrm>
              <a:prstGeom prst="rect">
                <a:avLst/>
              </a:prstGeom>
              <a:solidFill>
                <a:srgbClr val="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low</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do not clear</a:t>
                </a:r>
              </a:p>
            </xdr:txBody>
          </xdr:sp>
          <xdr:sp macro="" textlink="">
            <xdr:nvSpPr>
              <xdr:cNvPr id="54" name="TextBox 53">
                <a:extLst>
                  <a:ext uri="{FF2B5EF4-FFF2-40B4-BE49-F238E27FC236}">
                    <a16:creationId xmlns:a16="http://schemas.microsoft.com/office/drawing/2014/main" id="{0F8F2FDE-5EF0-3BAC-17D7-DE163FF3E44B}"/>
                  </a:ext>
                </a:extLst>
              </xdr:cNvPr>
              <xdr:cNvSpPr txBox="1"/>
            </xdr:nvSpPr>
            <xdr:spPr>
              <a:xfrm>
                <a:off x="1664750" y="36753134"/>
                <a:ext cx="1860373" cy="547984"/>
              </a:xfrm>
              <a:prstGeom prst="rect">
                <a:avLst/>
              </a:prstGeom>
              <a:solidFill>
                <a:srgbClr val="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low</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fully clear</a:t>
                </a:r>
              </a:p>
            </xdr:txBody>
          </xdr:sp>
          <xdr:graphicFrame macro="">
            <xdr:nvGraphicFramePr>
              <xdr:cNvPr id="55" name="Chart 54">
                <a:extLst>
                  <a:ext uri="{FF2B5EF4-FFF2-40B4-BE49-F238E27FC236}">
                    <a16:creationId xmlns:a16="http://schemas.microsoft.com/office/drawing/2014/main" id="{8C255240-AA94-45DC-929C-1C87A22DF7F5}"/>
                  </a:ext>
                </a:extLst>
              </xdr:cNvPr>
              <xdr:cNvGraphicFramePr>
                <a:graphicFrameLocks/>
              </xdr:cNvGraphicFramePr>
            </xdr:nvGraphicFramePr>
            <xdr:xfrm>
              <a:off x="4084022" y="37173369"/>
              <a:ext cx="2818587" cy="2161321"/>
            </xdr:xfrm>
            <a:graphic>
              <a:graphicData uri="http://schemas.openxmlformats.org/drawingml/2006/chart">
                <c:chart xmlns:c="http://schemas.openxmlformats.org/drawingml/2006/chart" xmlns:r="http://schemas.openxmlformats.org/officeDocument/2006/relationships" r:id="rId19"/>
              </a:graphicData>
            </a:graphic>
          </xdr:graphicFrame>
          <xdr:sp macro="" textlink="">
            <xdr:nvSpPr>
              <xdr:cNvPr id="57" name="TextBox 56">
                <a:extLst>
                  <a:ext uri="{FF2B5EF4-FFF2-40B4-BE49-F238E27FC236}">
                    <a16:creationId xmlns:a16="http://schemas.microsoft.com/office/drawing/2014/main" id="{77A7DFD9-2A24-0B58-75EE-F0E51F377B47}"/>
                  </a:ext>
                </a:extLst>
              </xdr:cNvPr>
              <xdr:cNvSpPr txBox="1"/>
            </xdr:nvSpPr>
            <xdr:spPr>
              <a:xfrm rot="16200000">
                <a:off x="167872" y="38257469"/>
                <a:ext cx="1419436" cy="248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NZ" sz="900" b="1">
                    <a:solidFill>
                      <a:srgbClr val="003A5D"/>
                    </a:solidFill>
                  </a:rPr>
                  <a:t>NZUs (millions)</a:t>
                </a:r>
              </a:p>
            </xdr:txBody>
          </xdr:sp>
          <xdr:graphicFrame macro="">
            <xdr:nvGraphicFramePr>
              <xdr:cNvPr id="58" name="Chart 57">
                <a:extLst>
                  <a:ext uri="{FF2B5EF4-FFF2-40B4-BE49-F238E27FC236}">
                    <a16:creationId xmlns:a16="http://schemas.microsoft.com/office/drawing/2014/main" id="{CA07ED08-A3D4-7509-8C57-F3BBA4870069}"/>
                  </a:ext>
                </a:extLst>
              </xdr:cNvPr>
              <xdr:cNvGraphicFramePr>
                <a:graphicFrameLocks/>
              </xdr:cNvGraphicFramePr>
            </xdr:nvGraphicFramePr>
            <xdr:xfrm>
              <a:off x="1035223" y="37164384"/>
              <a:ext cx="2818587" cy="2161321"/>
            </xdr:xfrm>
            <a:graphic>
              <a:graphicData uri="http://schemas.openxmlformats.org/drawingml/2006/chart">
                <c:chart xmlns:c="http://schemas.openxmlformats.org/drawingml/2006/chart" xmlns:r="http://schemas.openxmlformats.org/officeDocument/2006/relationships" r:id="rId20"/>
              </a:graphicData>
            </a:graphic>
          </xdr:graphicFrame>
        </xdr:grpSp>
      </xdr:grpSp>
      <xdr:sp macro="" textlink="">
        <xdr:nvSpPr>
          <xdr:cNvPr id="43" name="TextBox 42">
            <a:extLst>
              <a:ext uri="{FF2B5EF4-FFF2-40B4-BE49-F238E27FC236}">
                <a16:creationId xmlns:a16="http://schemas.microsoft.com/office/drawing/2014/main" id="{98B921A0-A359-1ED7-1DDD-6C7E2CFF8249}"/>
              </a:ext>
            </a:extLst>
          </xdr:cNvPr>
          <xdr:cNvSpPr txBox="1"/>
        </xdr:nvSpPr>
        <xdr:spPr>
          <a:xfrm>
            <a:off x="11389337" y="2836857"/>
            <a:ext cx="1957033" cy="59459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Auction volumes (status quo settings)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Forecast industrial allocation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Forecast low-risk forestry units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44" name="Rectangle 43">
            <a:extLst>
              <a:ext uri="{FF2B5EF4-FFF2-40B4-BE49-F238E27FC236}">
                <a16:creationId xmlns:a16="http://schemas.microsoft.com/office/drawing/2014/main" id="{8ED9FF6C-A750-9B3F-B5EF-6B76CCD94AD0}"/>
              </a:ext>
            </a:extLst>
          </xdr:cNvPr>
          <xdr:cNvSpPr/>
        </xdr:nvSpPr>
        <xdr:spPr>
          <a:xfrm>
            <a:off x="11018471" y="2924063"/>
            <a:ext cx="432378" cy="87636"/>
          </a:xfrm>
          <a:prstGeom prst="rect">
            <a:avLst/>
          </a:prstGeom>
          <a:solidFill>
            <a:schemeClr val="accent1">
              <a:lumMod val="25000"/>
              <a:lumOff val="7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45" name="Rectangle 44">
            <a:extLst>
              <a:ext uri="{FF2B5EF4-FFF2-40B4-BE49-F238E27FC236}">
                <a16:creationId xmlns:a16="http://schemas.microsoft.com/office/drawing/2014/main" id="{A90DD21F-6AB5-65C9-009B-39FA73C0D95D}"/>
              </a:ext>
            </a:extLst>
          </xdr:cNvPr>
          <xdr:cNvSpPr/>
        </xdr:nvSpPr>
        <xdr:spPr>
          <a:xfrm>
            <a:off x="11018514" y="3068815"/>
            <a:ext cx="431157" cy="72880"/>
          </a:xfrm>
          <a:prstGeom prst="rect">
            <a:avLst/>
          </a:prstGeom>
          <a:pattFill prst="pct75">
            <a:fgClr>
              <a:srgbClr val="BFBFBF"/>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46" name="Rectangle 45">
            <a:extLst>
              <a:ext uri="{FF2B5EF4-FFF2-40B4-BE49-F238E27FC236}">
                <a16:creationId xmlns:a16="http://schemas.microsoft.com/office/drawing/2014/main" id="{4807DE8D-020B-EA2F-A6F1-3B5687D509E7}"/>
              </a:ext>
            </a:extLst>
          </xdr:cNvPr>
          <xdr:cNvSpPr/>
        </xdr:nvSpPr>
        <xdr:spPr>
          <a:xfrm>
            <a:off x="11018521" y="3198460"/>
            <a:ext cx="431157" cy="84636"/>
          </a:xfrm>
          <a:prstGeom prst="rect">
            <a:avLst/>
          </a:prstGeom>
          <a:pattFill prst="pct90">
            <a:fgClr>
              <a:srgbClr val="D9D9D9"/>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47" name="TextBox 46">
            <a:extLst>
              <a:ext uri="{FF2B5EF4-FFF2-40B4-BE49-F238E27FC236}">
                <a16:creationId xmlns:a16="http://schemas.microsoft.com/office/drawing/2014/main" id="{FD1808D7-EB1C-E739-A22A-DEFC6A626788}"/>
              </a:ext>
            </a:extLst>
          </xdr:cNvPr>
          <xdr:cNvSpPr txBox="1"/>
        </xdr:nvSpPr>
        <xdr:spPr>
          <a:xfrm>
            <a:off x="8523692" y="2840173"/>
            <a:ext cx="2370141" cy="54252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Projected gross emissions from NZ ETS sectors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Unit shortfall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Surplus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48" name="Rectangle 47">
            <a:extLst>
              <a:ext uri="{FF2B5EF4-FFF2-40B4-BE49-F238E27FC236}">
                <a16:creationId xmlns:a16="http://schemas.microsoft.com/office/drawing/2014/main" id="{5227FBBF-A257-951E-2581-630ECD54086C}"/>
              </a:ext>
            </a:extLst>
          </xdr:cNvPr>
          <xdr:cNvSpPr/>
        </xdr:nvSpPr>
        <xdr:spPr>
          <a:xfrm>
            <a:off x="8134361" y="3199856"/>
            <a:ext cx="421632" cy="85580"/>
          </a:xfrm>
          <a:prstGeom prst="rect">
            <a:avLst/>
          </a:prstGeom>
          <a:solidFill>
            <a:schemeClr val="accent6">
              <a:lumMod val="60000"/>
              <a:lumOff val="40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49" name="Rectangle 48">
            <a:extLst>
              <a:ext uri="{FF2B5EF4-FFF2-40B4-BE49-F238E27FC236}">
                <a16:creationId xmlns:a16="http://schemas.microsoft.com/office/drawing/2014/main" id="{1B4CA878-5CE1-538F-9C90-61DD24817F82}"/>
              </a:ext>
            </a:extLst>
          </xdr:cNvPr>
          <xdr:cNvSpPr/>
        </xdr:nvSpPr>
        <xdr:spPr>
          <a:xfrm>
            <a:off x="8124825" y="3050860"/>
            <a:ext cx="431157" cy="82405"/>
          </a:xfrm>
          <a:prstGeom prst="rect">
            <a:avLst/>
          </a:prstGeom>
          <a:pattFill prst="wdUpDiag">
            <a:fgClr>
              <a:srgbClr val="EF4D7F">
                <a:lumMod val="75000"/>
              </a:srgbClr>
            </a:fgClr>
            <a:bgClr>
              <a:srgbClr val="FFFFFF"/>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xnSp macro="">
        <xdr:nvCxnSpPr>
          <xdr:cNvPr id="50" name="Straight Connector 49">
            <a:extLst>
              <a:ext uri="{FF2B5EF4-FFF2-40B4-BE49-F238E27FC236}">
                <a16:creationId xmlns:a16="http://schemas.microsoft.com/office/drawing/2014/main" id="{BD062085-7C33-6EFF-FD84-FEC898A46C69}"/>
              </a:ext>
            </a:extLst>
          </xdr:cNvPr>
          <xdr:cNvCxnSpPr/>
        </xdr:nvCxnSpPr>
        <xdr:spPr>
          <a:xfrm flipH="1">
            <a:off x="8126581" y="2954984"/>
            <a:ext cx="418457" cy="0"/>
          </a:xfrm>
          <a:prstGeom prst="line">
            <a:avLst/>
          </a:prstGeom>
          <a:noFill/>
          <a:ln w="25400" cap="flat" cmpd="sng" algn="ctr">
            <a:solidFill>
              <a:schemeClr val="accent1"/>
            </a:solidFill>
            <a:prstDash val="dash"/>
            <a:miter lim="800000"/>
          </a:ln>
          <a:effectLst/>
        </xdr:spPr>
      </xdr:cxnSp>
    </xdr:grpSp>
    <xdr:clientData/>
  </xdr:twoCellAnchor>
  <xdr:twoCellAnchor>
    <xdr:from>
      <xdr:col>17</xdr:col>
      <xdr:colOff>1908080</xdr:colOff>
      <xdr:row>95</xdr:row>
      <xdr:rowOff>80725</xdr:rowOff>
    </xdr:from>
    <xdr:to>
      <xdr:col>27</xdr:col>
      <xdr:colOff>165153</xdr:colOff>
      <xdr:row>112</xdr:row>
      <xdr:rowOff>135462</xdr:rowOff>
    </xdr:to>
    <xdr:grpSp>
      <xdr:nvGrpSpPr>
        <xdr:cNvPr id="60" name="Group 59">
          <a:extLst>
            <a:ext uri="{FF2B5EF4-FFF2-40B4-BE49-F238E27FC236}">
              <a16:creationId xmlns:a16="http://schemas.microsoft.com/office/drawing/2014/main" id="{F09204A0-5095-4D55-88E0-3FA2CB5CC282}"/>
            </a:ext>
          </a:extLst>
        </xdr:cNvPr>
        <xdr:cNvGrpSpPr/>
      </xdr:nvGrpSpPr>
      <xdr:grpSpPr>
        <a:xfrm>
          <a:off x="17814830" y="18178225"/>
          <a:ext cx="6134248" cy="3293237"/>
          <a:chOff x="7372350" y="303871"/>
          <a:chExt cx="6365422" cy="3127579"/>
        </a:xfrm>
      </xdr:grpSpPr>
      <xdr:grpSp>
        <xdr:nvGrpSpPr>
          <xdr:cNvPr id="61" name="Group 60">
            <a:extLst>
              <a:ext uri="{FF2B5EF4-FFF2-40B4-BE49-F238E27FC236}">
                <a16:creationId xmlns:a16="http://schemas.microsoft.com/office/drawing/2014/main" id="{9CD3C3CB-351C-CC7B-752A-FB274F165A3C}"/>
              </a:ext>
            </a:extLst>
          </xdr:cNvPr>
          <xdr:cNvGrpSpPr/>
        </xdr:nvGrpSpPr>
        <xdr:grpSpPr>
          <a:xfrm>
            <a:off x="7372350" y="303871"/>
            <a:ext cx="6365422" cy="3062181"/>
            <a:chOff x="722695" y="32276384"/>
            <a:chExt cx="6324279" cy="3208520"/>
          </a:xfrm>
        </xdr:grpSpPr>
        <xdr:sp macro="" textlink="">
          <xdr:nvSpPr>
            <xdr:cNvPr id="151" name="Rectangle 150">
              <a:extLst>
                <a:ext uri="{FF2B5EF4-FFF2-40B4-BE49-F238E27FC236}">
                  <a16:creationId xmlns:a16="http://schemas.microsoft.com/office/drawing/2014/main" id="{B80FCB9C-B1F7-A089-0A29-A65F3B1EDDB6}"/>
                </a:ext>
              </a:extLst>
            </xdr:cNvPr>
            <xdr:cNvSpPr/>
          </xdr:nvSpPr>
          <xdr:spPr>
            <a:xfrm>
              <a:off x="722695" y="32289749"/>
              <a:ext cx="6324279" cy="31951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nvGrpSpPr>
            <xdr:cNvPr id="152" name="Group 151">
              <a:extLst>
                <a:ext uri="{FF2B5EF4-FFF2-40B4-BE49-F238E27FC236}">
                  <a16:creationId xmlns:a16="http://schemas.microsoft.com/office/drawing/2014/main" id="{D373EFE0-575A-A4FF-59D7-A967553F26EE}"/>
                </a:ext>
              </a:extLst>
            </xdr:cNvPr>
            <xdr:cNvGrpSpPr/>
          </xdr:nvGrpSpPr>
          <xdr:grpSpPr>
            <a:xfrm>
              <a:off x="753516" y="32276384"/>
              <a:ext cx="6149093" cy="2581556"/>
              <a:chOff x="753516" y="36753134"/>
              <a:chExt cx="6149093" cy="2581556"/>
            </a:xfrm>
          </xdr:grpSpPr>
          <xdr:sp macro="" textlink="">
            <xdr:nvSpPr>
              <xdr:cNvPr id="158" name="TextBox 157">
                <a:extLst>
                  <a:ext uri="{FF2B5EF4-FFF2-40B4-BE49-F238E27FC236}">
                    <a16:creationId xmlns:a16="http://schemas.microsoft.com/office/drawing/2014/main" id="{476691B1-E12B-8293-AC96-80948D8D5DA6}"/>
                  </a:ext>
                </a:extLst>
              </xdr:cNvPr>
              <xdr:cNvSpPr txBox="1"/>
            </xdr:nvSpPr>
            <xdr:spPr>
              <a:xfrm>
                <a:off x="4612107" y="36760501"/>
                <a:ext cx="1872291" cy="486497"/>
              </a:xfrm>
              <a:prstGeom prst="rect">
                <a:avLst/>
              </a:prstGeom>
              <a:solidFill>
                <a:srgbClr val="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high</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do not clear</a:t>
                </a:r>
              </a:p>
            </xdr:txBody>
          </xdr:sp>
          <xdr:sp macro="" textlink="">
            <xdr:nvSpPr>
              <xdr:cNvPr id="159" name="TextBox 158">
                <a:extLst>
                  <a:ext uri="{FF2B5EF4-FFF2-40B4-BE49-F238E27FC236}">
                    <a16:creationId xmlns:a16="http://schemas.microsoft.com/office/drawing/2014/main" id="{801B5346-1605-AC9F-7ED5-3CAC21B97FEB}"/>
                  </a:ext>
                </a:extLst>
              </xdr:cNvPr>
              <xdr:cNvSpPr txBox="1"/>
            </xdr:nvSpPr>
            <xdr:spPr>
              <a:xfrm>
                <a:off x="1664750" y="36753134"/>
                <a:ext cx="1860373" cy="509307"/>
              </a:xfrm>
              <a:prstGeom prst="rect">
                <a:avLst/>
              </a:prstGeom>
              <a:solidFill>
                <a:srgbClr val="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Surplus estimate: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high</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NZ" sz="1050" b="0" i="0" u="none" strike="noStrike" kern="0" cap="none" spc="0" normalizeH="0" baseline="0" noProof="0">
                    <a:ln>
                      <a:noFill/>
                    </a:ln>
                    <a:solidFill>
                      <a:srgbClr val="003A5D"/>
                    </a:solidFill>
                    <a:effectLst/>
                    <a:uLnTx/>
                    <a:uFillTx/>
                    <a:latin typeface="Calibri" panose="020F0502020204030204"/>
                    <a:ea typeface="+mn-ea"/>
                    <a:cs typeface="+mn-cs"/>
                  </a:rPr>
                  <a:t>2026 auctions: </a:t>
                </a:r>
                <a:r>
                  <a:rPr kumimoji="0" lang="en-NZ" sz="1050" b="1" i="0" u="none" strike="noStrike" kern="0" cap="none" spc="0" normalizeH="0" baseline="0" noProof="0">
                    <a:ln>
                      <a:noFill/>
                    </a:ln>
                    <a:solidFill>
                      <a:srgbClr val="003A5D"/>
                    </a:solidFill>
                    <a:effectLst/>
                    <a:uLnTx/>
                    <a:uFillTx/>
                    <a:latin typeface="Calibri" panose="020F0502020204030204"/>
                    <a:ea typeface="+mn-ea"/>
                    <a:cs typeface="+mn-cs"/>
                  </a:rPr>
                  <a:t>fully clear</a:t>
                </a:r>
              </a:p>
            </xdr:txBody>
          </xdr:sp>
          <xdr:graphicFrame macro="">
            <xdr:nvGraphicFramePr>
              <xdr:cNvPr id="161" name="Chart 160">
                <a:extLst>
                  <a:ext uri="{FF2B5EF4-FFF2-40B4-BE49-F238E27FC236}">
                    <a16:creationId xmlns:a16="http://schemas.microsoft.com/office/drawing/2014/main" id="{31168344-7445-CAEB-A618-773E6D30545C}"/>
                  </a:ext>
                </a:extLst>
              </xdr:cNvPr>
              <xdr:cNvGraphicFramePr>
                <a:graphicFrameLocks/>
              </xdr:cNvGraphicFramePr>
            </xdr:nvGraphicFramePr>
            <xdr:xfrm>
              <a:off x="4084022" y="37173369"/>
              <a:ext cx="2818587" cy="2161321"/>
            </xdr:xfrm>
            <a:graphic>
              <a:graphicData uri="http://schemas.openxmlformats.org/drawingml/2006/chart">
                <c:chart xmlns:c="http://schemas.openxmlformats.org/drawingml/2006/chart" xmlns:r="http://schemas.openxmlformats.org/officeDocument/2006/relationships" r:id="rId21"/>
              </a:graphicData>
            </a:graphic>
          </xdr:graphicFrame>
          <xdr:sp macro="" textlink="">
            <xdr:nvSpPr>
              <xdr:cNvPr id="162" name="TextBox 161">
                <a:extLst>
                  <a:ext uri="{FF2B5EF4-FFF2-40B4-BE49-F238E27FC236}">
                    <a16:creationId xmlns:a16="http://schemas.microsoft.com/office/drawing/2014/main" id="{1C143396-A8CE-F59A-DAA8-752DE6FA4E27}"/>
                  </a:ext>
                </a:extLst>
              </xdr:cNvPr>
              <xdr:cNvSpPr txBox="1"/>
            </xdr:nvSpPr>
            <xdr:spPr>
              <a:xfrm rot="16200000">
                <a:off x="167872" y="38257469"/>
                <a:ext cx="1419436" cy="248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NZ" sz="900" b="1">
                    <a:solidFill>
                      <a:srgbClr val="003A5D"/>
                    </a:solidFill>
                  </a:rPr>
                  <a:t>NZUs (millions)</a:t>
                </a:r>
              </a:p>
            </xdr:txBody>
          </xdr:sp>
          <xdr:graphicFrame macro="">
            <xdr:nvGraphicFramePr>
              <xdr:cNvPr id="163" name="Chart 162">
                <a:extLst>
                  <a:ext uri="{FF2B5EF4-FFF2-40B4-BE49-F238E27FC236}">
                    <a16:creationId xmlns:a16="http://schemas.microsoft.com/office/drawing/2014/main" id="{2DA17931-A36A-D7EE-122E-DD05E335292D}"/>
                  </a:ext>
                </a:extLst>
              </xdr:cNvPr>
              <xdr:cNvGraphicFramePr>
                <a:graphicFrameLocks/>
              </xdr:cNvGraphicFramePr>
            </xdr:nvGraphicFramePr>
            <xdr:xfrm>
              <a:off x="1035223" y="37164384"/>
              <a:ext cx="2818587" cy="2161321"/>
            </xdr:xfrm>
            <a:graphic>
              <a:graphicData uri="http://schemas.openxmlformats.org/drawingml/2006/chart">
                <c:chart xmlns:c="http://schemas.openxmlformats.org/drawingml/2006/chart" xmlns:r="http://schemas.openxmlformats.org/officeDocument/2006/relationships" r:id="rId22"/>
              </a:graphicData>
            </a:graphic>
          </xdr:graphicFrame>
        </xdr:grpSp>
      </xdr:grpSp>
      <xdr:sp macro="" textlink="">
        <xdr:nvSpPr>
          <xdr:cNvPr id="62" name="TextBox 61">
            <a:extLst>
              <a:ext uri="{FF2B5EF4-FFF2-40B4-BE49-F238E27FC236}">
                <a16:creationId xmlns:a16="http://schemas.microsoft.com/office/drawing/2014/main" id="{D6F410B6-08D9-4632-985F-BDBD7A9AFFE7}"/>
              </a:ext>
            </a:extLst>
          </xdr:cNvPr>
          <xdr:cNvSpPr txBox="1"/>
        </xdr:nvSpPr>
        <xdr:spPr>
          <a:xfrm>
            <a:off x="11389337" y="2836857"/>
            <a:ext cx="1957033" cy="59459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Auction volumes (status quo settings)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Forecast industrial allocation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Forecast low-risk forestry units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134" name="Rectangle 133">
            <a:extLst>
              <a:ext uri="{FF2B5EF4-FFF2-40B4-BE49-F238E27FC236}">
                <a16:creationId xmlns:a16="http://schemas.microsoft.com/office/drawing/2014/main" id="{89714288-F6A0-82EA-B209-1A58FCFEB7B0}"/>
              </a:ext>
            </a:extLst>
          </xdr:cNvPr>
          <xdr:cNvSpPr/>
        </xdr:nvSpPr>
        <xdr:spPr>
          <a:xfrm>
            <a:off x="11018471" y="2924063"/>
            <a:ext cx="432378" cy="87636"/>
          </a:xfrm>
          <a:prstGeom prst="rect">
            <a:avLst/>
          </a:prstGeom>
          <a:solidFill>
            <a:schemeClr val="accent1">
              <a:lumMod val="25000"/>
              <a:lumOff val="75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36" name="Rectangle 135">
            <a:extLst>
              <a:ext uri="{FF2B5EF4-FFF2-40B4-BE49-F238E27FC236}">
                <a16:creationId xmlns:a16="http://schemas.microsoft.com/office/drawing/2014/main" id="{374F8A04-C5FF-F204-7292-0AEDA1A6B4CF}"/>
              </a:ext>
            </a:extLst>
          </xdr:cNvPr>
          <xdr:cNvSpPr/>
        </xdr:nvSpPr>
        <xdr:spPr>
          <a:xfrm>
            <a:off x="11018514" y="3068815"/>
            <a:ext cx="431157" cy="72880"/>
          </a:xfrm>
          <a:prstGeom prst="rect">
            <a:avLst/>
          </a:prstGeom>
          <a:pattFill prst="pct75">
            <a:fgClr>
              <a:srgbClr val="BFBFBF"/>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38" name="Rectangle 137">
            <a:extLst>
              <a:ext uri="{FF2B5EF4-FFF2-40B4-BE49-F238E27FC236}">
                <a16:creationId xmlns:a16="http://schemas.microsoft.com/office/drawing/2014/main" id="{22F05713-5087-CE07-0036-EEEB781C22F8}"/>
              </a:ext>
            </a:extLst>
          </xdr:cNvPr>
          <xdr:cNvSpPr/>
        </xdr:nvSpPr>
        <xdr:spPr>
          <a:xfrm>
            <a:off x="11018521" y="3198460"/>
            <a:ext cx="431157" cy="84636"/>
          </a:xfrm>
          <a:prstGeom prst="rect">
            <a:avLst/>
          </a:prstGeom>
          <a:pattFill prst="pct90">
            <a:fgClr>
              <a:srgbClr val="D9D9D9"/>
            </a:fgClr>
            <a:bgClr>
              <a:schemeClr val="bg1"/>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39" name="TextBox 138">
            <a:extLst>
              <a:ext uri="{FF2B5EF4-FFF2-40B4-BE49-F238E27FC236}">
                <a16:creationId xmlns:a16="http://schemas.microsoft.com/office/drawing/2014/main" id="{E8444B61-09AC-D6FA-66A7-5B32C9353A60}"/>
              </a:ext>
            </a:extLst>
          </xdr:cNvPr>
          <xdr:cNvSpPr txBox="1"/>
        </xdr:nvSpPr>
        <xdr:spPr>
          <a:xfrm>
            <a:off x="8523692" y="2840173"/>
            <a:ext cx="2567569" cy="54252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Projected gross emissions from NZ ETS sectors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Unit shortfall </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Surplus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NZ" sz="900" b="0" i="0" u="none" strike="noStrike" kern="0" cap="none" spc="0" normalizeH="0" baseline="0" noProof="0">
                <a:ln>
                  <a:noFill/>
                </a:ln>
                <a:solidFill>
                  <a:srgbClr val="003A5D"/>
                </a:solidFill>
                <a:effectLst/>
                <a:uLnTx/>
                <a:uFillTx/>
                <a:latin typeface="Calibri" panose="020F0502020204030204"/>
                <a:ea typeface="+mn-ea"/>
                <a:cs typeface="+mn-cs"/>
              </a:rPr>
              <a:t>		  </a:t>
            </a:r>
          </a:p>
        </xdr:txBody>
      </xdr:sp>
      <xdr:sp macro="" textlink="">
        <xdr:nvSpPr>
          <xdr:cNvPr id="140" name="Rectangle 139">
            <a:extLst>
              <a:ext uri="{FF2B5EF4-FFF2-40B4-BE49-F238E27FC236}">
                <a16:creationId xmlns:a16="http://schemas.microsoft.com/office/drawing/2014/main" id="{2E9C018F-8F40-84AF-544D-BC830420A7D7}"/>
              </a:ext>
            </a:extLst>
          </xdr:cNvPr>
          <xdr:cNvSpPr/>
        </xdr:nvSpPr>
        <xdr:spPr>
          <a:xfrm>
            <a:off x="8134361" y="3199856"/>
            <a:ext cx="421632" cy="85580"/>
          </a:xfrm>
          <a:prstGeom prst="rect">
            <a:avLst/>
          </a:prstGeom>
          <a:solidFill>
            <a:schemeClr val="accent6">
              <a:lumMod val="60000"/>
              <a:lumOff val="40000"/>
            </a:scheme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sp macro="" textlink="">
        <xdr:nvSpPr>
          <xdr:cNvPr id="149" name="Rectangle 148">
            <a:extLst>
              <a:ext uri="{FF2B5EF4-FFF2-40B4-BE49-F238E27FC236}">
                <a16:creationId xmlns:a16="http://schemas.microsoft.com/office/drawing/2014/main" id="{B15118D9-3A29-2669-378D-22C1883C692A}"/>
              </a:ext>
            </a:extLst>
          </xdr:cNvPr>
          <xdr:cNvSpPr/>
        </xdr:nvSpPr>
        <xdr:spPr>
          <a:xfrm>
            <a:off x="8124825" y="3050860"/>
            <a:ext cx="431157" cy="82405"/>
          </a:xfrm>
          <a:prstGeom prst="rect">
            <a:avLst/>
          </a:prstGeom>
          <a:pattFill prst="wdUpDiag">
            <a:fgClr>
              <a:srgbClr val="EF4D7F">
                <a:lumMod val="75000"/>
              </a:srgbClr>
            </a:fgClr>
            <a:bgClr>
              <a:srgbClr val="FFFFFF"/>
            </a:bgClr>
          </a:patt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NZ" sz="9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xnSp macro="">
        <xdr:nvCxnSpPr>
          <xdr:cNvPr id="150" name="Straight Connector 149">
            <a:extLst>
              <a:ext uri="{FF2B5EF4-FFF2-40B4-BE49-F238E27FC236}">
                <a16:creationId xmlns:a16="http://schemas.microsoft.com/office/drawing/2014/main" id="{A13BA2A1-9FAD-43FE-25DD-F50F5D579A05}"/>
              </a:ext>
            </a:extLst>
          </xdr:cNvPr>
          <xdr:cNvCxnSpPr/>
        </xdr:nvCxnSpPr>
        <xdr:spPr>
          <a:xfrm flipH="1">
            <a:off x="8126581" y="2954984"/>
            <a:ext cx="418457" cy="0"/>
          </a:xfrm>
          <a:prstGeom prst="line">
            <a:avLst/>
          </a:prstGeom>
          <a:noFill/>
          <a:ln w="25400" cap="flat" cmpd="sng" algn="ctr">
            <a:solidFill>
              <a:schemeClr val="accent1"/>
            </a:solidFill>
            <a:prstDash val="dash"/>
            <a:miter lim="800000"/>
          </a:ln>
          <a:effectLst/>
        </xdr:spPr>
      </xdr:cxnSp>
    </xdr:grpSp>
    <xdr:clientData/>
  </xdr:twoCellAnchor>
</xdr:wsDr>
</file>

<file path=xl/drawings/drawing3.xml><?xml version="1.0" encoding="utf-8"?>
<c:userShapes xmlns:c="http://schemas.openxmlformats.org/drawingml/2006/chart">
  <cdr:relSizeAnchor xmlns:cdr="http://schemas.openxmlformats.org/drawingml/2006/chartDrawing">
    <cdr:from>
      <cdr:x>0.17112</cdr:x>
      <cdr:y>0.04474</cdr:y>
    </cdr:from>
    <cdr:to>
      <cdr:x>0.17264</cdr:x>
      <cdr:y>0.89444</cdr:y>
    </cdr:to>
    <cdr:cxnSp macro="">
      <cdr:nvCxnSpPr>
        <cdr:cNvPr id="2" name="Straight Connector 1">
          <a:extLst xmlns:a="http://schemas.openxmlformats.org/drawingml/2006/main">
            <a:ext uri="{FF2B5EF4-FFF2-40B4-BE49-F238E27FC236}">
              <a16:creationId xmlns:a16="http://schemas.microsoft.com/office/drawing/2014/main" id="{A815D938-AC24-E9E3-2660-9223BFB0A561}"/>
            </a:ext>
          </a:extLst>
        </cdr:cNvPr>
        <cdr:cNvCxnSpPr/>
      </cdr:nvCxnSpPr>
      <cdr:spPr>
        <a:xfrm xmlns:a="http://schemas.openxmlformats.org/drawingml/2006/main">
          <a:off x="1047243" y="171188"/>
          <a:ext cx="9285" cy="3251183"/>
        </a:xfrm>
        <a:prstGeom xmlns:a="http://schemas.openxmlformats.org/drawingml/2006/main" prst="line">
          <a:avLst/>
        </a:prstGeom>
        <a:ln xmlns:a="http://schemas.openxmlformats.org/drawingml/2006/main" w="12700">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0.30622</cdr:x>
      <cdr:y>0.16771</cdr:y>
    </cdr:from>
    <cdr:to>
      <cdr:x>0.98718</cdr:x>
      <cdr:y>0.24428</cdr:y>
    </cdr:to>
    <cdr:grpSp>
      <cdr:nvGrpSpPr>
        <cdr:cNvPr id="6" name="Group 5">
          <a:extLst xmlns:a="http://schemas.openxmlformats.org/drawingml/2006/main">
            <a:ext uri="{FF2B5EF4-FFF2-40B4-BE49-F238E27FC236}">
              <a16:creationId xmlns:a16="http://schemas.microsoft.com/office/drawing/2014/main" id="{DA331EC9-F484-BAC9-8E6C-94F649C60250}"/>
            </a:ext>
          </a:extLst>
        </cdr:cNvPr>
        <cdr:cNvGrpSpPr/>
      </cdr:nvGrpSpPr>
      <cdr:grpSpPr>
        <a:xfrm xmlns:a="http://schemas.openxmlformats.org/drawingml/2006/main">
          <a:off x="2136170" y="629735"/>
          <a:ext cx="4750332" cy="287513"/>
          <a:chOff x="1737646" y="631733"/>
          <a:chExt cx="3752096" cy="293506"/>
        </a:xfrm>
        <a:noFill xmlns:a="http://schemas.openxmlformats.org/drawingml/2006/main"/>
      </cdr:grpSpPr>
      <cdr:sp macro="" textlink="">
        <cdr:nvSpPr>
          <cdr:cNvPr id="3" name="Rectangle 2">
            <a:extLst xmlns:a="http://schemas.openxmlformats.org/drawingml/2006/main">
              <a:ext uri="{FF2B5EF4-FFF2-40B4-BE49-F238E27FC236}">
                <a16:creationId xmlns:a16="http://schemas.microsoft.com/office/drawing/2014/main" id="{D0C4F662-7B7F-4DF4-231A-82D35023125C}"/>
              </a:ext>
            </a:extLst>
          </cdr:cNvPr>
          <cdr:cNvSpPr/>
        </cdr:nvSpPr>
        <cdr:spPr>
          <a:xfrm xmlns:a="http://schemas.openxmlformats.org/drawingml/2006/main">
            <a:off x="1737646" y="631733"/>
            <a:ext cx="1644952" cy="29350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NZ" kern="1200">
                <a:solidFill>
                  <a:schemeClr val="accent1"/>
                </a:solidFill>
              </a:rPr>
              <a:t>2027-2031 - settings period</a:t>
            </a:r>
          </a:p>
        </cdr:txBody>
      </cdr:sp>
      <cdr:sp macro="" textlink="">
        <cdr:nvSpPr>
          <cdr:cNvPr id="4" name="Rectangle 3">
            <a:extLst xmlns:a="http://schemas.openxmlformats.org/drawingml/2006/main">
              <a:ext uri="{FF2B5EF4-FFF2-40B4-BE49-F238E27FC236}">
                <a16:creationId xmlns:a16="http://schemas.microsoft.com/office/drawing/2014/main" id="{D871A479-E2DD-9450-52A6-136B0CE0CF2E}"/>
              </a:ext>
            </a:extLst>
          </cdr:cNvPr>
          <cdr:cNvSpPr/>
        </cdr:nvSpPr>
        <cdr:spPr>
          <a:xfrm xmlns:a="http://schemas.openxmlformats.org/drawingml/2006/main">
            <a:off x="3779241" y="643825"/>
            <a:ext cx="1710501" cy="23283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NZ" kern="1200">
                <a:solidFill>
                  <a:schemeClr val="accent1"/>
                </a:solidFill>
              </a:rPr>
              <a:t>2032-2035 -</a:t>
            </a:r>
            <a:r>
              <a:rPr lang="en-NZ" kern="1200" baseline="0">
                <a:solidFill>
                  <a:schemeClr val="accent1"/>
                </a:solidFill>
              </a:rPr>
              <a:t> for visibility</a:t>
            </a:r>
            <a:endParaRPr lang="en-NZ" kern="1200">
              <a:solidFill>
                <a:schemeClr val="accent1"/>
              </a:solidFill>
            </a:endParaRPr>
          </a:p>
        </cdr:txBody>
      </cdr:sp>
    </cdr:grpSp>
  </cdr:relSizeAnchor>
  <cdr:relSizeAnchor xmlns:cdr="http://schemas.openxmlformats.org/drawingml/2006/chartDrawing">
    <cdr:from>
      <cdr:x>0.62686</cdr:x>
      <cdr:y>0.04215</cdr:y>
    </cdr:from>
    <cdr:to>
      <cdr:x>0.62815</cdr:x>
      <cdr:y>0.88923</cdr:y>
    </cdr:to>
    <cdr:cxnSp macro="">
      <cdr:nvCxnSpPr>
        <cdr:cNvPr id="5" name="Straight Connector 4">
          <a:extLst xmlns:a="http://schemas.openxmlformats.org/drawingml/2006/main">
            <a:ext uri="{FF2B5EF4-FFF2-40B4-BE49-F238E27FC236}">
              <a16:creationId xmlns:a16="http://schemas.microsoft.com/office/drawing/2014/main" id="{7690831B-BA6D-44F9-C1BA-B23F00AFAE8E}"/>
            </a:ext>
          </a:extLst>
        </cdr:cNvPr>
        <cdr:cNvCxnSpPr/>
      </cdr:nvCxnSpPr>
      <cdr:spPr>
        <a:xfrm xmlns:a="http://schemas.openxmlformats.org/drawingml/2006/main" flipH="1">
          <a:off x="3832412" y="161010"/>
          <a:ext cx="7889" cy="3235774"/>
        </a:xfrm>
        <a:prstGeom xmlns:a="http://schemas.openxmlformats.org/drawingml/2006/main" prst="line">
          <a:avLst/>
        </a:prstGeom>
        <a:ln xmlns:a="http://schemas.openxmlformats.org/drawingml/2006/main" w="12700">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632030</xdr:colOff>
      <xdr:row>21</xdr:row>
      <xdr:rowOff>17696</xdr:rowOff>
    </xdr:from>
    <xdr:to>
      <xdr:col>4</xdr:col>
      <xdr:colOff>268244</xdr:colOff>
      <xdr:row>39</xdr:row>
      <xdr:rowOff>18221</xdr:rowOff>
    </xdr:to>
    <xdr:graphicFrame macro="">
      <xdr:nvGraphicFramePr>
        <xdr:cNvPr id="16" name="Chart 1">
          <a:extLst>
            <a:ext uri="{FF2B5EF4-FFF2-40B4-BE49-F238E27FC236}">
              <a16:creationId xmlns:a16="http://schemas.microsoft.com/office/drawing/2014/main" id="{ABC1A6D7-325E-444A-9061-E31165CC0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204106</xdr:colOff>
      <xdr:row>84</xdr:row>
      <xdr:rowOff>182625</xdr:rowOff>
    </xdr:from>
    <xdr:to>
      <xdr:col>26</xdr:col>
      <xdr:colOff>232408</xdr:colOff>
      <xdr:row>104</xdr:row>
      <xdr:rowOff>79717</xdr:rowOff>
    </xdr:to>
    <xdr:grpSp>
      <xdr:nvGrpSpPr>
        <xdr:cNvPr id="3" name="Group 2">
          <a:extLst>
            <a:ext uri="{FF2B5EF4-FFF2-40B4-BE49-F238E27FC236}">
              <a16:creationId xmlns:a16="http://schemas.microsoft.com/office/drawing/2014/main" id="{1D4BB325-700F-4190-99C6-32CD5D7CF315}"/>
            </a:ext>
          </a:extLst>
        </xdr:cNvPr>
        <xdr:cNvGrpSpPr/>
      </xdr:nvGrpSpPr>
      <xdr:grpSpPr>
        <a:xfrm>
          <a:off x="14710681" y="16213200"/>
          <a:ext cx="6124302" cy="3735667"/>
          <a:chOff x="874058" y="14546354"/>
          <a:chExt cx="5760000" cy="3600000"/>
        </a:xfrm>
      </xdr:grpSpPr>
      <xdr:graphicFrame macro="">
        <xdr:nvGraphicFramePr>
          <xdr:cNvPr id="4" name="Chart 3">
            <a:extLst>
              <a:ext uri="{FF2B5EF4-FFF2-40B4-BE49-F238E27FC236}">
                <a16:creationId xmlns:a16="http://schemas.microsoft.com/office/drawing/2014/main" id="{EB106C12-3727-3078-52AF-F082D1B83833}"/>
              </a:ext>
            </a:extLst>
          </xdr:cNvPr>
          <xdr:cNvGraphicFramePr/>
        </xdr:nvGraphicFramePr>
        <xdr:xfrm>
          <a:off x="874058" y="14546354"/>
          <a:ext cx="5760000" cy="36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a:extLst>
              <a:ext uri="{FF2B5EF4-FFF2-40B4-BE49-F238E27FC236}">
                <a16:creationId xmlns:a16="http://schemas.microsoft.com/office/drawing/2014/main" id="{68F2BAA6-02FF-8F59-4D6D-A8DA8C479ABC}"/>
              </a:ext>
            </a:extLst>
          </xdr:cNvPr>
          <xdr:cNvSpPr txBox="1"/>
        </xdr:nvSpPr>
        <xdr:spPr>
          <a:xfrm>
            <a:off x="3752655" y="14701466"/>
            <a:ext cx="2391774"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accent1"/>
                </a:solidFill>
              </a:rPr>
              <a:t>Central estimate = 35m; Range = 33m </a:t>
            </a:r>
          </a:p>
        </xdr:txBody>
      </xdr:sp>
      <xdr:sp macro="" textlink="">
        <xdr:nvSpPr>
          <xdr:cNvPr id="7" name="TextBox 6">
            <a:extLst>
              <a:ext uri="{FF2B5EF4-FFF2-40B4-BE49-F238E27FC236}">
                <a16:creationId xmlns:a16="http://schemas.microsoft.com/office/drawing/2014/main" id="{8A653D28-0915-B384-7737-611740799F21}"/>
              </a:ext>
            </a:extLst>
          </xdr:cNvPr>
          <xdr:cNvSpPr txBox="1"/>
        </xdr:nvSpPr>
        <xdr:spPr>
          <a:xfrm>
            <a:off x="3025589" y="15665825"/>
            <a:ext cx="3003176"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accent1"/>
                </a:solidFill>
              </a:rPr>
              <a:t>Central estimate = 32m; Range = 39m </a:t>
            </a:r>
          </a:p>
        </xdr:txBody>
      </xdr:sp>
      <xdr:sp macro="" textlink="">
        <xdr:nvSpPr>
          <xdr:cNvPr id="9" name="TextBox 8">
            <a:extLst>
              <a:ext uri="{FF2B5EF4-FFF2-40B4-BE49-F238E27FC236}">
                <a16:creationId xmlns:a16="http://schemas.microsoft.com/office/drawing/2014/main" id="{2B70970E-1912-B2CD-842A-8063DDFB6D68}"/>
              </a:ext>
            </a:extLst>
          </xdr:cNvPr>
          <xdr:cNvSpPr txBox="1"/>
        </xdr:nvSpPr>
        <xdr:spPr>
          <a:xfrm>
            <a:off x="3081616" y="16629530"/>
            <a:ext cx="2330825"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accent1"/>
                </a:solidFill>
              </a:rPr>
              <a:t>Central estimate = 29m; Range = 25m </a:t>
            </a:r>
          </a:p>
        </xdr:txBody>
      </xdr:sp>
    </xdr:grpSp>
    <xdr:clientData/>
  </xdr:twoCellAnchor>
  <xdr:twoCellAnchor editAs="absolute">
    <xdr:from>
      <xdr:col>0</xdr:col>
      <xdr:colOff>0</xdr:colOff>
      <xdr:row>44</xdr:row>
      <xdr:rowOff>89116</xdr:rowOff>
    </xdr:from>
    <xdr:to>
      <xdr:col>3</xdr:col>
      <xdr:colOff>720118</xdr:colOff>
      <xdr:row>63</xdr:row>
      <xdr:rowOff>180791</xdr:rowOff>
    </xdr:to>
    <xdr:graphicFrame macro="">
      <xdr:nvGraphicFramePr>
        <xdr:cNvPr id="11" name="Chart 10">
          <a:extLst>
            <a:ext uri="{FF2B5EF4-FFF2-40B4-BE49-F238E27FC236}">
              <a16:creationId xmlns:a16="http://schemas.microsoft.com/office/drawing/2014/main" id="{A98AE6C6-C408-438C-A02A-4C9C6D777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14</xdr:col>
      <xdr:colOff>28432</xdr:colOff>
      <xdr:row>43</xdr:row>
      <xdr:rowOff>71653</xdr:rowOff>
    </xdr:from>
    <xdr:to>
      <xdr:col>22</xdr:col>
      <xdr:colOff>204069</xdr:colOff>
      <xdr:row>63</xdr:row>
      <xdr:rowOff>122540</xdr:rowOff>
    </xdr:to>
    <xdr:graphicFrame macro="">
      <xdr:nvGraphicFramePr>
        <xdr:cNvPr id="12" name="Chart 11">
          <a:extLst>
            <a:ext uri="{FF2B5EF4-FFF2-40B4-BE49-F238E27FC236}">
              <a16:creationId xmlns:a16="http://schemas.microsoft.com/office/drawing/2014/main" id="{B6BB2AE1-7269-4481-A21C-3FE5A1C1D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editAs="absolute">
    <xdr:from>
      <xdr:col>4</xdr:col>
      <xdr:colOff>175346</xdr:colOff>
      <xdr:row>43</xdr:row>
      <xdr:rowOff>146121</xdr:rowOff>
    </xdr:from>
    <xdr:to>
      <xdr:col>13</xdr:col>
      <xdr:colOff>181049</xdr:colOff>
      <xdr:row>64</xdr:row>
      <xdr:rowOff>6508</xdr:rowOff>
    </xdr:to>
    <xdr:graphicFrame macro="">
      <xdr:nvGraphicFramePr>
        <xdr:cNvPr id="13" name="Chart 12">
          <a:extLst>
            <a:ext uri="{FF2B5EF4-FFF2-40B4-BE49-F238E27FC236}">
              <a16:creationId xmlns:a16="http://schemas.microsoft.com/office/drawing/2014/main" id="{CF0630A6-5D21-4964-A3B1-FFBCAA63A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absolute">
    <xdr:from>
      <xdr:col>6</xdr:col>
      <xdr:colOff>405741</xdr:colOff>
      <xdr:row>84</xdr:row>
      <xdr:rowOff>158337</xdr:rowOff>
    </xdr:from>
    <xdr:to>
      <xdr:col>15</xdr:col>
      <xdr:colOff>767027</xdr:colOff>
      <xdr:row>103</xdr:row>
      <xdr:rowOff>89093</xdr:rowOff>
    </xdr:to>
    <xdr:grpSp>
      <xdr:nvGrpSpPr>
        <xdr:cNvPr id="14" name="Group 13">
          <a:extLst>
            <a:ext uri="{FF2B5EF4-FFF2-40B4-BE49-F238E27FC236}">
              <a16:creationId xmlns:a16="http://schemas.microsoft.com/office/drawing/2014/main" id="{FFFF412E-BF3C-4CB0-8393-108FB9B0CE75}"/>
            </a:ext>
          </a:extLst>
        </xdr:cNvPr>
        <xdr:cNvGrpSpPr/>
      </xdr:nvGrpSpPr>
      <xdr:grpSpPr>
        <a:xfrm>
          <a:off x="7730466" y="16188912"/>
          <a:ext cx="6171536" cy="3578831"/>
          <a:chOff x="15266011" y="2130632"/>
          <a:chExt cx="6116331" cy="3708000"/>
        </a:xfrm>
      </xdr:grpSpPr>
      <xdr:graphicFrame macro="">
        <xdr:nvGraphicFramePr>
          <xdr:cNvPr id="15" name="Chart 14">
            <a:extLst>
              <a:ext uri="{FF2B5EF4-FFF2-40B4-BE49-F238E27FC236}">
                <a16:creationId xmlns:a16="http://schemas.microsoft.com/office/drawing/2014/main" id="{00F81C6B-18FF-96CF-D890-D94BAA6D2E4D}"/>
              </a:ext>
            </a:extLst>
          </xdr:cNvPr>
          <xdr:cNvGraphicFramePr/>
        </xdr:nvGraphicFramePr>
        <xdr:xfrm>
          <a:off x="15266011" y="2130632"/>
          <a:ext cx="6116331" cy="37080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17" name="Straight Connector 16">
            <a:extLst>
              <a:ext uri="{FF2B5EF4-FFF2-40B4-BE49-F238E27FC236}">
                <a16:creationId xmlns:a16="http://schemas.microsoft.com/office/drawing/2014/main" id="{B253C286-5FCB-FE2C-2EB1-C955BB562DC8}"/>
              </a:ext>
            </a:extLst>
          </xdr:cNvPr>
          <xdr:cNvCxnSpPr/>
        </xdr:nvCxnSpPr>
        <xdr:spPr>
          <a:xfrm flipV="1">
            <a:off x="19402468" y="3522458"/>
            <a:ext cx="0" cy="1314450"/>
          </a:xfrm>
          <a:prstGeom prst="line">
            <a:avLst/>
          </a:prstGeom>
          <a:ln w="19050">
            <a:solidFill>
              <a:schemeClr val="tx2"/>
            </a:solidFill>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A3EE11A4-D62A-2C07-13AC-F1BC027F8D81}"/>
              </a:ext>
            </a:extLst>
          </xdr:cNvPr>
          <xdr:cNvSpPr txBox="1"/>
        </xdr:nvSpPr>
        <xdr:spPr>
          <a:xfrm>
            <a:off x="18979504" y="3250827"/>
            <a:ext cx="1109382"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solidFill>
                  <a:schemeClr val="accent1"/>
                </a:solidFill>
              </a:rPr>
              <a:t>2030 estimate</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cdr:x>
      <cdr:y>0</cdr:y>
    </cdr:from>
    <cdr:to>
      <cdr:x>0</cdr:x>
      <cdr:y>0</cdr:y>
    </cdr:to>
    <cdr:grpSp>
      <cdr:nvGrpSpPr>
        <cdr:cNvPr id="7" name="Group 6">
          <a:extLst xmlns:a="http://schemas.openxmlformats.org/drawingml/2006/main">
            <a:ext uri="{FF2B5EF4-FFF2-40B4-BE49-F238E27FC236}">
              <a16:creationId xmlns:a16="http://schemas.microsoft.com/office/drawing/2014/main" id="{1A98914B-6E73-27D2-5387-083789250CE3}"/>
            </a:ext>
          </a:extLst>
        </cdr:cNvPr>
        <cdr:cNvGrpSpPr/>
      </cdr:nvGrpSpPr>
      <cdr:grpSpPr>
        <a:xfrm xmlns:a="http://schemas.openxmlformats.org/drawingml/2006/main">
          <a:off x="0" y="0"/>
          <a:ext cx="0" cy="0"/>
          <a:chOff x="0" y="0"/>
          <a:chExt cx="0" cy="0"/>
        </a:xfrm>
      </cdr:grpSpPr>
    </cdr:grp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CC" refreshedDate="46132.611645717596" createdVersion="8" refreshedVersion="8" minRefreshableVersion="3" recordCount="7326" xr:uid="{A3A70747-D66A-4FCC-8743-8FC86C51F70E}">
  <cacheSource type="worksheet">
    <worksheetSource ref="A1:I7327" sheet="2026 central projections update"/>
  </cacheSource>
  <cacheFields count="9">
    <cacheField name="Sort" numFmtId="0">
      <sharedItems containsSemiMixedTypes="0" containsString="0" containsNumber="1" containsInteger="1" minValue="1" maxValue="7326"/>
    </cacheField>
    <cacheField name="sector_code" numFmtId="0">
      <sharedItems count="6">
        <s v="AGRICULTURE"/>
        <s v="IPPU"/>
        <s v="LULUCF_ACCOUNTING"/>
        <s v="NON_TRANSPORT_ENERGY"/>
        <s v="TRANSPORT"/>
        <s v="WASTE"/>
      </sharedItems>
    </cacheField>
    <cacheField name="gas_type" numFmtId="0">
      <sharedItems/>
    </cacheField>
    <cacheField name="emissions_year" numFmtId="0">
      <sharedItems containsSemiMixedTypes="0" containsString="0" containsNumber="1" containsInteger="1" minValue="1990" maxValue="2050" count="61">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sharedItems>
    </cacheField>
    <cacheField name="emissions_value_ktco2e" numFmtId="0">
      <sharedItems containsSemiMixedTypes="0" containsString="0" containsNumber="1" minValue="-34925.160830000001" maxValue="40163.214919999999"/>
    </cacheField>
    <cacheField name="ar_code" numFmtId="0">
      <sharedItems/>
    </cacheField>
    <cacheField name="scenario" numFmtId="0">
      <sharedItems/>
    </cacheField>
    <cacheField name="projection_range" numFmtId="0">
      <sharedItems/>
    </cacheField>
    <cacheField name="projection_scenario_and_range" numFmtId="0">
      <sharedItems count="9">
        <s v="WAM-central"/>
        <s v="WAM-high"/>
        <s v="WAM-low"/>
        <s v="WAM-scenario-a"/>
        <s v="WAM-scenario-b"/>
        <s v="WAM-scenario-c"/>
        <s v="WEM-central"/>
        <s v="WEM-high"/>
        <s v="WEM-low"/>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26">
  <r>
    <n v="1"/>
    <x v="0"/>
    <s v="gases-ch4"/>
    <x v="0"/>
    <n v="31885.056369554321"/>
    <s v="AR5"/>
    <s v="WAM"/>
    <s v="central"/>
    <x v="0"/>
  </r>
  <r>
    <n v="2"/>
    <x v="0"/>
    <s v="gases-ch4"/>
    <x v="1"/>
    <n v="32102.536188234619"/>
    <s v="AR5"/>
    <s v="WAM"/>
    <s v="central"/>
    <x v="0"/>
  </r>
  <r>
    <n v="3"/>
    <x v="0"/>
    <s v="gases-ch4"/>
    <x v="2"/>
    <n v="31618.853412686629"/>
    <s v="AR5"/>
    <s v="WAM"/>
    <s v="central"/>
    <x v="0"/>
  </r>
  <r>
    <n v="4"/>
    <x v="0"/>
    <s v="gases-ch4"/>
    <x v="3"/>
    <n v="31628.237899673139"/>
    <s v="AR5"/>
    <s v="WAM"/>
    <s v="central"/>
    <x v="0"/>
  </r>
  <r>
    <n v="5"/>
    <x v="0"/>
    <s v="gases-ch4"/>
    <x v="4"/>
    <n v="32940.39585271298"/>
    <s v="AR5"/>
    <s v="WAM"/>
    <s v="central"/>
    <x v="0"/>
  </r>
  <r>
    <n v="6"/>
    <x v="0"/>
    <s v="gases-ch4"/>
    <x v="5"/>
    <n v="33309.823314528687"/>
    <s v="AR5"/>
    <s v="WAM"/>
    <s v="central"/>
    <x v="0"/>
  </r>
  <r>
    <n v="7"/>
    <x v="0"/>
    <s v="gases-ch4"/>
    <x v="6"/>
    <n v="33928.93917691485"/>
    <s v="AR5"/>
    <s v="WAM"/>
    <s v="central"/>
    <x v="0"/>
  </r>
  <r>
    <n v="8"/>
    <x v="0"/>
    <s v="gases-ch4"/>
    <x v="7"/>
    <n v="34512.928209399754"/>
    <s v="AR5"/>
    <s v="WAM"/>
    <s v="central"/>
    <x v="0"/>
  </r>
  <r>
    <n v="9"/>
    <x v="0"/>
    <s v="gases-ch4"/>
    <x v="8"/>
    <n v="33752.692092358928"/>
    <s v="AR5"/>
    <s v="WAM"/>
    <s v="central"/>
    <x v="0"/>
  </r>
  <r>
    <n v="10"/>
    <x v="0"/>
    <s v="gases-ch4"/>
    <x v="9"/>
    <n v="33611.144970449641"/>
    <s v="AR5"/>
    <s v="WAM"/>
    <s v="central"/>
    <x v="0"/>
  </r>
  <r>
    <n v="11"/>
    <x v="0"/>
    <s v="gases-ch4"/>
    <x v="10"/>
    <n v="34653.924201320558"/>
    <s v="AR5"/>
    <s v="WAM"/>
    <s v="central"/>
    <x v="0"/>
  </r>
  <r>
    <n v="12"/>
    <x v="0"/>
    <s v="gases-ch4"/>
    <x v="11"/>
    <n v="34898.545099062263"/>
    <s v="AR5"/>
    <s v="WAM"/>
    <s v="central"/>
    <x v="0"/>
  </r>
  <r>
    <n v="13"/>
    <x v="0"/>
    <s v="gases-ch4"/>
    <x v="12"/>
    <n v="34690.632306203312"/>
    <s v="AR5"/>
    <s v="WAM"/>
    <s v="central"/>
    <x v="0"/>
  </r>
  <r>
    <n v="14"/>
    <x v="0"/>
    <s v="gases-ch4"/>
    <x v="13"/>
    <n v="35300.077328834363"/>
    <s v="AR5"/>
    <s v="WAM"/>
    <s v="central"/>
    <x v="0"/>
  </r>
  <r>
    <n v="15"/>
    <x v="0"/>
    <s v="gases-ch4"/>
    <x v="14"/>
    <n v="35494.454011366281"/>
    <s v="AR5"/>
    <s v="WAM"/>
    <s v="central"/>
    <x v="0"/>
  </r>
  <r>
    <n v="16"/>
    <x v="0"/>
    <s v="gases-ch4"/>
    <x v="15"/>
    <n v="35593.734670075741"/>
    <s v="AR5"/>
    <s v="WAM"/>
    <s v="central"/>
    <x v="0"/>
  </r>
  <r>
    <n v="17"/>
    <x v="0"/>
    <s v="gases-ch4"/>
    <x v="16"/>
    <n v="35667.03909055893"/>
    <s v="AR5"/>
    <s v="WAM"/>
    <s v="central"/>
    <x v="0"/>
  </r>
  <r>
    <n v="18"/>
    <x v="0"/>
    <s v="gases-ch4"/>
    <x v="17"/>
    <n v="34697.182293997823"/>
    <s v="AR5"/>
    <s v="WAM"/>
    <s v="central"/>
    <x v="0"/>
  </r>
  <r>
    <n v="19"/>
    <x v="0"/>
    <s v="gases-ch4"/>
    <x v="18"/>
    <n v="33822.688862967749"/>
    <s v="AR5"/>
    <s v="WAM"/>
    <s v="central"/>
    <x v="0"/>
  </r>
  <r>
    <n v="20"/>
    <x v="0"/>
    <s v="gases-ch4"/>
    <x v="19"/>
    <n v="33763.06780557915"/>
    <s v="AR5"/>
    <s v="WAM"/>
    <s v="central"/>
    <x v="0"/>
  </r>
  <r>
    <n v="21"/>
    <x v="0"/>
    <s v="gases-ch4"/>
    <x v="20"/>
    <n v="33816.291817173187"/>
    <s v="AR5"/>
    <s v="WAM"/>
    <s v="central"/>
    <x v="0"/>
  </r>
  <r>
    <n v="22"/>
    <x v="0"/>
    <s v="gases-ch4"/>
    <x v="21"/>
    <n v="34189.829266991706"/>
    <s v="AR5"/>
    <s v="WAM"/>
    <s v="central"/>
    <x v="0"/>
  </r>
  <r>
    <n v="23"/>
    <x v="0"/>
    <s v="gases-ch4"/>
    <x v="22"/>
    <n v="35174.477373048081"/>
    <s v="AR5"/>
    <s v="WAM"/>
    <s v="central"/>
    <x v="0"/>
  </r>
  <r>
    <n v="24"/>
    <x v="0"/>
    <s v="gases-ch4"/>
    <x v="23"/>
    <n v="35228.957693138473"/>
    <s v="AR5"/>
    <s v="WAM"/>
    <s v="central"/>
    <x v="0"/>
  </r>
  <r>
    <n v="25"/>
    <x v="0"/>
    <s v="gases-ch4"/>
    <x v="24"/>
    <n v="35478.609641807037"/>
    <s v="AR5"/>
    <s v="WAM"/>
    <s v="central"/>
    <x v="0"/>
  </r>
  <r>
    <n v="26"/>
    <x v="0"/>
    <s v="gases-ch4"/>
    <x v="25"/>
    <n v="35091.65146377404"/>
    <s v="AR5"/>
    <s v="WAM"/>
    <s v="central"/>
    <x v="0"/>
  </r>
  <r>
    <n v="27"/>
    <x v="0"/>
    <s v="gases-ch4"/>
    <x v="26"/>
    <n v="34640.263075590337"/>
    <s v="AR5"/>
    <s v="WAM"/>
    <s v="central"/>
    <x v="0"/>
  </r>
  <r>
    <n v="28"/>
    <x v="0"/>
    <s v="gases-ch4"/>
    <x v="27"/>
    <n v="34750.080320207271"/>
    <s v="AR5"/>
    <s v="WAM"/>
    <s v="central"/>
    <x v="0"/>
  </r>
  <r>
    <n v="29"/>
    <x v="0"/>
    <s v="gases-ch4"/>
    <x v="28"/>
    <n v="34883.278618874618"/>
    <s v="AR5"/>
    <s v="WAM"/>
    <s v="central"/>
    <x v="0"/>
  </r>
  <r>
    <n v="30"/>
    <x v="0"/>
    <s v="gases-ch4"/>
    <x v="29"/>
    <n v="35073.579112072199"/>
    <s v="AR5"/>
    <s v="WAM"/>
    <s v="central"/>
    <x v="0"/>
  </r>
  <r>
    <n v="31"/>
    <x v="0"/>
    <s v="gases-ch4"/>
    <x v="30"/>
    <n v="34937.79588146801"/>
    <s v="AR5"/>
    <s v="WAM"/>
    <s v="central"/>
    <x v="0"/>
  </r>
  <r>
    <n v="32"/>
    <x v="0"/>
    <s v="gases-ch4"/>
    <x v="31"/>
    <n v="34977.070160879994"/>
    <s v="AR5"/>
    <s v="WAM"/>
    <s v="central"/>
    <x v="0"/>
  </r>
  <r>
    <n v="33"/>
    <x v="0"/>
    <s v="gases-ch4"/>
    <x v="32"/>
    <n v="34150.526512935387"/>
    <s v="AR5"/>
    <s v="WAM"/>
    <s v="central"/>
    <x v="0"/>
  </r>
  <r>
    <n v="34"/>
    <x v="0"/>
    <s v="gases-ch4"/>
    <x v="33"/>
    <n v="33449.760662040317"/>
    <s v="AR5"/>
    <s v="WAM"/>
    <s v="central"/>
    <x v="0"/>
  </r>
  <r>
    <n v="35"/>
    <x v="0"/>
    <s v="gases-ch4"/>
    <x v="34"/>
    <n v="33200.435850000002"/>
    <s v="AR5"/>
    <s v="WAM"/>
    <s v="central"/>
    <x v="0"/>
  </r>
  <r>
    <n v="36"/>
    <x v="0"/>
    <s v="gases-ch4"/>
    <x v="35"/>
    <n v="33200.108650000002"/>
    <s v="AR5"/>
    <s v="WAM"/>
    <s v="central"/>
    <x v="0"/>
  </r>
  <r>
    <n v="37"/>
    <x v="0"/>
    <s v="gases-ch4"/>
    <x v="36"/>
    <n v="33206.54"/>
    <s v="AR5"/>
    <s v="WAM"/>
    <s v="central"/>
    <x v="0"/>
  </r>
  <r>
    <n v="38"/>
    <x v="0"/>
    <s v="gases-ch4"/>
    <x v="37"/>
    <n v="33119.318090000001"/>
    <s v="AR5"/>
    <s v="WAM"/>
    <s v="central"/>
    <x v="0"/>
  </r>
  <r>
    <n v="39"/>
    <x v="0"/>
    <s v="gases-ch4"/>
    <x v="38"/>
    <n v="33122.796829999999"/>
    <s v="AR5"/>
    <s v="WAM"/>
    <s v="central"/>
    <x v="0"/>
  </r>
  <r>
    <n v="40"/>
    <x v="0"/>
    <s v="gases-ch4"/>
    <x v="39"/>
    <n v="32791.402450000001"/>
    <s v="AR5"/>
    <s v="WAM"/>
    <s v="central"/>
    <x v="0"/>
  </r>
  <r>
    <n v="41"/>
    <x v="0"/>
    <s v="gases-ch4"/>
    <x v="40"/>
    <n v="32465.049609999998"/>
    <s v="AR5"/>
    <s v="WAM"/>
    <s v="central"/>
    <x v="0"/>
  </r>
  <r>
    <n v="42"/>
    <x v="0"/>
    <s v="gases-ch4"/>
    <x v="41"/>
    <n v="32161.07028"/>
    <s v="AR5"/>
    <s v="WAM"/>
    <s v="central"/>
    <x v="0"/>
  </r>
  <r>
    <n v="43"/>
    <x v="0"/>
    <s v="gases-ch4"/>
    <x v="42"/>
    <n v="31857.090950000002"/>
    <s v="AR5"/>
    <s v="WAM"/>
    <s v="central"/>
    <x v="0"/>
  </r>
  <r>
    <n v="44"/>
    <x v="0"/>
    <s v="gases-ch4"/>
    <x v="43"/>
    <n v="31553.11162"/>
    <s v="AR5"/>
    <s v="WAM"/>
    <s v="central"/>
    <x v="0"/>
  </r>
  <r>
    <n v="45"/>
    <x v="0"/>
    <s v="gases-ch4"/>
    <x v="44"/>
    <n v="31249.132290000001"/>
    <s v="AR5"/>
    <s v="WAM"/>
    <s v="central"/>
    <x v="0"/>
  </r>
  <r>
    <n v="46"/>
    <x v="0"/>
    <s v="gases-ch4"/>
    <x v="45"/>
    <n v="30945.152959999999"/>
    <s v="AR5"/>
    <s v="WAM"/>
    <s v="central"/>
    <x v="0"/>
  </r>
  <r>
    <n v="47"/>
    <x v="0"/>
    <s v="gases-ch4"/>
    <x v="46"/>
    <n v="30641.173620000001"/>
    <s v="AR5"/>
    <s v="WAM"/>
    <s v="central"/>
    <x v="0"/>
  </r>
  <r>
    <n v="48"/>
    <x v="0"/>
    <s v="gases-ch4"/>
    <x v="47"/>
    <n v="30337.194289999999"/>
    <s v="AR5"/>
    <s v="WAM"/>
    <s v="central"/>
    <x v="0"/>
  </r>
  <r>
    <n v="49"/>
    <x v="0"/>
    <s v="gases-ch4"/>
    <x v="48"/>
    <n v="30033.214960000001"/>
    <s v="AR5"/>
    <s v="WAM"/>
    <s v="central"/>
    <x v="0"/>
  </r>
  <r>
    <n v="50"/>
    <x v="0"/>
    <s v="gases-ch4"/>
    <x v="49"/>
    <n v="29729.235629999999"/>
    <s v="AR5"/>
    <s v="WAM"/>
    <s v="central"/>
    <x v="0"/>
  </r>
  <r>
    <n v="51"/>
    <x v="0"/>
    <s v="gases-ch4"/>
    <x v="50"/>
    <n v="29425.256300000001"/>
    <s v="AR5"/>
    <s v="WAM"/>
    <s v="central"/>
    <x v="0"/>
  </r>
  <r>
    <n v="52"/>
    <x v="0"/>
    <s v="gases-ch4"/>
    <x v="51"/>
    <n v="29121.276969999999"/>
    <s v="AR5"/>
    <s v="WAM"/>
    <s v="central"/>
    <x v="0"/>
  </r>
  <r>
    <n v="53"/>
    <x v="0"/>
    <s v="gases-ch4"/>
    <x v="52"/>
    <n v="28817.297640000001"/>
    <s v="AR5"/>
    <s v="WAM"/>
    <s v="central"/>
    <x v="0"/>
  </r>
  <r>
    <n v="54"/>
    <x v="0"/>
    <s v="gases-ch4"/>
    <x v="53"/>
    <n v="28513.318299999999"/>
    <s v="AR5"/>
    <s v="WAM"/>
    <s v="central"/>
    <x v="0"/>
  </r>
  <r>
    <n v="55"/>
    <x v="0"/>
    <s v="gases-ch4"/>
    <x v="54"/>
    <n v="28209.338970000001"/>
    <s v="AR5"/>
    <s v="WAM"/>
    <s v="central"/>
    <x v="0"/>
  </r>
  <r>
    <n v="56"/>
    <x v="0"/>
    <s v="gases-ch4"/>
    <x v="55"/>
    <n v="27905.359639999999"/>
    <s v="AR5"/>
    <s v="WAM"/>
    <s v="central"/>
    <x v="0"/>
  </r>
  <r>
    <n v="57"/>
    <x v="0"/>
    <s v="gases-ch4"/>
    <x v="56"/>
    <n v="27601.38031"/>
    <s v="AR5"/>
    <s v="WAM"/>
    <s v="central"/>
    <x v="0"/>
  </r>
  <r>
    <n v="58"/>
    <x v="0"/>
    <s v="gases-ch4"/>
    <x v="57"/>
    <n v="27297.400979999999"/>
    <s v="AR5"/>
    <s v="WAM"/>
    <s v="central"/>
    <x v="0"/>
  </r>
  <r>
    <n v="59"/>
    <x v="0"/>
    <s v="gases-ch4"/>
    <x v="58"/>
    <n v="26993.42165"/>
    <s v="AR5"/>
    <s v="WAM"/>
    <s v="central"/>
    <x v="0"/>
  </r>
  <r>
    <n v="60"/>
    <x v="0"/>
    <s v="gases-ch4"/>
    <x v="59"/>
    <n v="26689.442319999998"/>
    <s v="AR5"/>
    <s v="WAM"/>
    <s v="central"/>
    <x v="0"/>
  </r>
  <r>
    <n v="61"/>
    <x v="0"/>
    <s v="gases-ch4"/>
    <x v="60"/>
    <n v="26385.46299"/>
    <s v="AR5"/>
    <s v="WAM"/>
    <s v="central"/>
    <x v="0"/>
  </r>
  <r>
    <n v="62"/>
    <x v="0"/>
    <s v="gases-co2"/>
    <x v="0"/>
    <n v="335.67906394850041"/>
    <s v="AR5"/>
    <s v="WAM"/>
    <s v="central"/>
    <x v="0"/>
  </r>
  <r>
    <n v="63"/>
    <x v="0"/>
    <s v="gases-co2"/>
    <x v="1"/>
    <n v="371.90615144239018"/>
    <s v="AR5"/>
    <s v="WAM"/>
    <s v="central"/>
    <x v="0"/>
  </r>
  <r>
    <n v="64"/>
    <x v="0"/>
    <s v="gases-co2"/>
    <x v="2"/>
    <n v="394.76661750439598"/>
    <s v="AR5"/>
    <s v="WAM"/>
    <s v="central"/>
    <x v="0"/>
  </r>
  <r>
    <n v="65"/>
    <x v="0"/>
    <s v="gases-co2"/>
    <x v="3"/>
    <n v="442.64120134394068"/>
    <s v="AR5"/>
    <s v="WAM"/>
    <s v="central"/>
    <x v="0"/>
  </r>
  <r>
    <n v="66"/>
    <x v="0"/>
    <s v="gases-co2"/>
    <x v="4"/>
    <n v="500.41393501738128"/>
    <s v="AR5"/>
    <s v="WAM"/>
    <s v="central"/>
    <x v="0"/>
  </r>
  <r>
    <n v="67"/>
    <x v="0"/>
    <s v="gases-co2"/>
    <x v="5"/>
    <n v="582.37680143737566"/>
    <s v="AR5"/>
    <s v="WAM"/>
    <s v="central"/>
    <x v="0"/>
  </r>
  <r>
    <n v="68"/>
    <x v="0"/>
    <s v="gases-co2"/>
    <x v="6"/>
    <n v="541.38352746514397"/>
    <s v="AR5"/>
    <s v="WAM"/>
    <s v="central"/>
    <x v="0"/>
  </r>
  <r>
    <n v="69"/>
    <x v="0"/>
    <s v="gases-co2"/>
    <x v="7"/>
    <n v="568.00527997500399"/>
    <s v="AR5"/>
    <s v="WAM"/>
    <s v="central"/>
    <x v="0"/>
  </r>
  <r>
    <n v="70"/>
    <x v="0"/>
    <s v="gases-co2"/>
    <x v="8"/>
    <n v="644.77509585238522"/>
    <s v="AR5"/>
    <s v="WAM"/>
    <s v="central"/>
    <x v="0"/>
  </r>
  <r>
    <n v="71"/>
    <x v="0"/>
    <s v="gases-co2"/>
    <x v="9"/>
    <n v="743.1827698796393"/>
    <s v="AR5"/>
    <s v="WAM"/>
    <s v="central"/>
    <x v="0"/>
  </r>
  <r>
    <n v="72"/>
    <x v="0"/>
    <s v="gases-co2"/>
    <x v="10"/>
    <n v="790.77977704553166"/>
    <s v="AR5"/>
    <s v="WAM"/>
    <s v="central"/>
    <x v="0"/>
  </r>
  <r>
    <n v="73"/>
    <x v="0"/>
    <s v="gases-co2"/>
    <x v="11"/>
    <n v="901.74608380166364"/>
    <s v="AR5"/>
    <s v="WAM"/>
    <s v="central"/>
    <x v="0"/>
  </r>
  <r>
    <n v="74"/>
    <x v="0"/>
    <s v="gases-co2"/>
    <x v="12"/>
    <n v="1033.900568909587"/>
    <s v="AR5"/>
    <s v="WAM"/>
    <s v="central"/>
    <x v="0"/>
  </r>
  <r>
    <n v="75"/>
    <x v="0"/>
    <s v="gases-co2"/>
    <x v="13"/>
    <n v="1001.7259658456539"/>
    <s v="AR5"/>
    <s v="WAM"/>
    <s v="central"/>
    <x v="0"/>
  </r>
  <r>
    <n v="76"/>
    <x v="0"/>
    <s v="gases-co2"/>
    <x v="14"/>
    <n v="1006.908266386383"/>
    <s v="AR5"/>
    <s v="WAM"/>
    <s v="central"/>
    <x v="0"/>
  </r>
  <r>
    <n v="77"/>
    <x v="0"/>
    <s v="gases-co2"/>
    <x v="15"/>
    <n v="1064.1014056601909"/>
    <s v="AR5"/>
    <s v="WAM"/>
    <s v="central"/>
    <x v="0"/>
  </r>
  <r>
    <n v="78"/>
    <x v="0"/>
    <s v="gases-co2"/>
    <x v="16"/>
    <n v="929.82371535332504"/>
    <s v="AR5"/>
    <s v="WAM"/>
    <s v="central"/>
    <x v="0"/>
  </r>
  <r>
    <n v="79"/>
    <x v="0"/>
    <s v="gases-co2"/>
    <x v="17"/>
    <n v="995.82021588839643"/>
    <s v="AR5"/>
    <s v="WAM"/>
    <s v="central"/>
    <x v="0"/>
  </r>
  <r>
    <n v="80"/>
    <x v="0"/>
    <s v="gases-co2"/>
    <x v="18"/>
    <n v="942.63769462898597"/>
    <s v="AR5"/>
    <s v="WAM"/>
    <s v="central"/>
    <x v="0"/>
  </r>
  <r>
    <n v="81"/>
    <x v="0"/>
    <s v="gases-co2"/>
    <x v="19"/>
    <n v="965.77074532463757"/>
    <s v="AR5"/>
    <s v="WAM"/>
    <s v="central"/>
    <x v="0"/>
  </r>
  <r>
    <n v="82"/>
    <x v="0"/>
    <s v="gases-co2"/>
    <x v="20"/>
    <n v="961.19529073333365"/>
    <s v="AR5"/>
    <s v="WAM"/>
    <s v="central"/>
    <x v="0"/>
  </r>
  <r>
    <n v="83"/>
    <x v="0"/>
    <s v="gases-co2"/>
    <x v="21"/>
    <n v="1019.706721924638"/>
    <s v="AR5"/>
    <s v="WAM"/>
    <s v="central"/>
    <x v="0"/>
  </r>
  <r>
    <n v="84"/>
    <x v="0"/>
    <s v="gases-co2"/>
    <x v="22"/>
    <n v="1056.7803060434801"/>
    <s v="AR5"/>
    <s v="WAM"/>
    <s v="central"/>
    <x v="0"/>
  </r>
  <r>
    <n v="85"/>
    <x v="0"/>
    <s v="gases-co2"/>
    <x v="23"/>
    <n v="965.93459042028996"/>
    <s v="AR5"/>
    <s v="WAM"/>
    <s v="central"/>
    <x v="0"/>
  </r>
  <r>
    <n v="86"/>
    <x v="0"/>
    <s v="gases-co2"/>
    <x v="24"/>
    <n v="998.76015646956603"/>
    <s v="AR5"/>
    <s v="WAM"/>
    <s v="central"/>
    <x v="0"/>
  </r>
  <r>
    <n v="87"/>
    <x v="0"/>
    <s v="gases-co2"/>
    <x v="25"/>
    <n v="1050.237449257972"/>
    <s v="AR5"/>
    <s v="WAM"/>
    <s v="central"/>
    <x v="0"/>
  </r>
  <r>
    <n v="88"/>
    <x v="0"/>
    <s v="gases-co2"/>
    <x v="26"/>
    <n v="998.14629608116036"/>
    <s v="AR5"/>
    <s v="WAM"/>
    <s v="central"/>
    <x v="0"/>
  </r>
  <r>
    <n v="89"/>
    <x v="0"/>
    <s v="gases-co2"/>
    <x v="27"/>
    <n v="967.0877161318848"/>
    <s v="AR5"/>
    <s v="WAM"/>
    <s v="central"/>
    <x v="0"/>
  </r>
  <r>
    <n v="90"/>
    <x v="0"/>
    <s v="gases-co2"/>
    <x v="28"/>
    <n v="1016.543726063769"/>
    <s v="AR5"/>
    <s v="WAM"/>
    <s v="central"/>
    <x v="0"/>
  </r>
  <r>
    <n v="91"/>
    <x v="0"/>
    <s v="gases-co2"/>
    <x v="29"/>
    <n v="1020.503379547827"/>
    <s v="AR5"/>
    <s v="WAM"/>
    <s v="central"/>
    <x v="0"/>
  </r>
  <r>
    <n v="92"/>
    <x v="0"/>
    <s v="gases-co2"/>
    <x v="30"/>
    <n v="951.5068264405802"/>
    <s v="AR5"/>
    <s v="WAM"/>
    <s v="central"/>
    <x v="0"/>
  </r>
  <r>
    <n v="93"/>
    <x v="0"/>
    <s v="gases-co2"/>
    <x v="31"/>
    <n v="908.82402129710204"/>
    <s v="AR5"/>
    <s v="WAM"/>
    <s v="central"/>
    <x v="0"/>
  </r>
  <r>
    <n v="94"/>
    <x v="0"/>
    <s v="gases-co2"/>
    <x v="32"/>
    <n v="824.15120790072501"/>
    <s v="AR5"/>
    <s v="WAM"/>
    <s v="central"/>
    <x v="0"/>
  </r>
  <r>
    <n v="95"/>
    <x v="0"/>
    <s v="gases-co2"/>
    <x v="33"/>
    <n v="699.42705551304402"/>
    <s v="AR5"/>
    <s v="WAM"/>
    <s v="central"/>
    <x v="0"/>
  </r>
  <r>
    <n v="96"/>
    <x v="0"/>
    <s v="gases-co2"/>
    <x v="34"/>
    <n v="782.43445829999996"/>
    <s v="AR5"/>
    <s v="WAM"/>
    <s v="central"/>
    <x v="0"/>
  </r>
  <r>
    <n v="97"/>
    <x v="0"/>
    <s v="gases-co2"/>
    <x v="35"/>
    <n v="781.67929130000005"/>
    <s v="AR5"/>
    <s v="WAM"/>
    <s v="central"/>
    <x v="0"/>
  </r>
  <r>
    <n v="98"/>
    <x v="0"/>
    <s v="gases-co2"/>
    <x v="36"/>
    <n v="781.36981890000004"/>
    <s v="AR5"/>
    <s v="WAM"/>
    <s v="central"/>
    <x v="0"/>
  </r>
  <r>
    <n v="99"/>
    <x v="0"/>
    <s v="gases-co2"/>
    <x v="37"/>
    <n v="781.0728292"/>
    <s v="AR5"/>
    <s v="WAM"/>
    <s v="central"/>
    <x v="0"/>
  </r>
  <r>
    <n v="100"/>
    <x v="0"/>
    <s v="gases-co2"/>
    <x v="38"/>
    <n v="780.70948599999997"/>
    <s v="AR5"/>
    <s v="WAM"/>
    <s v="central"/>
    <x v="0"/>
  </r>
  <r>
    <n v="101"/>
    <x v="0"/>
    <s v="gases-co2"/>
    <x v="39"/>
    <n v="780.36380359999998"/>
    <s v="AR5"/>
    <s v="WAM"/>
    <s v="central"/>
    <x v="0"/>
  </r>
  <r>
    <n v="102"/>
    <x v="0"/>
    <s v="gases-co2"/>
    <x v="40"/>
    <n v="779.63891190000004"/>
    <s v="AR5"/>
    <s v="WAM"/>
    <s v="central"/>
    <x v="0"/>
  </r>
  <r>
    <n v="103"/>
    <x v="0"/>
    <s v="gases-co2"/>
    <x v="41"/>
    <n v="778.91402019999998"/>
    <s v="AR5"/>
    <s v="WAM"/>
    <s v="central"/>
    <x v="0"/>
  </r>
  <r>
    <n v="104"/>
    <x v="0"/>
    <s v="gases-co2"/>
    <x v="42"/>
    <n v="778.18912850000004"/>
    <s v="AR5"/>
    <s v="WAM"/>
    <s v="central"/>
    <x v="0"/>
  </r>
  <r>
    <n v="105"/>
    <x v="0"/>
    <s v="gases-co2"/>
    <x v="43"/>
    <n v="777.46423679999998"/>
    <s v="AR5"/>
    <s v="WAM"/>
    <s v="central"/>
    <x v="0"/>
  </r>
  <r>
    <n v="106"/>
    <x v="0"/>
    <s v="gases-co2"/>
    <x v="44"/>
    <n v="776.73934510000004"/>
    <s v="AR5"/>
    <s v="WAM"/>
    <s v="central"/>
    <x v="0"/>
  </r>
  <r>
    <n v="107"/>
    <x v="0"/>
    <s v="gases-co2"/>
    <x v="45"/>
    <n v="776.01445339999998"/>
    <s v="AR5"/>
    <s v="WAM"/>
    <s v="central"/>
    <x v="0"/>
  </r>
  <r>
    <n v="108"/>
    <x v="0"/>
    <s v="gases-co2"/>
    <x v="46"/>
    <n v="775.28956170000004"/>
    <s v="AR5"/>
    <s v="WAM"/>
    <s v="central"/>
    <x v="0"/>
  </r>
  <r>
    <n v="109"/>
    <x v="0"/>
    <s v="gases-co2"/>
    <x v="47"/>
    <n v="774.64503209999998"/>
    <s v="AR5"/>
    <s v="WAM"/>
    <s v="central"/>
    <x v="0"/>
  </r>
  <r>
    <n v="110"/>
    <x v="0"/>
    <s v="gases-co2"/>
    <x v="48"/>
    <n v="774.0005026"/>
    <s v="AR5"/>
    <s v="WAM"/>
    <s v="central"/>
    <x v="0"/>
  </r>
  <r>
    <n v="111"/>
    <x v="0"/>
    <s v="gases-co2"/>
    <x v="49"/>
    <n v="773.35597289999998"/>
    <s v="AR5"/>
    <s v="WAM"/>
    <s v="central"/>
    <x v="0"/>
  </r>
  <r>
    <n v="112"/>
    <x v="0"/>
    <s v="gases-co2"/>
    <x v="50"/>
    <n v="772.71144340000001"/>
    <s v="AR5"/>
    <s v="WAM"/>
    <s v="central"/>
    <x v="0"/>
  </r>
  <r>
    <n v="113"/>
    <x v="0"/>
    <s v="gases-co2"/>
    <x v="51"/>
    <n v="772.06691379999995"/>
    <s v="AR5"/>
    <s v="WAM"/>
    <s v="central"/>
    <x v="0"/>
  </r>
  <r>
    <n v="114"/>
    <x v="0"/>
    <s v="gases-co2"/>
    <x v="52"/>
    <n v="771.58310849999998"/>
    <s v="AR5"/>
    <s v="WAM"/>
    <s v="central"/>
    <x v="0"/>
  </r>
  <r>
    <n v="115"/>
    <x v="0"/>
    <s v="gases-co2"/>
    <x v="53"/>
    <n v="771.09930310000004"/>
    <s v="AR5"/>
    <s v="WAM"/>
    <s v="central"/>
    <x v="0"/>
  </r>
  <r>
    <n v="116"/>
    <x v="0"/>
    <s v="gases-co2"/>
    <x v="54"/>
    <n v="770.61549779999996"/>
    <s v="AR5"/>
    <s v="WAM"/>
    <s v="central"/>
    <x v="0"/>
  </r>
  <r>
    <n v="117"/>
    <x v="0"/>
    <s v="gases-co2"/>
    <x v="55"/>
    <n v="770.21205459999999"/>
    <s v="AR5"/>
    <s v="WAM"/>
    <s v="central"/>
    <x v="0"/>
  </r>
  <r>
    <n v="118"/>
    <x v="0"/>
    <s v="gases-co2"/>
    <x v="56"/>
    <n v="769.80861130000005"/>
    <s v="AR5"/>
    <s v="WAM"/>
    <s v="central"/>
    <x v="0"/>
  </r>
  <r>
    <n v="119"/>
    <x v="0"/>
    <s v="gases-co2"/>
    <x v="57"/>
    <n v="769.40516809999997"/>
    <s v="AR5"/>
    <s v="WAM"/>
    <s v="central"/>
    <x v="0"/>
  </r>
  <r>
    <n v="120"/>
    <x v="0"/>
    <s v="gases-co2"/>
    <x v="58"/>
    <n v="769.0017249"/>
    <s v="AR5"/>
    <s v="WAM"/>
    <s v="central"/>
    <x v="0"/>
  </r>
  <r>
    <n v="121"/>
    <x v="0"/>
    <s v="gases-co2"/>
    <x v="59"/>
    <n v="768.5982818"/>
    <s v="AR5"/>
    <s v="WAM"/>
    <s v="central"/>
    <x v="0"/>
  </r>
  <r>
    <n v="122"/>
    <x v="0"/>
    <s v="gases-co2"/>
    <x v="60"/>
    <n v="768.23501950000002"/>
    <s v="AR5"/>
    <s v="WAM"/>
    <s v="central"/>
    <x v="0"/>
  </r>
  <r>
    <n v="123"/>
    <x v="0"/>
    <s v="gases-n2o"/>
    <x v="0"/>
    <n v="4694.367579620086"/>
    <s v="AR5"/>
    <s v="WAM"/>
    <s v="central"/>
    <x v="0"/>
  </r>
  <r>
    <n v="124"/>
    <x v="0"/>
    <s v="gases-n2o"/>
    <x v="1"/>
    <n v="4770.3297773407057"/>
    <s v="AR5"/>
    <s v="WAM"/>
    <s v="central"/>
    <x v="0"/>
  </r>
  <r>
    <n v="125"/>
    <x v="0"/>
    <s v="gases-n2o"/>
    <x v="2"/>
    <n v="4794.0593403680896"/>
    <s v="AR5"/>
    <s v="WAM"/>
    <s v="central"/>
    <x v="0"/>
  </r>
  <r>
    <n v="126"/>
    <x v="0"/>
    <s v="gases-n2o"/>
    <x v="3"/>
    <n v="4982.8536622459014"/>
    <s v="AR5"/>
    <s v="WAM"/>
    <s v="central"/>
    <x v="0"/>
  </r>
  <r>
    <n v="127"/>
    <x v="0"/>
    <s v="gases-n2o"/>
    <x v="4"/>
    <n v="5196.8374035381567"/>
    <s v="AR5"/>
    <s v="WAM"/>
    <s v="central"/>
    <x v="0"/>
  </r>
  <r>
    <n v="128"/>
    <x v="0"/>
    <s v="gases-n2o"/>
    <x v="5"/>
    <n v="5405.8555898599716"/>
    <s v="AR5"/>
    <s v="WAM"/>
    <s v="central"/>
    <x v="0"/>
  </r>
  <r>
    <n v="129"/>
    <x v="0"/>
    <s v="gases-n2o"/>
    <x v="6"/>
    <n v="5516.3186338817914"/>
    <s v="AR5"/>
    <s v="WAM"/>
    <s v="central"/>
    <x v="0"/>
  </r>
  <r>
    <n v="130"/>
    <x v="0"/>
    <s v="gases-n2o"/>
    <x v="7"/>
    <n v="5541.817499541673"/>
    <s v="AR5"/>
    <s v="WAM"/>
    <s v="central"/>
    <x v="0"/>
  </r>
  <r>
    <n v="131"/>
    <x v="0"/>
    <s v="gases-n2o"/>
    <x v="8"/>
    <n v="5486.6174098821539"/>
    <s v="AR5"/>
    <s v="WAM"/>
    <s v="central"/>
    <x v="0"/>
  </r>
  <r>
    <n v="132"/>
    <x v="0"/>
    <s v="gases-n2o"/>
    <x v="9"/>
    <n v="5470.411572966992"/>
    <s v="AR5"/>
    <s v="WAM"/>
    <s v="central"/>
    <x v="0"/>
  </r>
  <r>
    <n v="133"/>
    <x v="0"/>
    <s v="gases-n2o"/>
    <x v="10"/>
    <n v="5730.6583009045753"/>
    <s v="AR5"/>
    <s v="WAM"/>
    <s v="central"/>
    <x v="0"/>
  </r>
  <r>
    <n v="134"/>
    <x v="0"/>
    <s v="gases-n2o"/>
    <x v="11"/>
    <n v="6046.7248138094074"/>
    <s v="AR5"/>
    <s v="WAM"/>
    <s v="central"/>
    <x v="0"/>
  </r>
  <r>
    <n v="135"/>
    <x v="0"/>
    <s v="gases-n2o"/>
    <x v="12"/>
    <n v="6122.0963102291526"/>
    <s v="AR5"/>
    <s v="WAM"/>
    <s v="central"/>
    <x v="0"/>
  </r>
  <r>
    <n v="136"/>
    <x v="0"/>
    <s v="gases-n2o"/>
    <x v="13"/>
    <n v="6355.7599915833889"/>
    <s v="AR5"/>
    <s v="WAM"/>
    <s v="central"/>
    <x v="0"/>
  </r>
  <r>
    <n v="137"/>
    <x v="0"/>
    <s v="gases-n2o"/>
    <x v="14"/>
    <n v="6460.7452678960408"/>
    <s v="AR5"/>
    <s v="WAM"/>
    <s v="central"/>
    <x v="0"/>
  </r>
  <r>
    <n v="138"/>
    <x v="0"/>
    <s v="gases-n2o"/>
    <x v="15"/>
    <n v="6503.8542260926824"/>
    <s v="AR5"/>
    <s v="WAM"/>
    <s v="central"/>
    <x v="0"/>
  </r>
  <r>
    <n v="139"/>
    <x v="0"/>
    <s v="gases-n2o"/>
    <x v="16"/>
    <n v="6282.0089613653881"/>
    <s v="AR5"/>
    <s v="WAM"/>
    <s v="central"/>
    <x v="0"/>
  </r>
  <r>
    <n v="140"/>
    <x v="0"/>
    <s v="gases-n2o"/>
    <x v="17"/>
    <n v="6086.6318211180542"/>
    <s v="AR5"/>
    <s v="WAM"/>
    <s v="central"/>
    <x v="0"/>
  </r>
  <r>
    <n v="141"/>
    <x v="0"/>
    <s v="gases-n2o"/>
    <x v="18"/>
    <n v="6131.3754276390364"/>
    <s v="AR5"/>
    <s v="WAM"/>
    <s v="central"/>
    <x v="0"/>
  </r>
  <r>
    <n v="142"/>
    <x v="0"/>
    <s v="gases-n2o"/>
    <x v="19"/>
    <n v="6122.5637845038927"/>
    <s v="AR5"/>
    <s v="WAM"/>
    <s v="central"/>
    <x v="0"/>
  </r>
  <r>
    <n v="143"/>
    <x v="0"/>
    <s v="gases-n2o"/>
    <x v="20"/>
    <n v="6277.8167819743048"/>
    <s v="AR5"/>
    <s v="WAM"/>
    <s v="central"/>
    <x v="0"/>
  </r>
  <r>
    <n v="144"/>
    <x v="0"/>
    <s v="gases-n2o"/>
    <x v="21"/>
    <n v="6414.7990483492322"/>
    <s v="AR5"/>
    <s v="WAM"/>
    <s v="central"/>
    <x v="0"/>
  </r>
  <r>
    <n v="145"/>
    <x v="0"/>
    <s v="gases-n2o"/>
    <x v="22"/>
    <n v="6515.6608528543538"/>
    <s v="AR5"/>
    <s v="WAM"/>
    <s v="central"/>
    <x v="0"/>
  </r>
  <r>
    <n v="146"/>
    <x v="0"/>
    <s v="gases-n2o"/>
    <x v="23"/>
    <n v="6513.4080327276833"/>
    <s v="AR5"/>
    <s v="WAM"/>
    <s v="central"/>
    <x v="0"/>
  </r>
  <r>
    <n v="147"/>
    <x v="0"/>
    <s v="gases-n2o"/>
    <x v="24"/>
    <n v="6725.9861666025436"/>
    <s v="AR5"/>
    <s v="WAM"/>
    <s v="central"/>
    <x v="0"/>
  </r>
  <r>
    <n v="148"/>
    <x v="0"/>
    <s v="gases-n2o"/>
    <x v="25"/>
    <n v="6685.8989227000238"/>
    <s v="AR5"/>
    <s v="WAM"/>
    <s v="central"/>
    <x v="0"/>
  </r>
  <r>
    <n v="149"/>
    <x v="0"/>
    <s v="gases-n2o"/>
    <x v="26"/>
    <n v="6704.1946516296684"/>
    <s v="AR5"/>
    <s v="WAM"/>
    <s v="central"/>
    <x v="0"/>
  </r>
  <r>
    <n v="150"/>
    <x v="0"/>
    <s v="gases-n2o"/>
    <x v="27"/>
    <n v="6767.5240728407234"/>
    <s v="AR5"/>
    <s v="WAM"/>
    <s v="central"/>
    <x v="0"/>
  </r>
  <r>
    <n v="151"/>
    <x v="0"/>
    <s v="gases-n2o"/>
    <x v="28"/>
    <n v="6847.6396745394513"/>
    <s v="AR5"/>
    <s v="WAM"/>
    <s v="central"/>
    <x v="0"/>
  </r>
  <r>
    <n v="152"/>
    <x v="0"/>
    <s v="gases-n2o"/>
    <x v="29"/>
    <n v="6862.7021551674434"/>
    <s v="AR5"/>
    <s v="WAM"/>
    <s v="central"/>
    <x v="0"/>
  </r>
  <r>
    <n v="153"/>
    <x v="0"/>
    <s v="gases-n2o"/>
    <x v="30"/>
    <n v="6971.9488312831963"/>
    <s v="AR5"/>
    <s v="WAM"/>
    <s v="central"/>
    <x v="0"/>
  </r>
  <r>
    <n v="154"/>
    <x v="0"/>
    <s v="gases-n2o"/>
    <x v="31"/>
    <n v="6829.7204256400692"/>
    <s v="AR5"/>
    <s v="WAM"/>
    <s v="central"/>
    <x v="0"/>
  </r>
  <r>
    <n v="155"/>
    <x v="0"/>
    <s v="gases-n2o"/>
    <x v="32"/>
    <n v="6546.7525165624529"/>
    <s v="AR5"/>
    <s v="WAM"/>
    <s v="central"/>
    <x v="0"/>
  </r>
  <r>
    <n v="156"/>
    <x v="0"/>
    <s v="gases-n2o"/>
    <x v="33"/>
    <n v="6463.8111269898764"/>
    <s v="AR5"/>
    <s v="WAM"/>
    <s v="central"/>
    <x v="0"/>
  </r>
  <r>
    <n v="157"/>
    <x v="0"/>
    <s v="gases-n2o"/>
    <x v="34"/>
    <n v="6450.8795190000001"/>
    <s v="AR5"/>
    <s v="WAM"/>
    <s v="central"/>
    <x v="0"/>
  </r>
  <r>
    <n v="158"/>
    <x v="0"/>
    <s v="gases-n2o"/>
    <x v="35"/>
    <n v="6456.0503060000001"/>
    <s v="AR5"/>
    <s v="WAM"/>
    <s v="central"/>
    <x v="0"/>
  </r>
  <r>
    <n v="159"/>
    <x v="0"/>
    <s v="gases-n2o"/>
    <x v="36"/>
    <n v="6456.92"/>
    <s v="AR5"/>
    <s v="WAM"/>
    <s v="central"/>
    <x v="0"/>
  </r>
  <r>
    <n v="160"/>
    <x v="0"/>
    <s v="gases-n2o"/>
    <x v="37"/>
    <n v="6457.2430279999999"/>
    <s v="AR5"/>
    <s v="WAM"/>
    <s v="central"/>
    <x v="0"/>
  </r>
  <r>
    <n v="161"/>
    <x v="0"/>
    <s v="gases-n2o"/>
    <x v="38"/>
    <n v="6462.9987590000001"/>
    <s v="AR5"/>
    <s v="WAM"/>
    <s v="central"/>
    <x v="0"/>
  </r>
  <r>
    <n v="162"/>
    <x v="0"/>
    <s v="gases-n2o"/>
    <x v="39"/>
    <n v="6450.6936169999999"/>
    <s v="AR5"/>
    <s v="WAM"/>
    <s v="central"/>
    <x v="0"/>
  </r>
  <r>
    <n v="163"/>
    <x v="0"/>
    <s v="gases-n2o"/>
    <x v="40"/>
    <n v="6448.9280849999996"/>
    <s v="AR5"/>
    <s v="WAM"/>
    <s v="central"/>
    <x v="0"/>
  </r>
  <r>
    <n v="164"/>
    <x v="0"/>
    <s v="gases-n2o"/>
    <x v="41"/>
    <n v="6453.3574779999999"/>
    <s v="AR5"/>
    <s v="WAM"/>
    <s v="central"/>
    <x v="0"/>
  </r>
  <r>
    <n v="165"/>
    <x v="0"/>
    <s v="gases-n2o"/>
    <x v="42"/>
    <n v="6468.4991209999998"/>
    <s v="AR5"/>
    <s v="WAM"/>
    <s v="central"/>
    <x v="0"/>
  </r>
  <r>
    <n v="166"/>
    <x v="0"/>
    <s v="gases-n2o"/>
    <x v="43"/>
    <n v="6466.9680159999998"/>
    <s v="AR5"/>
    <s v="WAM"/>
    <s v="central"/>
    <x v="0"/>
  </r>
  <r>
    <n v="167"/>
    <x v="0"/>
    <s v="gases-n2o"/>
    <x v="44"/>
    <n v="6473.9852389999996"/>
    <s v="AR5"/>
    <s v="WAM"/>
    <s v="central"/>
    <x v="0"/>
  </r>
  <r>
    <n v="168"/>
    <x v="0"/>
    <s v="gases-n2o"/>
    <x v="45"/>
    <n v="6480.714825"/>
    <s v="AR5"/>
    <s v="WAM"/>
    <s v="central"/>
    <x v="0"/>
  </r>
  <r>
    <n v="169"/>
    <x v="0"/>
    <s v="gases-n2o"/>
    <x v="46"/>
    <n v="6496.4333969999998"/>
    <s v="AR5"/>
    <s v="WAM"/>
    <s v="central"/>
    <x v="0"/>
  </r>
  <r>
    <n v="170"/>
    <x v="0"/>
    <s v="gases-n2o"/>
    <x v="47"/>
    <n v="6495.6478420000003"/>
    <s v="AR5"/>
    <s v="WAM"/>
    <s v="central"/>
    <x v="0"/>
  </r>
  <r>
    <n v="171"/>
    <x v="0"/>
    <s v="gases-n2o"/>
    <x v="48"/>
    <n v="6503.4937870000003"/>
    <s v="AR5"/>
    <s v="WAM"/>
    <s v="central"/>
    <x v="0"/>
  </r>
  <r>
    <n v="172"/>
    <x v="0"/>
    <s v="gases-n2o"/>
    <x v="49"/>
    <n v="6511.366403"/>
    <s v="AR5"/>
    <s v="WAM"/>
    <s v="central"/>
    <x v="0"/>
  </r>
  <r>
    <n v="173"/>
    <x v="0"/>
    <s v="gases-n2o"/>
    <x v="50"/>
    <n v="6527.9005420000003"/>
    <s v="AR5"/>
    <s v="WAM"/>
    <s v="central"/>
    <x v="0"/>
  </r>
  <r>
    <n v="174"/>
    <x v="0"/>
    <s v="gases-n2o"/>
    <x v="51"/>
    <n v="6527.4511190000003"/>
    <s v="AR5"/>
    <s v="WAM"/>
    <s v="central"/>
    <x v="0"/>
  </r>
  <r>
    <n v="175"/>
    <x v="0"/>
    <s v="gases-n2o"/>
    <x v="52"/>
    <n v="6536.7779540000001"/>
    <s v="AR5"/>
    <s v="WAM"/>
    <s v="central"/>
    <x v="0"/>
  </r>
  <r>
    <n v="176"/>
    <x v="0"/>
    <s v="gases-n2o"/>
    <x v="53"/>
    <n v="6546.2318969999997"/>
    <s v="AR5"/>
    <s v="WAM"/>
    <s v="central"/>
    <x v="0"/>
  </r>
  <r>
    <n v="177"/>
    <x v="0"/>
    <s v="gases-n2o"/>
    <x v="54"/>
    <n v="6564.4863359999999"/>
    <s v="AR5"/>
    <s v="WAM"/>
    <s v="central"/>
    <x v="0"/>
  </r>
  <r>
    <n v="178"/>
    <x v="0"/>
    <s v="gases-n2o"/>
    <x v="55"/>
    <n v="6566.1093170000004"/>
    <s v="AR5"/>
    <s v="WAM"/>
    <s v="central"/>
    <x v="0"/>
  </r>
  <r>
    <n v="179"/>
    <x v="0"/>
    <s v="gases-n2o"/>
    <x v="56"/>
    <n v="6576.4710649999997"/>
    <s v="AR5"/>
    <s v="WAM"/>
    <s v="central"/>
    <x v="0"/>
  </r>
  <r>
    <n v="180"/>
    <x v="0"/>
    <s v="gases-n2o"/>
    <x v="57"/>
    <n v="6586.8752549999999"/>
    <s v="AR5"/>
    <s v="WAM"/>
    <s v="central"/>
    <x v="0"/>
  </r>
  <r>
    <n v="181"/>
    <x v="0"/>
    <s v="gases-n2o"/>
    <x v="58"/>
    <n v="6606.0820540000004"/>
    <s v="AR5"/>
    <s v="WAM"/>
    <s v="central"/>
    <x v="0"/>
  </r>
  <r>
    <n v="182"/>
    <x v="0"/>
    <s v="gases-n2o"/>
    <x v="59"/>
    <n v="6608.0308670000004"/>
    <s v="AR5"/>
    <s v="WAM"/>
    <s v="central"/>
    <x v="0"/>
  </r>
  <r>
    <n v="183"/>
    <x v="0"/>
    <s v="gases-n2o"/>
    <x v="60"/>
    <n v="6610.123928"/>
    <s v="AR5"/>
    <s v="WAM"/>
    <s v="central"/>
    <x v="0"/>
  </r>
  <r>
    <n v="184"/>
    <x v="1"/>
    <s v="gases-ch4"/>
    <x v="0"/>
    <n v="30.911999999999999"/>
    <s v="AR5"/>
    <s v="WAM"/>
    <s v="central"/>
    <x v="0"/>
  </r>
  <r>
    <n v="185"/>
    <x v="1"/>
    <s v="gases-ch4"/>
    <x v="1"/>
    <n v="52.808"/>
    <s v="AR5"/>
    <s v="WAM"/>
    <s v="central"/>
    <x v="0"/>
  </r>
  <r>
    <n v="186"/>
    <x v="1"/>
    <s v="gases-ch4"/>
    <x v="2"/>
    <n v="44.758000000000003"/>
    <s v="AR5"/>
    <s v="WAM"/>
    <s v="central"/>
    <x v="0"/>
  </r>
  <r>
    <n v="187"/>
    <x v="1"/>
    <s v="gases-ch4"/>
    <x v="3"/>
    <n v="50.231999999999999"/>
    <s v="AR5"/>
    <s v="WAM"/>
    <s v="central"/>
    <x v="0"/>
  </r>
  <r>
    <n v="188"/>
    <x v="1"/>
    <s v="gases-ch4"/>
    <x v="4"/>
    <n v="62.983199999999997"/>
    <s v="AR5"/>
    <s v="WAM"/>
    <s v="central"/>
    <x v="0"/>
  </r>
  <r>
    <n v="189"/>
    <x v="1"/>
    <s v="gases-ch4"/>
    <x v="5"/>
    <n v="88.619809599999996"/>
    <s v="AR5"/>
    <s v="WAM"/>
    <s v="central"/>
    <x v="0"/>
  </r>
  <r>
    <n v="190"/>
    <x v="1"/>
    <s v="gases-ch4"/>
    <x v="6"/>
    <n v="118.9241956"/>
    <s v="AR5"/>
    <s v="WAM"/>
    <s v="central"/>
    <x v="0"/>
  </r>
  <r>
    <n v="191"/>
    <x v="1"/>
    <s v="gases-ch4"/>
    <x v="7"/>
    <n v="122.6756888"/>
    <s v="AR5"/>
    <s v="WAM"/>
    <s v="central"/>
    <x v="0"/>
  </r>
  <r>
    <n v="192"/>
    <x v="1"/>
    <s v="gases-ch4"/>
    <x v="8"/>
    <n v="115.4954108"/>
    <s v="AR5"/>
    <s v="WAM"/>
    <s v="central"/>
    <x v="0"/>
  </r>
  <r>
    <n v="193"/>
    <x v="1"/>
    <s v="gases-ch4"/>
    <x v="9"/>
    <n v="132.8328568"/>
    <s v="AR5"/>
    <s v="WAM"/>
    <s v="central"/>
    <x v="0"/>
  </r>
  <r>
    <n v="194"/>
    <x v="1"/>
    <s v="gases-ch4"/>
    <x v="10"/>
    <n v="155.24676160000001"/>
    <s v="AR5"/>
    <s v="WAM"/>
    <s v="central"/>
    <x v="0"/>
  </r>
  <r>
    <n v="195"/>
    <x v="1"/>
    <s v="gases-ch4"/>
    <x v="11"/>
    <n v="137.3219876"/>
    <s v="AR5"/>
    <s v="WAM"/>
    <s v="central"/>
    <x v="0"/>
  </r>
  <r>
    <n v="196"/>
    <x v="1"/>
    <s v="gases-ch4"/>
    <x v="12"/>
    <n v="146.9207432"/>
    <s v="AR5"/>
    <s v="WAM"/>
    <s v="central"/>
    <x v="0"/>
  </r>
  <r>
    <n v="197"/>
    <x v="1"/>
    <s v="gases-ch4"/>
    <x v="13"/>
    <n v="62.320974800000002"/>
    <s v="AR5"/>
    <s v="WAM"/>
    <s v="central"/>
    <x v="0"/>
  </r>
  <r>
    <n v="198"/>
    <x v="1"/>
    <s v="gases-ch4"/>
    <x v="14"/>
    <n v="70.054899599999999"/>
    <s v="AR5"/>
    <s v="WAM"/>
    <s v="central"/>
    <x v="0"/>
  </r>
  <r>
    <n v="199"/>
    <x v="1"/>
    <s v="gases-ch4"/>
    <x v="15"/>
    <n v="22.103045999999999"/>
    <s v="AR5"/>
    <s v="WAM"/>
    <s v="central"/>
    <x v="0"/>
  </r>
  <r>
    <n v="200"/>
    <x v="1"/>
    <s v="gases-ch4"/>
    <x v="16"/>
    <n v="26.031123999999998"/>
    <s v="AR5"/>
    <s v="WAM"/>
    <s v="central"/>
    <x v="0"/>
  </r>
  <r>
    <n v="201"/>
    <x v="1"/>
    <s v="gases-ch4"/>
    <x v="17"/>
    <n v="27.993456399999999"/>
    <s v="AR5"/>
    <s v="WAM"/>
    <s v="central"/>
    <x v="0"/>
  </r>
  <r>
    <n v="202"/>
    <x v="1"/>
    <s v="gases-ch4"/>
    <x v="18"/>
    <n v="36.728479200000002"/>
    <s v="AR5"/>
    <s v="WAM"/>
    <s v="central"/>
    <x v="0"/>
  </r>
  <r>
    <n v="203"/>
    <x v="1"/>
    <s v="gases-ch4"/>
    <x v="19"/>
    <n v="52.959984000000013"/>
    <s v="AR5"/>
    <s v="WAM"/>
    <s v="central"/>
    <x v="0"/>
  </r>
  <r>
    <n v="204"/>
    <x v="1"/>
    <s v="gases-ch4"/>
    <x v="20"/>
    <n v="53.373045599999998"/>
    <s v="AR5"/>
    <s v="WAM"/>
    <s v="central"/>
    <x v="0"/>
  </r>
  <r>
    <n v="205"/>
    <x v="1"/>
    <s v="gases-ch4"/>
    <x v="21"/>
    <n v="53.646681200000003"/>
    <s v="AR5"/>
    <s v="WAM"/>
    <s v="central"/>
    <x v="0"/>
  </r>
  <r>
    <n v="206"/>
    <x v="1"/>
    <s v="gases-ch4"/>
    <x v="22"/>
    <n v="71.326992799999999"/>
    <s v="AR5"/>
    <s v="WAM"/>
    <s v="central"/>
    <x v="0"/>
  </r>
  <r>
    <n v="207"/>
    <x v="1"/>
    <s v="gases-ch4"/>
    <x v="23"/>
    <n v="91.447162800000001"/>
    <s v="AR5"/>
    <s v="WAM"/>
    <s v="central"/>
    <x v="0"/>
  </r>
  <r>
    <n v="208"/>
    <x v="1"/>
    <s v="gases-ch4"/>
    <x v="24"/>
    <n v="141.6592632"/>
    <s v="AR5"/>
    <s v="WAM"/>
    <s v="central"/>
    <x v="0"/>
  </r>
  <r>
    <n v="209"/>
    <x v="1"/>
    <s v="gases-ch4"/>
    <x v="25"/>
    <n v="119.5052124"/>
    <s v="AR5"/>
    <s v="WAM"/>
    <s v="central"/>
    <x v="0"/>
  </r>
  <r>
    <n v="210"/>
    <x v="1"/>
    <s v="gases-ch4"/>
    <x v="26"/>
    <n v="140.31102396514169"/>
    <s v="AR5"/>
    <s v="WAM"/>
    <s v="central"/>
    <x v="0"/>
  </r>
  <r>
    <n v="211"/>
    <x v="1"/>
    <s v="gases-ch4"/>
    <x v="27"/>
    <n v="125.4601516"/>
    <s v="AR5"/>
    <s v="WAM"/>
    <s v="central"/>
    <x v="0"/>
  </r>
  <r>
    <n v="212"/>
    <x v="1"/>
    <s v="gases-ch4"/>
    <x v="28"/>
    <n v="103.3386872"/>
    <s v="AR5"/>
    <s v="WAM"/>
    <s v="central"/>
    <x v="0"/>
  </r>
  <r>
    <n v="213"/>
    <x v="1"/>
    <s v="gases-ch4"/>
    <x v="29"/>
    <n v="120.09956"/>
    <s v="AR5"/>
    <s v="WAM"/>
    <s v="central"/>
    <x v="0"/>
  </r>
  <r>
    <n v="214"/>
    <x v="1"/>
    <s v="gases-ch4"/>
    <x v="30"/>
    <n v="107.6878768"/>
    <s v="AR5"/>
    <s v="WAM"/>
    <s v="central"/>
    <x v="0"/>
  </r>
  <r>
    <n v="215"/>
    <x v="1"/>
    <s v="gases-ch4"/>
    <x v="31"/>
    <n v="86.937617199999991"/>
    <s v="AR5"/>
    <s v="WAM"/>
    <s v="central"/>
    <x v="0"/>
  </r>
  <r>
    <n v="216"/>
    <x v="1"/>
    <s v="gases-ch4"/>
    <x v="32"/>
    <n v="78.120935200000005"/>
    <s v="AR5"/>
    <s v="WAM"/>
    <s v="central"/>
    <x v="0"/>
  </r>
  <r>
    <n v="217"/>
    <x v="1"/>
    <s v="gases-ch4"/>
    <x v="33"/>
    <n v="89.355901599999996"/>
    <s v="AR5"/>
    <s v="WAM"/>
    <s v="central"/>
    <x v="0"/>
  </r>
  <r>
    <n v="218"/>
    <x v="1"/>
    <s v="gases-ch4"/>
    <x v="34"/>
    <n v="43.046774249999999"/>
    <s v="AR5"/>
    <s v="WAM"/>
    <s v="central"/>
    <x v="0"/>
  </r>
  <r>
    <n v="219"/>
    <x v="1"/>
    <s v="gases-ch4"/>
    <x v="35"/>
    <n v="52.453291589999999"/>
    <s v="AR5"/>
    <s v="WAM"/>
    <s v="central"/>
    <x v="0"/>
  </r>
  <r>
    <n v="220"/>
    <x v="1"/>
    <s v="gases-ch4"/>
    <x v="36"/>
    <n v="52.453291589999999"/>
    <s v="AR5"/>
    <s v="WAM"/>
    <s v="central"/>
    <x v="0"/>
  </r>
  <r>
    <n v="221"/>
    <x v="1"/>
    <s v="gases-ch4"/>
    <x v="37"/>
    <n v="52.453291589999999"/>
    <s v="AR5"/>
    <s v="WAM"/>
    <s v="central"/>
    <x v="0"/>
  </r>
  <r>
    <n v="222"/>
    <x v="1"/>
    <s v="gases-ch4"/>
    <x v="38"/>
    <n v="0"/>
    <s v="AR5"/>
    <s v="WAM"/>
    <s v="central"/>
    <x v="0"/>
  </r>
  <r>
    <n v="223"/>
    <x v="1"/>
    <s v="gases-ch4"/>
    <x v="39"/>
    <n v="0"/>
    <s v="AR5"/>
    <s v="WAM"/>
    <s v="central"/>
    <x v="0"/>
  </r>
  <r>
    <n v="224"/>
    <x v="1"/>
    <s v="gases-ch4"/>
    <x v="40"/>
    <n v="0"/>
    <s v="AR5"/>
    <s v="WAM"/>
    <s v="central"/>
    <x v="0"/>
  </r>
  <r>
    <n v="225"/>
    <x v="1"/>
    <s v="gases-ch4"/>
    <x v="41"/>
    <n v="0"/>
    <s v="AR5"/>
    <s v="WAM"/>
    <s v="central"/>
    <x v="0"/>
  </r>
  <r>
    <n v="226"/>
    <x v="1"/>
    <s v="gases-ch4"/>
    <x v="42"/>
    <n v="0"/>
    <s v="AR5"/>
    <s v="WAM"/>
    <s v="central"/>
    <x v="0"/>
  </r>
  <r>
    <n v="227"/>
    <x v="1"/>
    <s v="gases-ch4"/>
    <x v="43"/>
    <n v="0"/>
    <s v="AR5"/>
    <s v="WAM"/>
    <s v="central"/>
    <x v="0"/>
  </r>
  <r>
    <n v="228"/>
    <x v="1"/>
    <s v="gases-ch4"/>
    <x v="44"/>
    <n v="0"/>
    <s v="AR5"/>
    <s v="WAM"/>
    <s v="central"/>
    <x v="0"/>
  </r>
  <r>
    <n v="229"/>
    <x v="1"/>
    <s v="gases-ch4"/>
    <x v="45"/>
    <n v="0"/>
    <s v="AR5"/>
    <s v="WAM"/>
    <s v="central"/>
    <x v="0"/>
  </r>
  <r>
    <n v="230"/>
    <x v="1"/>
    <s v="gases-ch4"/>
    <x v="46"/>
    <n v="0"/>
    <s v="AR5"/>
    <s v="WAM"/>
    <s v="central"/>
    <x v="0"/>
  </r>
  <r>
    <n v="231"/>
    <x v="1"/>
    <s v="gases-ch4"/>
    <x v="47"/>
    <n v="0"/>
    <s v="AR5"/>
    <s v="WAM"/>
    <s v="central"/>
    <x v="0"/>
  </r>
  <r>
    <n v="232"/>
    <x v="1"/>
    <s v="gases-ch4"/>
    <x v="48"/>
    <n v="0"/>
    <s v="AR5"/>
    <s v="WAM"/>
    <s v="central"/>
    <x v="0"/>
  </r>
  <r>
    <n v="233"/>
    <x v="1"/>
    <s v="gases-ch4"/>
    <x v="49"/>
    <n v="0"/>
    <s v="AR5"/>
    <s v="WAM"/>
    <s v="central"/>
    <x v="0"/>
  </r>
  <r>
    <n v="234"/>
    <x v="1"/>
    <s v="gases-ch4"/>
    <x v="50"/>
    <n v="0"/>
    <s v="AR5"/>
    <s v="WAM"/>
    <s v="central"/>
    <x v="0"/>
  </r>
  <r>
    <n v="235"/>
    <x v="1"/>
    <s v="gases-ch4"/>
    <x v="51"/>
    <n v="0"/>
    <s v="AR5"/>
    <s v="WAM"/>
    <s v="central"/>
    <x v="0"/>
  </r>
  <r>
    <n v="236"/>
    <x v="1"/>
    <s v="gases-ch4"/>
    <x v="52"/>
    <n v="0"/>
    <s v="AR5"/>
    <s v="WAM"/>
    <s v="central"/>
    <x v="0"/>
  </r>
  <r>
    <n v="237"/>
    <x v="1"/>
    <s v="gases-ch4"/>
    <x v="53"/>
    <n v="0"/>
    <s v="AR5"/>
    <s v="WAM"/>
    <s v="central"/>
    <x v="0"/>
  </r>
  <r>
    <n v="238"/>
    <x v="1"/>
    <s v="gases-ch4"/>
    <x v="54"/>
    <n v="0"/>
    <s v="AR5"/>
    <s v="WAM"/>
    <s v="central"/>
    <x v="0"/>
  </r>
  <r>
    <n v="239"/>
    <x v="1"/>
    <s v="gases-ch4"/>
    <x v="55"/>
    <n v="0"/>
    <s v="AR5"/>
    <s v="WAM"/>
    <s v="central"/>
    <x v="0"/>
  </r>
  <r>
    <n v="240"/>
    <x v="1"/>
    <s v="gases-ch4"/>
    <x v="56"/>
    <n v="0"/>
    <s v="AR5"/>
    <s v="WAM"/>
    <s v="central"/>
    <x v="0"/>
  </r>
  <r>
    <n v="241"/>
    <x v="1"/>
    <s v="gases-ch4"/>
    <x v="57"/>
    <n v="0"/>
    <s v="AR5"/>
    <s v="WAM"/>
    <s v="central"/>
    <x v="0"/>
  </r>
  <r>
    <n v="242"/>
    <x v="1"/>
    <s v="gases-ch4"/>
    <x v="58"/>
    <n v="0"/>
    <s v="AR5"/>
    <s v="WAM"/>
    <s v="central"/>
    <x v="0"/>
  </r>
  <r>
    <n v="243"/>
    <x v="1"/>
    <s v="gases-ch4"/>
    <x v="59"/>
    <n v="0"/>
    <s v="AR5"/>
    <s v="WAM"/>
    <s v="central"/>
    <x v="0"/>
  </r>
  <r>
    <n v="244"/>
    <x v="1"/>
    <s v="gases-ch4"/>
    <x v="60"/>
    <n v="0"/>
    <s v="AR5"/>
    <s v="WAM"/>
    <s v="central"/>
    <x v="0"/>
  </r>
  <r>
    <n v="245"/>
    <x v="1"/>
    <s v="gases-co2"/>
    <x v="0"/>
    <n v="2524.809139966681"/>
    <s v="AR5"/>
    <s v="WAM"/>
    <s v="central"/>
    <x v="0"/>
  </r>
  <r>
    <n v="246"/>
    <x v="1"/>
    <s v="gases-co2"/>
    <x v="1"/>
    <n v="2663.1971026816432"/>
    <s v="AR5"/>
    <s v="WAM"/>
    <s v="central"/>
    <x v="0"/>
  </r>
  <r>
    <n v="247"/>
    <x v="1"/>
    <s v="gases-co2"/>
    <x v="2"/>
    <n v="2769.154686849361"/>
    <s v="AR5"/>
    <s v="WAM"/>
    <s v="central"/>
    <x v="0"/>
  </r>
  <r>
    <n v="248"/>
    <x v="1"/>
    <s v="gases-co2"/>
    <x v="3"/>
    <n v="2859.76093201704"/>
    <s v="AR5"/>
    <s v="WAM"/>
    <s v="central"/>
    <x v="0"/>
  </r>
  <r>
    <n v="249"/>
    <x v="1"/>
    <s v="gases-co2"/>
    <x v="4"/>
    <n v="2739.100468132141"/>
    <s v="AR5"/>
    <s v="WAM"/>
    <s v="central"/>
    <x v="0"/>
  </r>
  <r>
    <n v="250"/>
    <x v="1"/>
    <s v="gases-co2"/>
    <x v="5"/>
    <n v="2829.1582885902499"/>
    <s v="AR5"/>
    <s v="WAM"/>
    <s v="central"/>
    <x v="0"/>
  </r>
  <r>
    <n v="251"/>
    <x v="1"/>
    <s v="gases-co2"/>
    <x v="6"/>
    <n v="2842.7086453895631"/>
    <s v="AR5"/>
    <s v="WAM"/>
    <s v="central"/>
    <x v="0"/>
  </r>
  <r>
    <n v="252"/>
    <x v="1"/>
    <s v="gases-co2"/>
    <x v="7"/>
    <n v="2753.0930162036748"/>
    <s v="AR5"/>
    <s v="WAM"/>
    <s v="central"/>
    <x v="0"/>
  </r>
  <r>
    <n v="253"/>
    <x v="1"/>
    <s v="gases-co2"/>
    <x v="8"/>
    <n v="2807.7711417445789"/>
    <s v="AR5"/>
    <s v="WAM"/>
    <s v="central"/>
    <x v="0"/>
  </r>
  <r>
    <n v="254"/>
    <x v="1"/>
    <s v="gases-co2"/>
    <x v="9"/>
    <n v="2957.1859500559322"/>
    <s v="AR5"/>
    <s v="WAM"/>
    <s v="central"/>
    <x v="0"/>
  </r>
  <r>
    <n v="255"/>
    <x v="1"/>
    <s v="gases-co2"/>
    <x v="10"/>
    <n v="2932.2025579031092"/>
    <s v="AR5"/>
    <s v="WAM"/>
    <s v="central"/>
    <x v="0"/>
  </r>
  <r>
    <n v="256"/>
    <x v="1"/>
    <s v="gases-co2"/>
    <x v="11"/>
    <n v="2995.765412499406"/>
    <s v="AR5"/>
    <s v="WAM"/>
    <s v="central"/>
    <x v="0"/>
  </r>
  <r>
    <n v="257"/>
    <x v="1"/>
    <s v="gases-co2"/>
    <x v="12"/>
    <n v="2997.617170783034"/>
    <s v="AR5"/>
    <s v="WAM"/>
    <s v="central"/>
    <x v="0"/>
  </r>
  <r>
    <n v="258"/>
    <x v="1"/>
    <s v="gases-co2"/>
    <x v="13"/>
    <n v="3166.0637142927339"/>
    <s v="AR5"/>
    <s v="WAM"/>
    <s v="central"/>
    <x v="0"/>
  </r>
  <r>
    <n v="259"/>
    <x v="1"/>
    <s v="gases-co2"/>
    <x v="14"/>
    <n v="3136.81592749826"/>
    <s v="AR5"/>
    <s v="WAM"/>
    <s v="central"/>
    <x v="0"/>
  </r>
  <r>
    <n v="260"/>
    <x v="1"/>
    <s v="gases-co2"/>
    <x v="15"/>
    <n v="3221.5037072331079"/>
    <s v="AR5"/>
    <s v="WAM"/>
    <s v="central"/>
    <x v="0"/>
  </r>
  <r>
    <n v="261"/>
    <x v="1"/>
    <s v="gases-co2"/>
    <x v="16"/>
    <n v="3192.9766372471581"/>
    <s v="AR5"/>
    <s v="WAM"/>
    <s v="central"/>
    <x v="0"/>
  </r>
  <r>
    <n v="262"/>
    <x v="1"/>
    <s v="gases-co2"/>
    <x v="17"/>
    <n v="3392.677388944669"/>
    <s v="AR5"/>
    <s v="WAM"/>
    <s v="central"/>
    <x v="0"/>
  </r>
  <r>
    <n v="263"/>
    <x v="1"/>
    <s v="gases-co2"/>
    <x v="18"/>
    <n v="3181.3666482389572"/>
    <s v="AR5"/>
    <s v="WAM"/>
    <s v="central"/>
    <x v="0"/>
  </r>
  <r>
    <n v="264"/>
    <x v="1"/>
    <s v="gases-co2"/>
    <x v="19"/>
    <n v="3042.692810131246"/>
    <s v="AR5"/>
    <s v="WAM"/>
    <s v="central"/>
    <x v="0"/>
  </r>
  <r>
    <n v="265"/>
    <x v="1"/>
    <s v="gases-co2"/>
    <x v="20"/>
    <n v="3341.833917167708"/>
    <s v="AR5"/>
    <s v="WAM"/>
    <s v="central"/>
    <x v="0"/>
  </r>
  <r>
    <n v="266"/>
    <x v="1"/>
    <s v="gases-co2"/>
    <x v="21"/>
    <n v="3315.699677906171"/>
    <s v="AR5"/>
    <s v="WAM"/>
    <s v="central"/>
    <x v="0"/>
  </r>
  <r>
    <n v="267"/>
    <x v="1"/>
    <s v="gases-co2"/>
    <x v="22"/>
    <n v="3277.7050792893278"/>
    <s v="AR5"/>
    <s v="WAM"/>
    <s v="central"/>
    <x v="0"/>
  </r>
  <r>
    <n v="268"/>
    <x v="1"/>
    <s v="gases-co2"/>
    <x v="23"/>
    <n v="3346.4206858088151"/>
    <s v="AR5"/>
    <s v="WAM"/>
    <s v="central"/>
    <x v="0"/>
  </r>
  <r>
    <n v="269"/>
    <x v="1"/>
    <s v="gases-co2"/>
    <x v="24"/>
    <n v="3421.2825663323902"/>
    <s v="AR5"/>
    <s v="WAM"/>
    <s v="central"/>
    <x v="0"/>
  </r>
  <r>
    <n v="270"/>
    <x v="1"/>
    <s v="gases-co2"/>
    <x v="25"/>
    <n v="3535.6703772269648"/>
    <s v="AR5"/>
    <s v="WAM"/>
    <s v="central"/>
    <x v="0"/>
  </r>
  <r>
    <n v="271"/>
    <x v="1"/>
    <s v="gases-co2"/>
    <x v="26"/>
    <n v="3253.8399668138809"/>
    <s v="AR5"/>
    <s v="WAM"/>
    <s v="central"/>
    <x v="0"/>
  </r>
  <r>
    <n v="272"/>
    <x v="1"/>
    <s v="gases-co2"/>
    <x v="27"/>
    <n v="3250.4538851978759"/>
    <s v="AR5"/>
    <s v="WAM"/>
    <s v="central"/>
    <x v="0"/>
  </r>
  <r>
    <n v="273"/>
    <x v="1"/>
    <s v="gases-co2"/>
    <x v="28"/>
    <n v="3130.866227194424"/>
    <s v="AR5"/>
    <s v="WAM"/>
    <s v="central"/>
    <x v="0"/>
  </r>
  <r>
    <n v="274"/>
    <x v="1"/>
    <s v="gases-co2"/>
    <x v="29"/>
    <n v="3126.034294308075"/>
    <s v="AR5"/>
    <s v="WAM"/>
    <s v="central"/>
    <x v="0"/>
  </r>
  <r>
    <n v="275"/>
    <x v="1"/>
    <s v="gases-co2"/>
    <x v="30"/>
    <n v="2904.5362753306849"/>
    <s v="AR5"/>
    <s v="WAM"/>
    <s v="central"/>
    <x v="0"/>
  </r>
  <r>
    <n v="276"/>
    <x v="1"/>
    <s v="gases-co2"/>
    <x v="31"/>
    <n v="2935.1433619258041"/>
    <s v="AR5"/>
    <s v="WAM"/>
    <s v="central"/>
    <x v="0"/>
  </r>
  <r>
    <n v="277"/>
    <x v="1"/>
    <s v="gases-co2"/>
    <x v="32"/>
    <n v="2760.9684570484642"/>
    <s v="AR5"/>
    <s v="WAM"/>
    <s v="central"/>
    <x v="0"/>
  </r>
  <r>
    <n v="278"/>
    <x v="1"/>
    <s v="gases-co2"/>
    <x v="33"/>
    <n v="2665.0049223568822"/>
    <s v="AR5"/>
    <s v="WAM"/>
    <s v="central"/>
    <x v="0"/>
  </r>
  <r>
    <n v="279"/>
    <x v="1"/>
    <s v="gases-co2"/>
    <x v="34"/>
    <n v="2653.9319559999999"/>
    <s v="AR5"/>
    <s v="WAM"/>
    <s v="central"/>
    <x v="0"/>
  </r>
  <r>
    <n v="280"/>
    <x v="1"/>
    <s v="gases-co2"/>
    <x v="35"/>
    <n v="2792.9445930000002"/>
    <s v="AR5"/>
    <s v="WAM"/>
    <s v="central"/>
    <x v="0"/>
  </r>
  <r>
    <n v="281"/>
    <x v="1"/>
    <s v="gases-co2"/>
    <x v="36"/>
    <n v="2077.7450990000002"/>
    <s v="AR5"/>
    <s v="WAM"/>
    <s v="central"/>
    <x v="0"/>
  </r>
  <r>
    <n v="282"/>
    <x v="1"/>
    <s v="gases-co2"/>
    <x v="37"/>
    <n v="1839.7436729999999"/>
    <s v="AR5"/>
    <s v="WAM"/>
    <s v="central"/>
    <x v="0"/>
  </r>
  <r>
    <n v="283"/>
    <x v="1"/>
    <s v="gases-co2"/>
    <x v="38"/>
    <n v="1840.3602920000001"/>
    <s v="AR5"/>
    <s v="WAM"/>
    <s v="central"/>
    <x v="0"/>
  </r>
  <r>
    <n v="284"/>
    <x v="1"/>
    <s v="gases-co2"/>
    <x v="39"/>
    <n v="1841.015048"/>
    <s v="AR5"/>
    <s v="WAM"/>
    <s v="central"/>
    <x v="0"/>
  </r>
  <r>
    <n v="285"/>
    <x v="1"/>
    <s v="gases-co2"/>
    <x v="40"/>
    <n v="1841.7101749999999"/>
    <s v="AR5"/>
    <s v="WAM"/>
    <s v="central"/>
    <x v="0"/>
  </r>
  <r>
    <n v="286"/>
    <x v="1"/>
    <s v="gases-co2"/>
    <x v="41"/>
    <n v="1841.706338"/>
    <s v="AR5"/>
    <s v="WAM"/>
    <s v="central"/>
    <x v="0"/>
  </r>
  <r>
    <n v="287"/>
    <x v="1"/>
    <s v="gases-co2"/>
    <x v="42"/>
    <n v="1841.7032489999999"/>
    <s v="AR5"/>
    <s v="WAM"/>
    <s v="central"/>
    <x v="0"/>
  </r>
  <r>
    <n v="288"/>
    <x v="1"/>
    <s v="gases-co2"/>
    <x v="43"/>
    <n v="1841.7008980000001"/>
    <s v="AR5"/>
    <s v="WAM"/>
    <s v="central"/>
    <x v="0"/>
  </r>
  <r>
    <n v="289"/>
    <x v="1"/>
    <s v="gases-co2"/>
    <x v="44"/>
    <n v="1841.6992789999999"/>
    <s v="AR5"/>
    <s v="WAM"/>
    <s v="central"/>
    <x v="0"/>
  </r>
  <r>
    <n v="290"/>
    <x v="1"/>
    <s v="gases-co2"/>
    <x v="45"/>
    <n v="1841.698384"/>
    <s v="AR5"/>
    <s v="WAM"/>
    <s v="central"/>
    <x v="0"/>
  </r>
  <r>
    <n v="291"/>
    <x v="1"/>
    <s v="gases-co2"/>
    <x v="46"/>
    <n v="1841.6982049999999"/>
    <s v="AR5"/>
    <s v="WAM"/>
    <s v="central"/>
    <x v="0"/>
  </r>
  <r>
    <n v="292"/>
    <x v="1"/>
    <s v="gases-co2"/>
    <x v="47"/>
    <n v="1841.6987369999999"/>
    <s v="AR5"/>
    <s v="WAM"/>
    <s v="central"/>
    <x v="0"/>
  </r>
  <r>
    <n v="293"/>
    <x v="1"/>
    <s v="gases-co2"/>
    <x v="48"/>
    <n v="1841.6999719999999"/>
    <s v="AR5"/>
    <s v="WAM"/>
    <s v="central"/>
    <x v="0"/>
  </r>
  <r>
    <n v="294"/>
    <x v="1"/>
    <s v="gases-co2"/>
    <x v="49"/>
    <n v="1841.7019049999999"/>
    <s v="AR5"/>
    <s v="WAM"/>
    <s v="central"/>
    <x v="0"/>
  </r>
  <r>
    <n v="295"/>
    <x v="1"/>
    <s v="gases-co2"/>
    <x v="50"/>
    <n v="1841.7045290000001"/>
    <s v="AR5"/>
    <s v="WAM"/>
    <s v="central"/>
    <x v="0"/>
  </r>
  <r>
    <n v="296"/>
    <x v="1"/>
    <s v="gases-co2"/>
    <x v="51"/>
    <n v="1841.70784"/>
    <s v="AR5"/>
    <s v="WAM"/>
    <s v="central"/>
    <x v="0"/>
  </r>
  <r>
    <n v="297"/>
    <x v="1"/>
    <s v="gases-co2"/>
    <x v="52"/>
    <n v="1841.711832"/>
    <s v="AR5"/>
    <s v="WAM"/>
    <s v="central"/>
    <x v="0"/>
  </r>
  <r>
    <n v="298"/>
    <x v="1"/>
    <s v="gases-co2"/>
    <x v="53"/>
    <n v="1841.7164990000001"/>
    <s v="AR5"/>
    <s v="WAM"/>
    <s v="central"/>
    <x v="0"/>
  </r>
  <r>
    <n v="299"/>
    <x v="1"/>
    <s v="gases-co2"/>
    <x v="54"/>
    <n v="1841.7218379999999"/>
    <s v="AR5"/>
    <s v="WAM"/>
    <s v="central"/>
    <x v="0"/>
  </r>
  <r>
    <n v="300"/>
    <x v="1"/>
    <s v="gases-co2"/>
    <x v="55"/>
    <n v="1841.727844"/>
    <s v="AR5"/>
    <s v="WAM"/>
    <s v="central"/>
    <x v="0"/>
  </r>
  <r>
    <n v="301"/>
    <x v="1"/>
    <s v="gases-co2"/>
    <x v="56"/>
    <n v="1841.734512"/>
    <s v="AR5"/>
    <s v="WAM"/>
    <s v="central"/>
    <x v="0"/>
  </r>
  <r>
    <n v="302"/>
    <x v="1"/>
    <s v="gases-co2"/>
    <x v="57"/>
    <n v="1841.7418399999999"/>
    <s v="AR5"/>
    <s v="WAM"/>
    <s v="central"/>
    <x v="0"/>
  </r>
  <r>
    <n v="303"/>
    <x v="1"/>
    <s v="gases-co2"/>
    <x v="58"/>
    <n v="1841.749822"/>
    <s v="AR5"/>
    <s v="WAM"/>
    <s v="central"/>
    <x v="0"/>
  </r>
  <r>
    <n v="304"/>
    <x v="1"/>
    <s v="gases-co2"/>
    <x v="59"/>
    <n v="1841.758456"/>
    <s v="AR5"/>
    <s v="WAM"/>
    <s v="central"/>
    <x v="0"/>
  </r>
  <r>
    <n v="305"/>
    <x v="1"/>
    <s v="gases-co2"/>
    <x v="60"/>
    <n v="1841.7677389999999"/>
    <s v="AR5"/>
    <s v="WAM"/>
    <s v="central"/>
    <x v="0"/>
  </r>
  <r>
    <n v="306"/>
    <x v="1"/>
    <s v="gases-hfcs"/>
    <x v="0"/>
    <n v="0"/>
    <s v="AR5"/>
    <s v="WAM"/>
    <s v="central"/>
    <x v="0"/>
  </r>
  <r>
    <n v="307"/>
    <x v="1"/>
    <s v="gases-hfcs"/>
    <x v="1"/>
    <n v="0"/>
    <s v="AR5"/>
    <s v="WAM"/>
    <s v="central"/>
    <x v="0"/>
  </r>
  <r>
    <n v="308"/>
    <x v="1"/>
    <s v="gases-hfcs"/>
    <x v="2"/>
    <n v="0.2599999999999999"/>
    <s v="AR5"/>
    <s v="WAM"/>
    <s v="central"/>
    <x v="0"/>
  </r>
  <r>
    <n v="309"/>
    <x v="1"/>
    <s v="gases-hfcs"/>
    <x v="3"/>
    <n v="0.38999999999999979"/>
    <s v="AR5"/>
    <s v="WAM"/>
    <s v="central"/>
    <x v="0"/>
  </r>
  <r>
    <n v="310"/>
    <x v="1"/>
    <s v="gases-hfcs"/>
    <x v="4"/>
    <n v="11.821542096799551"/>
    <s v="AR5"/>
    <s v="WAM"/>
    <s v="central"/>
    <x v="0"/>
  </r>
  <r>
    <n v="311"/>
    <x v="1"/>
    <s v="gases-hfcs"/>
    <x v="5"/>
    <n v="29.462931991860192"/>
    <s v="AR5"/>
    <s v="WAM"/>
    <s v="central"/>
    <x v="0"/>
  </r>
  <r>
    <n v="312"/>
    <x v="1"/>
    <s v="gases-hfcs"/>
    <x v="6"/>
    <n v="66.789176074552543"/>
    <s v="AR5"/>
    <s v="WAM"/>
    <s v="central"/>
    <x v="0"/>
  </r>
  <r>
    <n v="313"/>
    <x v="1"/>
    <s v="gases-hfcs"/>
    <x v="7"/>
    <n v="113.35158919593231"/>
    <s v="AR5"/>
    <s v="WAM"/>
    <s v="central"/>
    <x v="0"/>
  </r>
  <r>
    <n v="314"/>
    <x v="1"/>
    <s v="gases-hfcs"/>
    <x v="8"/>
    <n v="140.2607843338632"/>
    <s v="AR5"/>
    <s v="WAM"/>
    <s v="central"/>
    <x v="0"/>
  </r>
  <r>
    <n v="315"/>
    <x v="1"/>
    <s v="gases-hfcs"/>
    <x v="9"/>
    <n v="185.4617080593537"/>
    <s v="AR5"/>
    <s v="WAM"/>
    <s v="central"/>
    <x v="0"/>
  </r>
  <r>
    <n v="316"/>
    <x v="1"/>
    <s v="gases-hfcs"/>
    <x v="10"/>
    <n v="226.6030005437523"/>
    <s v="AR5"/>
    <s v="WAM"/>
    <s v="central"/>
    <x v="0"/>
  </r>
  <r>
    <n v="317"/>
    <x v="1"/>
    <s v="gases-hfcs"/>
    <x v="11"/>
    <n v="303.96648611854772"/>
    <s v="AR5"/>
    <s v="WAM"/>
    <s v="central"/>
    <x v="0"/>
  </r>
  <r>
    <n v="318"/>
    <x v="1"/>
    <s v="gases-hfcs"/>
    <x v="12"/>
    <n v="361.97545306556327"/>
    <s v="AR5"/>
    <s v="WAM"/>
    <s v="central"/>
    <x v="0"/>
  </r>
  <r>
    <n v="319"/>
    <x v="1"/>
    <s v="gases-hfcs"/>
    <x v="13"/>
    <n v="424.0256014250516"/>
    <s v="AR5"/>
    <s v="WAM"/>
    <s v="central"/>
    <x v="0"/>
  </r>
  <r>
    <n v="320"/>
    <x v="1"/>
    <s v="gases-hfcs"/>
    <x v="14"/>
    <n v="531.57896896966804"/>
    <s v="AR5"/>
    <s v="WAM"/>
    <s v="central"/>
    <x v="0"/>
  </r>
  <r>
    <n v="321"/>
    <x v="1"/>
    <s v="gases-hfcs"/>
    <x v="15"/>
    <n v="648.30678519472451"/>
    <s v="AR5"/>
    <s v="WAM"/>
    <s v="central"/>
    <x v="0"/>
  </r>
  <r>
    <n v="322"/>
    <x v="1"/>
    <s v="gases-hfcs"/>
    <x v="16"/>
    <n v="748.10659479507035"/>
    <s v="AR5"/>
    <s v="WAM"/>
    <s v="central"/>
    <x v="0"/>
  </r>
  <r>
    <n v="323"/>
    <x v="1"/>
    <s v="gases-hfcs"/>
    <x v="17"/>
    <n v="822.15597506122776"/>
    <s v="AR5"/>
    <s v="WAM"/>
    <s v="central"/>
    <x v="0"/>
  </r>
  <r>
    <n v="324"/>
    <x v="1"/>
    <s v="gases-hfcs"/>
    <x v="18"/>
    <n v="910.09732613155802"/>
    <s v="AR5"/>
    <s v="WAM"/>
    <s v="central"/>
    <x v="0"/>
  </r>
  <r>
    <n v="325"/>
    <x v="1"/>
    <s v="gases-hfcs"/>
    <x v="19"/>
    <n v="982.94461152021404"/>
    <s v="AR5"/>
    <s v="WAM"/>
    <s v="central"/>
    <x v="0"/>
  </r>
  <r>
    <n v="326"/>
    <x v="1"/>
    <s v="gases-hfcs"/>
    <x v="20"/>
    <n v="1010.467495462368"/>
    <s v="AR5"/>
    <s v="WAM"/>
    <s v="central"/>
    <x v="0"/>
  </r>
  <r>
    <n v="327"/>
    <x v="1"/>
    <s v="gases-hfcs"/>
    <x v="21"/>
    <n v="1058.0099127240289"/>
    <s v="AR5"/>
    <s v="WAM"/>
    <s v="central"/>
    <x v="0"/>
  </r>
  <r>
    <n v="328"/>
    <x v="1"/>
    <s v="gases-hfcs"/>
    <x v="22"/>
    <n v="1103.121039283755"/>
    <s v="AR5"/>
    <s v="WAM"/>
    <s v="central"/>
    <x v="0"/>
  </r>
  <r>
    <n v="329"/>
    <x v="1"/>
    <s v="gases-hfcs"/>
    <x v="23"/>
    <n v="1136.5370129920429"/>
    <s v="AR5"/>
    <s v="WAM"/>
    <s v="central"/>
    <x v="0"/>
  </r>
  <r>
    <n v="330"/>
    <x v="1"/>
    <s v="gases-hfcs"/>
    <x v="24"/>
    <n v="1175.912464832955"/>
    <s v="AR5"/>
    <s v="WAM"/>
    <s v="central"/>
    <x v="0"/>
  </r>
  <r>
    <n v="331"/>
    <x v="1"/>
    <s v="gases-hfcs"/>
    <x v="25"/>
    <n v="1198.3090072456409"/>
    <s v="AR5"/>
    <s v="WAM"/>
    <s v="central"/>
    <x v="0"/>
  </r>
  <r>
    <n v="332"/>
    <x v="1"/>
    <s v="gases-hfcs"/>
    <x v="26"/>
    <n v="1217.139570021686"/>
    <s v="AR5"/>
    <s v="WAM"/>
    <s v="central"/>
    <x v="0"/>
  </r>
  <r>
    <n v="333"/>
    <x v="1"/>
    <s v="gases-hfcs"/>
    <x v="27"/>
    <n v="1252.203587096413"/>
    <s v="AR5"/>
    <s v="WAM"/>
    <s v="central"/>
    <x v="0"/>
  </r>
  <r>
    <n v="334"/>
    <x v="1"/>
    <s v="gases-hfcs"/>
    <x v="28"/>
    <n v="1299.3109512162041"/>
    <s v="AR5"/>
    <s v="WAM"/>
    <s v="central"/>
    <x v="0"/>
  </r>
  <r>
    <n v="335"/>
    <x v="1"/>
    <s v="gases-hfcs"/>
    <x v="29"/>
    <n v="1314.5950710156501"/>
    <s v="AR5"/>
    <s v="WAM"/>
    <s v="central"/>
    <x v="0"/>
  </r>
  <r>
    <n v="336"/>
    <x v="1"/>
    <s v="gases-hfcs"/>
    <x v="30"/>
    <n v="1342.9679691905501"/>
    <s v="AR5"/>
    <s v="WAM"/>
    <s v="central"/>
    <x v="0"/>
  </r>
  <r>
    <n v="337"/>
    <x v="1"/>
    <s v="gases-hfcs"/>
    <x v="31"/>
    <n v="1545.994457819357"/>
    <s v="AR5"/>
    <s v="WAM"/>
    <s v="central"/>
    <x v="0"/>
  </r>
  <r>
    <n v="338"/>
    <x v="1"/>
    <s v="gases-hfcs"/>
    <x v="32"/>
    <n v="1439.77469659385"/>
    <s v="AR5"/>
    <s v="WAM"/>
    <s v="central"/>
    <x v="0"/>
  </r>
  <r>
    <n v="339"/>
    <x v="1"/>
    <s v="gases-hfcs"/>
    <x v="33"/>
    <n v="1087.12560857828"/>
    <s v="AR5"/>
    <s v="WAM"/>
    <s v="central"/>
    <x v="0"/>
  </r>
  <r>
    <n v="340"/>
    <x v="1"/>
    <s v="gases-hfcs"/>
    <x v="34"/>
    <n v="1095.973864"/>
    <s v="AR5"/>
    <s v="WAM"/>
    <s v="central"/>
    <x v="0"/>
  </r>
  <r>
    <n v="341"/>
    <x v="1"/>
    <s v="gases-hfcs"/>
    <x v="35"/>
    <n v="1015.603626"/>
    <s v="AR5"/>
    <s v="WAM"/>
    <s v="central"/>
    <x v="0"/>
  </r>
  <r>
    <n v="342"/>
    <x v="1"/>
    <s v="gases-hfcs"/>
    <x v="36"/>
    <n v="993.15016479999997"/>
    <s v="AR5"/>
    <s v="WAM"/>
    <s v="central"/>
    <x v="0"/>
  </r>
  <r>
    <n v="343"/>
    <x v="1"/>
    <s v="gases-hfcs"/>
    <x v="37"/>
    <n v="941.59645820000003"/>
    <s v="AR5"/>
    <s v="WAM"/>
    <s v="central"/>
    <x v="0"/>
  </r>
  <r>
    <n v="344"/>
    <x v="1"/>
    <s v="gases-hfcs"/>
    <x v="38"/>
    <n v="863.32313269999997"/>
    <s v="AR5"/>
    <s v="WAM"/>
    <s v="central"/>
    <x v="0"/>
  </r>
  <r>
    <n v="345"/>
    <x v="1"/>
    <s v="gases-hfcs"/>
    <x v="39"/>
    <n v="818.47942609999996"/>
    <s v="AR5"/>
    <s v="WAM"/>
    <s v="central"/>
    <x v="0"/>
  </r>
  <r>
    <n v="346"/>
    <x v="1"/>
    <s v="gases-hfcs"/>
    <x v="40"/>
    <n v="815.92855659999998"/>
    <s v="AR5"/>
    <s v="WAM"/>
    <s v="central"/>
    <x v="0"/>
  </r>
  <r>
    <n v="347"/>
    <x v="1"/>
    <s v="gases-hfcs"/>
    <x v="41"/>
    <n v="817.45934390000002"/>
    <s v="AR5"/>
    <s v="WAM"/>
    <s v="central"/>
    <x v="0"/>
  </r>
  <r>
    <n v="348"/>
    <x v="1"/>
    <s v="gases-hfcs"/>
    <x v="42"/>
    <n v="769.08468440000001"/>
    <s v="AR5"/>
    <s v="WAM"/>
    <s v="central"/>
    <x v="0"/>
  </r>
  <r>
    <n v="349"/>
    <x v="1"/>
    <s v="gases-hfcs"/>
    <x v="43"/>
    <n v="770.56895410000004"/>
    <s v="AR5"/>
    <s v="WAM"/>
    <s v="central"/>
    <x v="0"/>
  </r>
  <r>
    <n v="350"/>
    <x v="1"/>
    <s v="gases-hfcs"/>
    <x v="44"/>
    <n v="737.09818389999998"/>
    <s v="AR5"/>
    <s v="WAM"/>
    <s v="central"/>
    <x v="0"/>
  </r>
  <r>
    <n v="351"/>
    <x v="1"/>
    <s v="gases-hfcs"/>
    <x v="45"/>
    <n v="725.29990250000003"/>
    <s v="AR5"/>
    <s v="WAM"/>
    <s v="central"/>
    <x v="0"/>
  </r>
  <r>
    <n v="352"/>
    <x v="1"/>
    <s v="gases-hfcs"/>
    <x v="46"/>
    <n v="696.80172960000004"/>
    <s v="AR5"/>
    <s v="WAM"/>
    <s v="central"/>
    <x v="0"/>
  </r>
  <r>
    <n v="353"/>
    <x v="1"/>
    <s v="gases-hfcs"/>
    <x v="47"/>
    <n v="695.38056510000001"/>
    <s v="AR5"/>
    <s v="WAM"/>
    <s v="central"/>
    <x v="0"/>
  </r>
  <r>
    <n v="354"/>
    <x v="1"/>
    <s v="gases-hfcs"/>
    <x v="48"/>
    <n v="641.32812160000003"/>
    <s v="AR5"/>
    <s v="WAM"/>
    <s v="central"/>
    <x v="0"/>
  </r>
  <r>
    <n v="355"/>
    <x v="1"/>
    <s v="gases-hfcs"/>
    <x v="49"/>
    <n v="621.71138900000005"/>
    <s v="AR5"/>
    <s v="WAM"/>
    <s v="central"/>
    <x v="0"/>
  </r>
  <r>
    <n v="356"/>
    <x v="1"/>
    <s v="gases-hfcs"/>
    <x v="50"/>
    <n v="561.73857109999994"/>
    <s v="AR5"/>
    <s v="WAM"/>
    <s v="central"/>
    <x v="0"/>
  </r>
  <r>
    <n v="357"/>
    <x v="1"/>
    <s v="gases-hfcs"/>
    <x v="51"/>
    <n v="560.49093919999996"/>
    <s v="AR5"/>
    <s v="WAM"/>
    <s v="central"/>
    <x v="0"/>
  </r>
  <r>
    <n v="358"/>
    <x v="1"/>
    <s v="gases-hfcs"/>
    <x v="52"/>
    <n v="529.64896469999996"/>
    <s v="AR5"/>
    <s v="WAM"/>
    <s v="central"/>
    <x v="0"/>
  </r>
  <r>
    <n v="359"/>
    <x v="1"/>
    <s v="gases-hfcs"/>
    <x v="53"/>
    <n v="546.80034260000002"/>
    <s v="AR5"/>
    <s v="WAM"/>
    <s v="central"/>
    <x v="0"/>
  </r>
  <r>
    <n v="360"/>
    <x v="1"/>
    <s v="gases-hfcs"/>
    <x v="54"/>
    <n v="548.41131600000006"/>
    <s v="AR5"/>
    <s v="WAM"/>
    <s v="central"/>
    <x v="0"/>
  </r>
  <r>
    <n v="361"/>
    <x v="1"/>
    <s v="gases-hfcs"/>
    <x v="55"/>
    <n v="525.11337370000001"/>
    <s v="AR5"/>
    <s v="WAM"/>
    <s v="central"/>
    <x v="0"/>
  </r>
  <r>
    <n v="362"/>
    <x v="1"/>
    <s v="gases-hfcs"/>
    <x v="56"/>
    <n v="499.57106270000003"/>
    <s v="AR5"/>
    <s v="WAM"/>
    <s v="central"/>
    <x v="0"/>
  </r>
  <r>
    <n v="363"/>
    <x v="1"/>
    <s v="gases-hfcs"/>
    <x v="57"/>
    <n v="472.28287499999999"/>
    <s v="AR5"/>
    <s v="WAM"/>
    <s v="central"/>
    <x v="0"/>
  </r>
  <r>
    <n v="364"/>
    <x v="1"/>
    <s v="gases-hfcs"/>
    <x v="58"/>
    <n v="457.92698209999998"/>
    <s v="AR5"/>
    <s v="WAM"/>
    <s v="central"/>
    <x v="0"/>
  </r>
  <r>
    <n v="365"/>
    <x v="1"/>
    <s v="gases-hfcs"/>
    <x v="59"/>
    <n v="445.93645609999999"/>
    <s v="AR5"/>
    <s v="WAM"/>
    <s v="central"/>
    <x v="0"/>
  </r>
  <r>
    <n v="366"/>
    <x v="1"/>
    <s v="gases-hfcs"/>
    <x v="60"/>
    <n v="435.11333350000001"/>
    <s v="AR5"/>
    <s v="WAM"/>
    <s v="central"/>
    <x v="0"/>
  </r>
  <r>
    <n v="367"/>
    <x v="1"/>
    <s v="gases-n2o"/>
    <x v="0"/>
    <n v="88.764883075424351"/>
    <s v="AR5"/>
    <s v="WAM"/>
    <s v="central"/>
    <x v="0"/>
  </r>
  <r>
    <n v="368"/>
    <x v="1"/>
    <s v="gases-n2o"/>
    <x v="1"/>
    <n v="86.545760998538739"/>
    <s v="AR5"/>
    <s v="WAM"/>
    <s v="central"/>
    <x v="0"/>
  </r>
  <r>
    <n v="369"/>
    <x v="1"/>
    <s v="gases-n2o"/>
    <x v="2"/>
    <n v="82.218472948611819"/>
    <s v="AR5"/>
    <s v="WAM"/>
    <s v="central"/>
    <x v="0"/>
  </r>
  <r>
    <n v="370"/>
    <x v="1"/>
    <s v="gases-n2o"/>
    <x v="3"/>
    <n v="78.107549301181209"/>
    <s v="AR5"/>
    <s v="WAM"/>
    <s v="central"/>
    <x v="0"/>
  </r>
  <r>
    <n v="371"/>
    <x v="1"/>
    <s v="gases-n2o"/>
    <x v="4"/>
    <n v="74.202171836122147"/>
    <s v="AR5"/>
    <s v="WAM"/>
    <s v="central"/>
    <x v="0"/>
  </r>
  <r>
    <n v="372"/>
    <x v="1"/>
    <s v="gases-n2o"/>
    <x v="5"/>
    <n v="70.492063244316043"/>
    <s v="AR5"/>
    <s v="WAM"/>
    <s v="central"/>
    <x v="0"/>
  </r>
  <r>
    <n v="373"/>
    <x v="1"/>
    <s v="gases-n2o"/>
    <x v="6"/>
    <n v="66.967460082100231"/>
    <s v="AR5"/>
    <s v="WAM"/>
    <s v="central"/>
    <x v="0"/>
  </r>
  <r>
    <n v="374"/>
    <x v="1"/>
    <s v="gases-n2o"/>
    <x v="7"/>
    <n v="63.619087077995218"/>
    <s v="AR5"/>
    <s v="WAM"/>
    <s v="central"/>
    <x v="0"/>
  </r>
  <r>
    <n v="375"/>
    <x v="1"/>
    <s v="gases-n2o"/>
    <x v="8"/>
    <n v="60.438132724095453"/>
    <s v="AR5"/>
    <s v="WAM"/>
    <s v="central"/>
    <x v="0"/>
  </r>
  <r>
    <n v="376"/>
    <x v="1"/>
    <s v="gases-n2o"/>
    <x v="9"/>
    <n v="57.416226087890678"/>
    <s v="AR5"/>
    <s v="WAM"/>
    <s v="central"/>
    <x v="0"/>
  </r>
  <r>
    <n v="377"/>
    <x v="1"/>
    <s v="gases-n2o"/>
    <x v="10"/>
    <n v="54.545414783496142"/>
    <s v="AR5"/>
    <s v="WAM"/>
    <s v="central"/>
    <x v="0"/>
  </r>
  <r>
    <n v="378"/>
    <x v="1"/>
    <s v="gases-n2o"/>
    <x v="11"/>
    <n v="51.818144044321343"/>
    <s v="AR5"/>
    <s v="WAM"/>
    <s v="central"/>
    <x v="0"/>
  </r>
  <r>
    <n v="379"/>
    <x v="1"/>
    <s v="gases-n2o"/>
    <x v="12"/>
    <n v="49.227236842105263"/>
    <s v="AR5"/>
    <s v="WAM"/>
    <s v="central"/>
    <x v="0"/>
  </r>
  <r>
    <n v="380"/>
    <x v="1"/>
    <s v="gases-n2o"/>
    <x v="13"/>
    <n v="46.375"/>
    <s v="AR5"/>
    <s v="WAM"/>
    <s v="central"/>
    <x v="0"/>
  </r>
  <r>
    <n v="381"/>
    <x v="1"/>
    <s v="gases-n2o"/>
    <x v="14"/>
    <n v="43.0625"/>
    <s v="AR5"/>
    <s v="WAM"/>
    <s v="central"/>
    <x v="0"/>
  </r>
  <r>
    <n v="382"/>
    <x v="1"/>
    <s v="gases-n2o"/>
    <x v="15"/>
    <n v="39.6175"/>
    <s v="AR5"/>
    <s v="WAM"/>
    <s v="central"/>
    <x v="0"/>
  </r>
  <r>
    <n v="383"/>
    <x v="1"/>
    <s v="gases-n2o"/>
    <x v="16"/>
    <n v="36.172499999999999"/>
    <s v="AR5"/>
    <s v="WAM"/>
    <s v="central"/>
    <x v="0"/>
  </r>
  <r>
    <n v="384"/>
    <x v="1"/>
    <s v="gases-n2o"/>
    <x v="17"/>
    <n v="39.180250000000001"/>
    <s v="AR5"/>
    <s v="WAM"/>
    <s v="central"/>
    <x v="0"/>
  </r>
  <r>
    <n v="385"/>
    <x v="1"/>
    <s v="gases-n2o"/>
    <x v="18"/>
    <n v="46.825499999999998"/>
    <s v="AR5"/>
    <s v="WAM"/>
    <s v="central"/>
    <x v="0"/>
  </r>
  <r>
    <n v="386"/>
    <x v="1"/>
    <s v="gases-n2o"/>
    <x v="19"/>
    <n v="47.183250000000001"/>
    <s v="AR5"/>
    <s v="WAM"/>
    <s v="central"/>
    <x v="0"/>
  </r>
  <r>
    <n v="387"/>
    <x v="1"/>
    <s v="gases-n2o"/>
    <x v="20"/>
    <n v="47.501249999999999"/>
    <s v="AR5"/>
    <s v="WAM"/>
    <s v="central"/>
    <x v="0"/>
  </r>
  <r>
    <n v="388"/>
    <x v="1"/>
    <s v="gases-n2o"/>
    <x v="21"/>
    <n v="47.408499999999997"/>
    <s v="AR5"/>
    <s v="WAM"/>
    <s v="central"/>
    <x v="0"/>
  </r>
  <r>
    <n v="389"/>
    <x v="1"/>
    <s v="gases-n2o"/>
    <x v="22"/>
    <n v="48.070999999999991"/>
    <s v="AR5"/>
    <s v="WAM"/>
    <s v="central"/>
    <x v="0"/>
  </r>
  <r>
    <n v="390"/>
    <x v="1"/>
    <s v="gases-n2o"/>
    <x v="23"/>
    <n v="51.728000000000002"/>
    <s v="AR5"/>
    <s v="WAM"/>
    <s v="central"/>
    <x v="0"/>
  </r>
  <r>
    <n v="391"/>
    <x v="1"/>
    <s v="gases-n2o"/>
    <x v="24"/>
    <n v="51.728000000000002"/>
    <s v="AR5"/>
    <s v="WAM"/>
    <s v="central"/>
    <x v="0"/>
  </r>
  <r>
    <n v="392"/>
    <x v="1"/>
    <s v="gases-n2o"/>
    <x v="25"/>
    <n v="53.291499999999999"/>
    <s v="AR5"/>
    <s v="WAM"/>
    <s v="central"/>
    <x v="0"/>
  </r>
  <r>
    <n v="393"/>
    <x v="1"/>
    <s v="gases-n2o"/>
    <x v="26"/>
    <n v="52.310999999999993"/>
    <s v="AR5"/>
    <s v="WAM"/>
    <s v="central"/>
    <x v="0"/>
  </r>
  <r>
    <n v="394"/>
    <x v="1"/>
    <s v="gases-n2o"/>
    <x v="27"/>
    <n v="54.735750000000003"/>
    <s v="AR5"/>
    <s v="WAM"/>
    <s v="central"/>
    <x v="0"/>
  </r>
  <r>
    <n v="395"/>
    <x v="1"/>
    <s v="gases-n2o"/>
    <x v="28"/>
    <n v="72.437750000000008"/>
    <s v="AR5"/>
    <s v="WAM"/>
    <s v="central"/>
    <x v="0"/>
  </r>
  <r>
    <n v="396"/>
    <x v="1"/>
    <s v="gases-n2o"/>
    <x v="29"/>
    <n v="73.285750000000007"/>
    <s v="AR5"/>
    <s v="WAM"/>
    <s v="central"/>
    <x v="0"/>
  </r>
  <r>
    <n v="397"/>
    <x v="1"/>
    <s v="gases-n2o"/>
    <x v="30"/>
    <n v="65.6935"/>
    <s v="AR5"/>
    <s v="WAM"/>
    <s v="central"/>
    <x v="0"/>
  </r>
  <r>
    <n v="398"/>
    <x v="1"/>
    <s v="gases-n2o"/>
    <x v="31"/>
    <n v="79.632499999999993"/>
    <s v="AR5"/>
    <s v="WAM"/>
    <s v="central"/>
    <x v="0"/>
  </r>
  <r>
    <n v="399"/>
    <x v="1"/>
    <s v="gases-n2o"/>
    <x v="32"/>
    <n v="94.737499999999997"/>
    <s v="AR5"/>
    <s v="WAM"/>
    <s v="central"/>
    <x v="0"/>
  </r>
  <r>
    <n v="400"/>
    <x v="1"/>
    <s v="gases-n2o"/>
    <x v="33"/>
    <n v="112.49250000000001"/>
    <s v="AR5"/>
    <s v="WAM"/>
    <s v="central"/>
    <x v="0"/>
  </r>
  <r>
    <n v="401"/>
    <x v="1"/>
    <s v="gases-n2o"/>
    <x v="34"/>
    <n v="147.21569840000001"/>
    <s v="AR5"/>
    <s v="WAM"/>
    <s v="central"/>
    <x v="0"/>
  </r>
  <r>
    <n v="402"/>
    <x v="1"/>
    <s v="gases-n2o"/>
    <x v="35"/>
    <n v="149.97238730000001"/>
    <s v="AR5"/>
    <s v="WAM"/>
    <s v="central"/>
    <x v="0"/>
  </r>
  <r>
    <n v="403"/>
    <x v="1"/>
    <s v="gases-n2o"/>
    <x v="36"/>
    <n v="152.9015143"/>
    <s v="AR5"/>
    <s v="WAM"/>
    <s v="central"/>
    <x v="0"/>
  </r>
  <r>
    <n v="404"/>
    <x v="1"/>
    <s v="gases-n2o"/>
    <x v="37"/>
    <n v="156.013113"/>
    <s v="AR5"/>
    <s v="WAM"/>
    <s v="central"/>
    <x v="0"/>
  </r>
  <r>
    <n v="405"/>
    <x v="1"/>
    <s v="gases-n2o"/>
    <x v="38"/>
    <n v="159.31782430000001"/>
    <s v="AR5"/>
    <s v="WAM"/>
    <s v="central"/>
    <x v="0"/>
  </r>
  <r>
    <n v="406"/>
    <x v="1"/>
    <s v="gases-n2o"/>
    <x v="39"/>
    <n v="162.82693269999999"/>
    <s v="AR5"/>
    <s v="WAM"/>
    <s v="central"/>
    <x v="0"/>
  </r>
  <r>
    <n v="407"/>
    <x v="1"/>
    <s v="gases-n2o"/>
    <x v="40"/>
    <n v="166.55240470000001"/>
    <s v="AR5"/>
    <s v="WAM"/>
    <s v="central"/>
    <x v="0"/>
  </r>
  <r>
    <n v="408"/>
    <x v="1"/>
    <s v="gases-n2o"/>
    <x v="41"/>
    <n v="166.53184400000001"/>
    <s v="AR5"/>
    <s v="WAM"/>
    <s v="central"/>
    <x v="0"/>
  </r>
  <r>
    <n v="409"/>
    <x v="1"/>
    <s v="gases-n2o"/>
    <x v="42"/>
    <n v="166.5152865"/>
    <s v="AR5"/>
    <s v="WAM"/>
    <s v="central"/>
    <x v="0"/>
  </r>
  <r>
    <n v="410"/>
    <x v="1"/>
    <s v="gases-n2o"/>
    <x v="43"/>
    <n v="166.50268929999999"/>
    <s v="AR5"/>
    <s v="WAM"/>
    <s v="central"/>
    <x v="0"/>
  </r>
  <r>
    <n v="411"/>
    <x v="1"/>
    <s v="gases-n2o"/>
    <x v="44"/>
    <n v="166.49401109999999"/>
    <s v="AR5"/>
    <s v="WAM"/>
    <s v="central"/>
    <x v="0"/>
  </r>
  <r>
    <n v="412"/>
    <x v="1"/>
    <s v="gases-n2o"/>
    <x v="45"/>
    <n v="166.48921250000001"/>
    <s v="AR5"/>
    <s v="WAM"/>
    <s v="central"/>
    <x v="0"/>
  </r>
  <r>
    <n v="413"/>
    <x v="1"/>
    <s v="gases-n2o"/>
    <x v="46"/>
    <n v="166.4882557"/>
    <s v="AR5"/>
    <s v="WAM"/>
    <s v="central"/>
    <x v="0"/>
  </r>
  <r>
    <n v="414"/>
    <x v="1"/>
    <s v="gases-n2o"/>
    <x v="47"/>
    <n v="166.4911046"/>
    <s v="AR5"/>
    <s v="WAM"/>
    <s v="central"/>
    <x v="0"/>
  </r>
  <r>
    <n v="415"/>
    <x v="1"/>
    <s v="gases-n2o"/>
    <x v="48"/>
    <n v="166.49772469999999"/>
    <s v="AR5"/>
    <s v="WAM"/>
    <s v="central"/>
    <x v="0"/>
  </r>
  <r>
    <n v="416"/>
    <x v="1"/>
    <s v="gases-n2o"/>
    <x v="49"/>
    <n v="166.5080834"/>
    <s v="AR5"/>
    <s v="WAM"/>
    <s v="central"/>
    <x v="0"/>
  </r>
  <r>
    <n v="417"/>
    <x v="1"/>
    <s v="gases-n2o"/>
    <x v="50"/>
    <n v="166.5221493"/>
    <s v="AR5"/>
    <s v="WAM"/>
    <s v="central"/>
    <x v="0"/>
  </r>
  <r>
    <n v="418"/>
    <x v="1"/>
    <s v="gases-n2o"/>
    <x v="51"/>
    <n v="166.53989290000001"/>
    <s v="AR5"/>
    <s v="WAM"/>
    <s v="central"/>
    <x v="0"/>
  </r>
  <r>
    <n v="419"/>
    <x v="1"/>
    <s v="gases-n2o"/>
    <x v="52"/>
    <n v="166.5612859"/>
    <s v="AR5"/>
    <s v="WAM"/>
    <s v="central"/>
    <x v="0"/>
  </r>
  <r>
    <n v="420"/>
    <x v="1"/>
    <s v="gases-n2o"/>
    <x v="53"/>
    <n v="166.58630170000001"/>
    <s v="AR5"/>
    <s v="WAM"/>
    <s v="central"/>
    <x v="0"/>
  </r>
  <r>
    <n v="421"/>
    <x v="1"/>
    <s v="gases-n2o"/>
    <x v="54"/>
    <n v="166.61491509999999"/>
    <s v="AR5"/>
    <s v="WAM"/>
    <s v="central"/>
    <x v="0"/>
  </r>
  <r>
    <n v="422"/>
    <x v="1"/>
    <s v="gases-n2o"/>
    <x v="55"/>
    <n v="166.64710239999999"/>
    <s v="AR5"/>
    <s v="WAM"/>
    <s v="central"/>
    <x v="0"/>
  </r>
  <r>
    <n v="423"/>
    <x v="1"/>
    <s v="gases-n2o"/>
    <x v="56"/>
    <n v="166.68284130000001"/>
    <s v="AR5"/>
    <s v="WAM"/>
    <s v="central"/>
    <x v="0"/>
  </r>
  <r>
    <n v="424"/>
    <x v="1"/>
    <s v="gases-n2o"/>
    <x v="57"/>
    <n v="166.7221108"/>
    <s v="AR5"/>
    <s v="WAM"/>
    <s v="central"/>
    <x v="0"/>
  </r>
  <r>
    <n v="425"/>
    <x v="1"/>
    <s v="gases-n2o"/>
    <x v="58"/>
    <n v="166.76489140000001"/>
    <s v="AR5"/>
    <s v="WAM"/>
    <s v="central"/>
    <x v="0"/>
  </r>
  <r>
    <n v="426"/>
    <x v="1"/>
    <s v="gases-n2o"/>
    <x v="59"/>
    <n v="166.8111648"/>
    <s v="AR5"/>
    <s v="WAM"/>
    <s v="central"/>
    <x v="0"/>
  </r>
  <r>
    <n v="427"/>
    <x v="1"/>
    <s v="gases-n2o"/>
    <x v="60"/>
    <n v="166.86091400000001"/>
    <s v="AR5"/>
    <s v="WAM"/>
    <s v="central"/>
    <x v="0"/>
  </r>
  <r>
    <n v="428"/>
    <x v="1"/>
    <s v="gases-pfcs"/>
    <x v="0"/>
    <n v="818.0081160000002"/>
    <s v="AR5"/>
    <s v="WAM"/>
    <s v="central"/>
    <x v="0"/>
  </r>
  <r>
    <n v="429"/>
    <x v="1"/>
    <s v="gases-pfcs"/>
    <x v="1"/>
    <n v="812.46662400000002"/>
    <s v="AR5"/>
    <s v="WAM"/>
    <s v="central"/>
    <x v="0"/>
  </r>
  <r>
    <n v="430"/>
    <x v="1"/>
    <s v="gases-pfcs"/>
    <x v="2"/>
    <n v="415.35300000000001"/>
    <s v="AR5"/>
    <s v="WAM"/>
    <s v="central"/>
    <x v="0"/>
  </r>
  <r>
    <n v="431"/>
    <x v="1"/>
    <s v="gases-pfcs"/>
    <x v="3"/>
    <n v="188.988"/>
    <s v="AR5"/>
    <s v="WAM"/>
    <s v="central"/>
    <x v="0"/>
  </r>
  <r>
    <n v="432"/>
    <x v="1"/>
    <s v="gases-pfcs"/>
    <x v="4"/>
    <n v="167.42400000000001"/>
    <s v="AR5"/>
    <s v="WAM"/>
    <s v="central"/>
    <x v="0"/>
  </r>
  <r>
    <n v="433"/>
    <x v="1"/>
    <s v="gases-pfcs"/>
    <x v="5"/>
    <n v="138.60400000000001"/>
    <s v="AR5"/>
    <s v="WAM"/>
    <s v="central"/>
    <x v="0"/>
  </r>
  <r>
    <n v="434"/>
    <x v="1"/>
    <s v="gases-pfcs"/>
    <x v="6"/>
    <n v="227.00299999999999"/>
    <s v="AR5"/>
    <s v="WAM"/>
    <s v="central"/>
    <x v="0"/>
  </r>
  <r>
    <n v="435"/>
    <x v="1"/>
    <s v="gases-pfcs"/>
    <x v="7"/>
    <n v="195.36060000000001"/>
    <s v="AR5"/>
    <s v="WAM"/>
    <s v="central"/>
    <x v="0"/>
  </r>
  <r>
    <n v="436"/>
    <x v="1"/>
    <s v="gases-pfcs"/>
    <x v="8"/>
    <n v="110.58263333333331"/>
    <s v="AR5"/>
    <s v="WAM"/>
    <s v="central"/>
    <x v="0"/>
  </r>
  <r>
    <n v="437"/>
    <x v="1"/>
    <s v="gases-pfcs"/>
    <x v="9"/>
    <n v="85.483533333333341"/>
    <s v="AR5"/>
    <s v="WAM"/>
    <s v="central"/>
    <x v="0"/>
  </r>
  <r>
    <n v="438"/>
    <x v="1"/>
    <s v="gases-pfcs"/>
    <x v="10"/>
    <n v="84.532233333333338"/>
    <s v="AR5"/>
    <s v="WAM"/>
    <s v="central"/>
    <x v="0"/>
  </r>
  <r>
    <n v="439"/>
    <x v="1"/>
    <s v="gases-pfcs"/>
    <x v="11"/>
    <n v="63.497100000000003"/>
    <s v="AR5"/>
    <s v="WAM"/>
    <s v="central"/>
    <x v="0"/>
  </r>
  <r>
    <n v="440"/>
    <x v="1"/>
    <s v="gases-pfcs"/>
    <x v="12"/>
    <n v="77.024699999999996"/>
    <s v="AR5"/>
    <s v="WAM"/>
    <s v="central"/>
    <x v="0"/>
  </r>
  <r>
    <n v="441"/>
    <x v="1"/>
    <s v="gases-pfcs"/>
    <x v="13"/>
    <n v="115.767"/>
    <s v="AR5"/>
    <s v="WAM"/>
    <s v="central"/>
    <x v="0"/>
  </r>
  <r>
    <n v="442"/>
    <x v="1"/>
    <s v="gases-pfcs"/>
    <x v="14"/>
    <n v="90.067499999999995"/>
    <s v="AR5"/>
    <s v="WAM"/>
    <s v="central"/>
    <x v="0"/>
  </r>
  <r>
    <n v="443"/>
    <x v="1"/>
    <s v="gases-pfcs"/>
    <x v="15"/>
    <n v="62.391599999999997"/>
    <s v="AR5"/>
    <s v="WAM"/>
    <s v="central"/>
    <x v="0"/>
  </r>
  <r>
    <n v="444"/>
    <x v="1"/>
    <s v="gases-pfcs"/>
    <x v="16"/>
    <n v="97.087500000000006"/>
    <s v="AR5"/>
    <s v="WAM"/>
    <s v="central"/>
    <x v="0"/>
  </r>
  <r>
    <n v="445"/>
    <x v="1"/>
    <s v="gases-pfcs"/>
    <x v="17"/>
    <n v="43.684800000000003"/>
    <s v="AR5"/>
    <s v="WAM"/>
    <s v="central"/>
    <x v="0"/>
  </r>
  <r>
    <n v="446"/>
    <x v="1"/>
    <s v="gases-pfcs"/>
    <x v="18"/>
    <n v="41.212800000000001"/>
    <s v="AR5"/>
    <s v="WAM"/>
    <s v="central"/>
    <x v="0"/>
  </r>
  <r>
    <n v="447"/>
    <x v="1"/>
    <s v="gases-pfcs"/>
    <x v="19"/>
    <n v="48.613799999999998"/>
    <s v="AR5"/>
    <s v="WAM"/>
    <s v="central"/>
    <x v="0"/>
  </r>
  <r>
    <n v="448"/>
    <x v="1"/>
    <s v="gases-pfcs"/>
    <x v="20"/>
    <n v="42.77376000000001"/>
    <s v="AR5"/>
    <s v="WAM"/>
    <s v="central"/>
    <x v="0"/>
  </r>
  <r>
    <n v="449"/>
    <x v="1"/>
    <s v="gases-pfcs"/>
    <x v="21"/>
    <n v="31.611070266580001"/>
    <s v="AR5"/>
    <s v="WAM"/>
    <s v="central"/>
    <x v="0"/>
  </r>
  <r>
    <n v="450"/>
    <x v="1"/>
    <s v="gases-pfcs"/>
    <x v="22"/>
    <n v="42.680956069072003"/>
    <s v="AR5"/>
    <s v="WAM"/>
    <s v="central"/>
    <x v="0"/>
  </r>
  <r>
    <n v="451"/>
    <x v="1"/>
    <s v="gases-pfcs"/>
    <x v="23"/>
    <n v="43.277804181960001"/>
    <s v="AR5"/>
    <s v="WAM"/>
    <s v="central"/>
    <x v="0"/>
  </r>
  <r>
    <n v="452"/>
    <x v="1"/>
    <s v="gases-pfcs"/>
    <x v="24"/>
    <n v="66.0154191427077"/>
    <s v="AR5"/>
    <s v="WAM"/>
    <s v="central"/>
    <x v="0"/>
  </r>
  <r>
    <n v="453"/>
    <x v="1"/>
    <s v="gases-pfcs"/>
    <x v="25"/>
    <n v="52.684147821630802"/>
    <s v="AR5"/>
    <s v="WAM"/>
    <s v="central"/>
    <x v="0"/>
  </r>
  <r>
    <n v="454"/>
    <x v="1"/>
    <s v="gases-pfcs"/>
    <x v="26"/>
    <n v="43.786996734535997"/>
    <s v="AR5"/>
    <s v="WAM"/>
    <s v="central"/>
    <x v="0"/>
  </r>
  <r>
    <n v="455"/>
    <x v="1"/>
    <s v="gases-pfcs"/>
    <x v="27"/>
    <n v="54.368065500000007"/>
    <s v="AR5"/>
    <s v="WAM"/>
    <s v="central"/>
    <x v="0"/>
  </r>
  <r>
    <n v="456"/>
    <x v="1"/>
    <s v="gases-pfcs"/>
    <x v="28"/>
    <n v="65.103999107936005"/>
    <s v="AR5"/>
    <s v="WAM"/>
    <s v="central"/>
    <x v="0"/>
  </r>
  <r>
    <n v="457"/>
    <x v="1"/>
    <s v="gases-pfcs"/>
    <x v="29"/>
    <n v="80.153760543999994"/>
    <s v="AR5"/>
    <s v="WAM"/>
    <s v="central"/>
    <x v="0"/>
  </r>
  <r>
    <n v="458"/>
    <x v="1"/>
    <s v="gases-pfcs"/>
    <x v="30"/>
    <n v="79.060343626079998"/>
    <s v="AR5"/>
    <s v="WAM"/>
    <s v="central"/>
    <x v="0"/>
  </r>
  <r>
    <n v="459"/>
    <x v="1"/>
    <s v="gases-pfcs"/>
    <x v="31"/>
    <n v="45.582774393999998"/>
    <s v="AR5"/>
    <s v="WAM"/>
    <s v="central"/>
    <x v="0"/>
  </r>
  <r>
    <n v="460"/>
    <x v="1"/>
    <s v="gases-pfcs"/>
    <x v="32"/>
    <n v="50.934298771160002"/>
    <s v="AR5"/>
    <s v="WAM"/>
    <s v="central"/>
    <x v="0"/>
  </r>
  <r>
    <n v="461"/>
    <x v="1"/>
    <s v="gases-pfcs"/>
    <x v="33"/>
    <n v="60.908333304000003"/>
    <s v="AR5"/>
    <s v="WAM"/>
    <s v="central"/>
    <x v="0"/>
  </r>
  <r>
    <n v="462"/>
    <x v="1"/>
    <s v="gases-pfcs"/>
    <x v="34"/>
    <n v="60.905870540000002"/>
    <s v="AR5"/>
    <s v="WAM"/>
    <s v="central"/>
    <x v="0"/>
  </r>
  <r>
    <n v="463"/>
    <x v="1"/>
    <s v="gases-pfcs"/>
    <x v="35"/>
    <n v="62.575315500000002"/>
    <s v="AR5"/>
    <s v="WAM"/>
    <s v="central"/>
    <x v="0"/>
  </r>
  <r>
    <n v="464"/>
    <x v="1"/>
    <s v="gases-pfcs"/>
    <x v="36"/>
    <n v="62.575420559999998"/>
    <s v="AR5"/>
    <s v="WAM"/>
    <s v="central"/>
    <x v="0"/>
  </r>
  <r>
    <n v="465"/>
    <x v="1"/>
    <s v="gases-pfcs"/>
    <x v="37"/>
    <n v="62.575532170000002"/>
    <s v="AR5"/>
    <s v="WAM"/>
    <s v="central"/>
    <x v="0"/>
  </r>
  <r>
    <n v="466"/>
    <x v="1"/>
    <s v="gases-pfcs"/>
    <x v="38"/>
    <n v="62.575650709999998"/>
    <s v="AR5"/>
    <s v="WAM"/>
    <s v="central"/>
    <x v="0"/>
  </r>
  <r>
    <n v="467"/>
    <x v="1"/>
    <s v="gases-pfcs"/>
    <x v="39"/>
    <n v="62.575776580000003"/>
    <s v="AR5"/>
    <s v="WAM"/>
    <s v="central"/>
    <x v="0"/>
  </r>
  <r>
    <n v="468"/>
    <x v="1"/>
    <s v="gases-pfcs"/>
    <x v="40"/>
    <n v="62.575910210000004"/>
    <s v="AR5"/>
    <s v="WAM"/>
    <s v="central"/>
    <x v="0"/>
  </r>
  <r>
    <n v="469"/>
    <x v="1"/>
    <s v="gases-pfcs"/>
    <x v="41"/>
    <n v="62.575909469999999"/>
    <s v="AR5"/>
    <s v="WAM"/>
    <s v="central"/>
    <x v="0"/>
  </r>
  <r>
    <n v="470"/>
    <x v="1"/>
    <s v="gases-pfcs"/>
    <x v="42"/>
    <n v="62.575908869999999"/>
    <s v="AR5"/>
    <s v="WAM"/>
    <s v="central"/>
    <x v="0"/>
  </r>
  <r>
    <n v="471"/>
    <x v="1"/>
    <s v="gases-pfcs"/>
    <x v="43"/>
    <n v="62.575908419999998"/>
    <s v="AR5"/>
    <s v="WAM"/>
    <s v="central"/>
    <x v="0"/>
  </r>
  <r>
    <n v="472"/>
    <x v="1"/>
    <s v="gases-pfcs"/>
    <x v="44"/>
    <n v="62.57590811"/>
    <s v="AR5"/>
    <s v="WAM"/>
    <s v="central"/>
    <x v="0"/>
  </r>
  <r>
    <n v="473"/>
    <x v="1"/>
    <s v="gases-pfcs"/>
    <x v="45"/>
    <n v="62.57590794"/>
    <s v="AR5"/>
    <s v="WAM"/>
    <s v="central"/>
    <x v="0"/>
  </r>
  <r>
    <n v="474"/>
    <x v="1"/>
    <s v="gases-pfcs"/>
    <x v="46"/>
    <n v="62.575907909999998"/>
    <s v="AR5"/>
    <s v="WAM"/>
    <s v="central"/>
    <x v="0"/>
  </r>
  <r>
    <n v="475"/>
    <x v="1"/>
    <s v="gases-pfcs"/>
    <x v="47"/>
    <n v="62.575908009999999"/>
    <s v="AR5"/>
    <s v="WAM"/>
    <s v="central"/>
    <x v="0"/>
  </r>
  <r>
    <n v="476"/>
    <x v="1"/>
    <s v="gases-pfcs"/>
    <x v="48"/>
    <n v="62.575908239999997"/>
    <s v="AR5"/>
    <s v="WAM"/>
    <s v="central"/>
    <x v="0"/>
  </r>
  <r>
    <n v="477"/>
    <x v="1"/>
    <s v="gases-pfcs"/>
    <x v="49"/>
    <n v="62.57590862"/>
    <s v="AR5"/>
    <s v="WAM"/>
    <s v="central"/>
    <x v="0"/>
  </r>
  <r>
    <n v="478"/>
    <x v="1"/>
    <s v="gases-pfcs"/>
    <x v="50"/>
    <n v="62.575909119999999"/>
    <s v="AR5"/>
    <s v="WAM"/>
    <s v="central"/>
    <x v="0"/>
  </r>
  <r>
    <n v="479"/>
    <x v="1"/>
    <s v="gases-pfcs"/>
    <x v="51"/>
    <n v="62.575909760000002"/>
    <s v="AR5"/>
    <s v="WAM"/>
    <s v="central"/>
    <x v="0"/>
  </r>
  <r>
    <n v="480"/>
    <x v="1"/>
    <s v="gases-pfcs"/>
    <x v="52"/>
    <n v="62.575910520000001"/>
    <s v="AR5"/>
    <s v="WAM"/>
    <s v="central"/>
    <x v="0"/>
  </r>
  <r>
    <n v="481"/>
    <x v="1"/>
    <s v="gases-pfcs"/>
    <x v="53"/>
    <n v="62.575911419999997"/>
    <s v="AR5"/>
    <s v="WAM"/>
    <s v="central"/>
    <x v="0"/>
  </r>
  <r>
    <n v="482"/>
    <x v="1"/>
    <s v="gases-pfcs"/>
    <x v="54"/>
    <n v="62.575912449999997"/>
    <s v="AR5"/>
    <s v="WAM"/>
    <s v="central"/>
    <x v="0"/>
  </r>
  <r>
    <n v="483"/>
    <x v="1"/>
    <s v="gases-pfcs"/>
    <x v="55"/>
    <n v="62.5759136"/>
    <s v="AR5"/>
    <s v="WAM"/>
    <s v="central"/>
    <x v="0"/>
  </r>
  <r>
    <n v="484"/>
    <x v="1"/>
    <s v="gases-pfcs"/>
    <x v="56"/>
    <n v="62.575914879999999"/>
    <s v="AR5"/>
    <s v="WAM"/>
    <s v="central"/>
    <x v="0"/>
  </r>
  <r>
    <n v="485"/>
    <x v="1"/>
    <s v="gases-pfcs"/>
    <x v="57"/>
    <n v="62.575916290000002"/>
    <s v="AR5"/>
    <s v="WAM"/>
    <s v="central"/>
    <x v="0"/>
  </r>
  <r>
    <n v="486"/>
    <x v="1"/>
    <s v="gases-pfcs"/>
    <x v="58"/>
    <n v="62.575917830000002"/>
    <s v="AR5"/>
    <s v="WAM"/>
    <s v="central"/>
    <x v="0"/>
  </r>
  <r>
    <n v="487"/>
    <x v="1"/>
    <s v="gases-pfcs"/>
    <x v="59"/>
    <n v="62.575919489999997"/>
    <s v="AR5"/>
    <s v="WAM"/>
    <s v="central"/>
    <x v="0"/>
  </r>
  <r>
    <n v="488"/>
    <x v="1"/>
    <s v="gases-pfcs"/>
    <x v="60"/>
    <n v="62.575921270000002"/>
    <s v="AR5"/>
    <s v="WAM"/>
    <s v="central"/>
    <x v="0"/>
  </r>
  <r>
    <n v="489"/>
    <x v="1"/>
    <s v="gases-sf6"/>
    <x v="0"/>
    <n v="20.585999999999999"/>
    <s v="AR5"/>
    <s v="WAM"/>
    <s v="central"/>
    <x v="0"/>
  </r>
  <r>
    <n v="490"/>
    <x v="1"/>
    <s v="gases-sf6"/>
    <x v="1"/>
    <n v="21.502500000000001"/>
    <s v="AR5"/>
    <s v="WAM"/>
    <s v="central"/>
    <x v="0"/>
  </r>
  <r>
    <n v="491"/>
    <x v="1"/>
    <s v="gases-sf6"/>
    <x v="2"/>
    <n v="22.577625000000001"/>
    <s v="AR5"/>
    <s v="WAM"/>
    <s v="central"/>
    <x v="0"/>
  </r>
  <r>
    <n v="492"/>
    <x v="1"/>
    <s v="gases-sf6"/>
    <x v="3"/>
    <n v="23.389256249999999"/>
    <s v="AR5"/>
    <s v="WAM"/>
    <s v="central"/>
    <x v="0"/>
  </r>
  <r>
    <n v="493"/>
    <x v="1"/>
    <s v="gases-sf6"/>
    <x v="4"/>
    <n v="24.149819062500001"/>
    <s v="AR5"/>
    <s v="WAM"/>
    <s v="central"/>
    <x v="0"/>
  </r>
  <r>
    <n v="494"/>
    <x v="1"/>
    <s v="gases-sf6"/>
    <x v="5"/>
    <n v="25.165785015625001"/>
    <s v="AR5"/>
    <s v="WAM"/>
    <s v="central"/>
    <x v="0"/>
  </r>
  <r>
    <n v="495"/>
    <x v="1"/>
    <s v="gases-sf6"/>
    <x v="6"/>
    <n v="25.404174266406251"/>
    <s v="AR5"/>
    <s v="WAM"/>
    <s v="central"/>
    <x v="0"/>
  </r>
  <r>
    <n v="496"/>
    <x v="1"/>
    <s v="gases-sf6"/>
    <x v="7"/>
    <n v="26.37005797972656"/>
    <s v="AR5"/>
    <s v="WAM"/>
    <s v="central"/>
    <x v="0"/>
  </r>
  <r>
    <n v="497"/>
    <x v="1"/>
    <s v="gases-sf6"/>
    <x v="8"/>
    <n v="25.62056087871289"/>
    <s v="AR5"/>
    <s v="WAM"/>
    <s v="central"/>
    <x v="0"/>
  </r>
  <r>
    <n v="498"/>
    <x v="1"/>
    <s v="gases-sf6"/>
    <x v="9"/>
    <n v="25.318863922648539"/>
    <s v="AR5"/>
    <s v="WAM"/>
    <s v="central"/>
    <x v="0"/>
  </r>
  <r>
    <n v="499"/>
    <x v="1"/>
    <s v="gases-sf6"/>
    <x v="10"/>
    <n v="20.164808859961539"/>
    <s v="AR5"/>
    <s v="WAM"/>
    <s v="central"/>
    <x v="0"/>
  </r>
  <r>
    <n v="500"/>
    <x v="1"/>
    <s v="gases-sf6"/>
    <x v="11"/>
    <n v="20.651896085180571"/>
    <s v="AR5"/>
    <s v="WAM"/>
    <s v="central"/>
    <x v="0"/>
  </r>
  <r>
    <n v="501"/>
    <x v="1"/>
    <s v="gases-sf6"/>
    <x v="12"/>
    <n v="24.033259949180572"/>
    <s v="AR5"/>
    <s v="WAM"/>
    <s v="central"/>
    <x v="0"/>
  </r>
  <r>
    <n v="502"/>
    <x v="1"/>
    <s v="gases-sf6"/>
    <x v="13"/>
    <n v="25.960654587289451"/>
    <s v="AR5"/>
    <s v="WAM"/>
    <s v="central"/>
    <x v="0"/>
  </r>
  <r>
    <n v="503"/>
    <x v="1"/>
    <s v="gases-sf6"/>
    <x v="14"/>
    <n v="29.80360549648297"/>
    <s v="AR5"/>
    <s v="WAM"/>
    <s v="central"/>
    <x v="0"/>
  </r>
  <r>
    <n v="504"/>
    <x v="1"/>
    <s v="gases-sf6"/>
    <x v="15"/>
    <n v="26.19377435159771"/>
    <s v="AR5"/>
    <s v="WAM"/>
    <s v="central"/>
    <x v="0"/>
  </r>
  <r>
    <n v="505"/>
    <x v="1"/>
    <s v="gases-sf6"/>
    <x v="16"/>
    <n v="21.692016207496529"/>
    <s v="AR5"/>
    <s v="WAM"/>
    <s v="central"/>
    <x v="0"/>
  </r>
  <r>
    <n v="506"/>
    <x v="1"/>
    <s v="gases-sf6"/>
    <x v="17"/>
    <n v="20.484810358296961"/>
    <s v="AR5"/>
    <s v="WAM"/>
    <s v="central"/>
    <x v="0"/>
  </r>
  <r>
    <n v="507"/>
    <x v="1"/>
    <s v="gases-sf6"/>
    <x v="18"/>
    <n v="19.93503104477653"/>
    <s v="AR5"/>
    <s v="WAM"/>
    <s v="central"/>
    <x v="0"/>
  </r>
  <r>
    <n v="508"/>
    <x v="1"/>
    <s v="gases-sf6"/>
    <x v="19"/>
    <n v="23.227986245354352"/>
    <s v="AR5"/>
    <s v="WAM"/>
    <s v="central"/>
    <x v="0"/>
  </r>
  <r>
    <n v="509"/>
    <x v="1"/>
    <s v="gases-sf6"/>
    <x v="20"/>
    <n v="23.538657742293889"/>
    <s v="AR5"/>
    <s v="WAM"/>
    <s v="central"/>
    <x v="0"/>
  </r>
  <r>
    <n v="510"/>
    <x v="1"/>
    <s v="gases-sf6"/>
    <x v="21"/>
    <n v="19.521264389513181"/>
    <s v="AR5"/>
    <s v="WAM"/>
    <s v="central"/>
    <x v="0"/>
  </r>
  <r>
    <n v="511"/>
    <x v="1"/>
    <s v="gases-sf6"/>
    <x v="22"/>
    <n v="21.540943245804751"/>
    <s v="AR5"/>
    <s v="WAM"/>
    <s v="central"/>
    <x v="0"/>
  </r>
  <r>
    <n v="512"/>
    <x v="1"/>
    <s v="gases-sf6"/>
    <x v="23"/>
    <n v="18.743308822104289"/>
    <s v="AR5"/>
    <s v="WAM"/>
    <s v="central"/>
    <x v="0"/>
  </r>
  <r>
    <n v="513"/>
    <x v="1"/>
    <s v="gases-sf6"/>
    <x v="24"/>
    <n v="17.316639576168789"/>
    <s v="AR5"/>
    <s v="WAM"/>
    <s v="central"/>
    <x v="0"/>
  </r>
  <r>
    <n v="514"/>
    <x v="1"/>
    <s v="gases-sf6"/>
    <x v="25"/>
    <n v="16.970090641175471"/>
    <s v="AR5"/>
    <s v="WAM"/>
    <s v="central"/>
    <x v="0"/>
  </r>
  <r>
    <n v="515"/>
    <x v="1"/>
    <s v="gases-sf6"/>
    <x v="26"/>
    <n v="17.896067092177098"/>
    <s v="AR5"/>
    <s v="WAM"/>
    <s v="central"/>
    <x v="0"/>
  </r>
  <r>
    <n v="516"/>
    <x v="1"/>
    <s v="gases-sf6"/>
    <x v="27"/>
    <n v="15.243828671418241"/>
    <s v="AR5"/>
    <s v="WAM"/>
    <s v="central"/>
    <x v="0"/>
  </r>
  <r>
    <n v="517"/>
    <x v="1"/>
    <s v="gases-sf6"/>
    <x v="28"/>
    <n v="15.16046605648533"/>
    <s v="AR5"/>
    <s v="WAM"/>
    <s v="central"/>
    <x v="0"/>
  </r>
  <r>
    <n v="518"/>
    <x v="1"/>
    <s v="gases-sf6"/>
    <x v="29"/>
    <n v="16.481411472012471"/>
    <s v="AR5"/>
    <s v="WAM"/>
    <s v="central"/>
    <x v="0"/>
  </r>
  <r>
    <n v="519"/>
    <x v="1"/>
    <s v="gases-sf6"/>
    <x v="30"/>
    <n v="17.009029364967869"/>
    <s v="AR5"/>
    <s v="WAM"/>
    <s v="central"/>
    <x v="0"/>
  </r>
  <r>
    <n v="520"/>
    <x v="1"/>
    <s v="gases-sf6"/>
    <x v="31"/>
    <n v="16.03310305608537"/>
    <s v="AR5"/>
    <s v="WAM"/>
    <s v="central"/>
    <x v="0"/>
  </r>
  <r>
    <n v="521"/>
    <x v="1"/>
    <s v="gases-sf6"/>
    <x v="32"/>
    <n v="19.376727194456741"/>
    <s v="AR5"/>
    <s v="WAM"/>
    <s v="central"/>
    <x v="0"/>
  </r>
  <r>
    <n v="522"/>
    <x v="1"/>
    <s v="gases-sf6"/>
    <x v="33"/>
    <n v="16.628568921315761"/>
    <s v="AR5"/>
    <s v="WAM"/>
    <s v="central"/>
    <x v="0"/>
  </r>
  <r>
    <n v="523"/>
    <x v="1"/>
    <s v="gases-sf6"/>
    <x v="34"/>
    <n v="21.761329750000002"/>
    <s v="AR5"/>
    <s v="WAM"/>
    <s v="central"/>
    <x v="0"/>
  </r>
  <r>
    <n v="524"/>
    <x v="1"/>
    <s v="gases-sf6"/>
    <x v="35"/>
    <n v="22.168821730000001"/>
    <s v="AR5"/>
    <s v="WAM"/>
    <s v="central"/>
    <x v="0"/>
  </r>
  <r>
    <n v="525"/>
    <x v="1"/>
    <s v="gases-sf6"/>
    <x v="36"/>
    <n v="22.601803390000001"/>
    <s v="AR5"/>
    <s v="WAM"/>
    <s v="central"/>
    <x v="0"/>
  </r>
  <r>
    <n v="526"/>
    <x v="1"/>
    <s v="gases-sf6"/>
    <x v="37"/>
    <n v="23.061757920000002"/>
    <s v="AR5"/>
    <s v="WAM"/>
    <s v="central"/>
    <x v="0"/>
  </r>
  <r>
    <n v="527"/>
    <x v="1"/>
    <s v="gases-sf6"/>
    <x v="38"/>
    <n v="23.550258209999999"/>
    <s v="AR5"/>
    <s v="WAM"/>
    <s v="central"/>
    <x v="0"/>
  </r>
  <r>
    <n v="528"/>
    <x v="1"/>
    <s v="gases-sf6"/>
    <x v="39"/>
    <n v="24.068972349999999"/>
    <s v="AR5"/>
    <s v="WAM"/>
    <s v="central"/>
    <x v="0"/>
  </r>
  <r>
    <n v="529"/>
    <x v="1"/>
    <s v="gases-sf6"/>
    <x v="40"/>
    <n v="24.61966923"/>
    <s v="AR5"/>
    <s v="WAM"/>
    <s v="central"/>
    <x v="0"/>
  </r>
  <r>
    <n v="530"/>
    <x v="1"/>
    <s v="gases-sf6"/>
    <x v="41"/>
    <n v="24.61662995"/>
    <s v="AR5"/>
    <s v="WAM"/>
    <s v="central"/>
    <x v="0"/>
  </r>
  <r>
    <n v="531"/>
    <x v="1"/>
    <s v="gases-sf6"/>
    <x v="42"/>
    <n v="24.61418244"/>
    <s v="AR5"/>
    <s v="WAM"/>
    <s v="central"/>
    <x v="0"/>
  </r>
  <r>
    <n v="532"/>
    <x v="1"/>
    <s v="gases-sf6"/>
    <x v="43"/>
    <n v="24.612320329999999"/>
    <s v="AR5"/>
    <s v="WAM"/>
    <s v="central"/>
    <x v="0"/>
  </r>
  <r>
    <n v="533"/>
    <x v="1"/>
    <s v="gases-sf6"/>
    <x v="44"/>
    <n v="24.611037530000001"/>
    <s v="AR5"/>
    <s v="WAM"/>
    <s v="central"/>
    <x v="0"/>
  </r>
  <r>
    <n v="534"/>
    <x v="1"/>
    <s v="gases-sf6"/>
    <x v="45"/>
    <n v="24.610328200000001"/>
    <s v="AR5"/>
    <s v="WAM"/>
    <s v="central"/>
    <x v="0"/>
  </r>
  <r>
    <n v="535"/>
    <x v="1"/>
    <s v="gases-sf6"/>
    <x v="46"/>
    <n v="24.610186760000001"/>
    <s v="AR5"/>
    <s v="WAM"/>
    <s v="central"/>
    <x v="0"/>
  </r>
  <r>
    <n v="536"/>
    <x v="1"/>
    <s v="gases-sf6"/>
    <x v="47"/>
    <n v="24.61060788"/>
    <s v="AR5"/>
    <s v="WAM"/>
    <s v="central"/>
    <x v="0"/>
  </r>
  <r>
    <n v="537"/>
    <x v="1"/>
    <s v="gases-sf6"/>
    <x v="48"/>
    <n v="24.611586469999999"/>
    <s v="AR5"/>
    <s v="WAM"/>
    <s v="central"/>
    <x v="0"/>
  </r>
  <r>
    <n v="538"/>
    <x v="1"/>
    <s v="gases-sf6"/>
    <x v="49"/>
    <n v="24.613117679999998"/>
    <s v="AR5"/>
    <s v="WAM"/>
    <s v="central"/>
    <x v="0"/>
  </r>
  <r>
    <n v="539"/>
    <x v="1"/>
    <s v="gases-sf6"/>
    <x v="50"/>
    <n v="24.615196900000001"/>
    <s v="AR5"/>
    <s v="WAM"/>
    <s v="central"/>
    <x v="0"/>
  </r>
  <r>
    <n v="540"/>
    <x v="1"/>
    <s v="gases-sf6"/>
    <x v="51"/>
    <n v="24.617819740000002"/>
    <s v="AR5"/>
    <s v="WAM"/>
    <s v="central"/>
    <x v="0"/>
  </r>
  <r>
    <n v="541"/>
    <x v="1"/>
    <s v="gases-sf6"/>
    <x v="52"/>
    <n v="24.620982040000001"/>
    <s v="AR5"/>
    <s v="WAM"/>
    <s v="central"/>
    <x v="0"/>
  </r>
  <r>
    <n v="542"/>
    <x v="1"/>
    <s v="gases-sf6"/>
    <x v="53"/>
    <n v="24.624679860000001"/>
    <s v="AR5"/>
    <s v="WAM"/>
    <s v="central"/>
    <x v="0"/>
  </r>
  <r>
    <n v="543"/>
    <x v="1"/>
    <s v="gases-sf6"/>
    <x v="54"/>
    <n v="24.628909480000001"/>
    <s v="AR5"/>
    <s v="WAM"/>
    <s v="central"/>
    <x v="0"/>
  </r>
  <r>
    <n v="544"/>
    <x v="1"/>
    <s v="gases-sf6"/>
    <x v="55"/>
    <n v="24.633667389999999"/>
    <s v="AR5"/>
    <s v="WAM"/>
    <s v="central"/>
    <x v="0"/>
  </r>
  <r>
    <n v="545"/>
    <x v="1"/>
    <s v="gases-sf6"/>
    <x v="56"/>
    <n v="24.63895029"/>
    <s v="AR5"/>
    <s v="WAM"/>
    <s v="central"/>
    <x v="0"/>
  </r>
  <r>
    <n v="546"/>
    <x v="1"/>
    <s v="gases-sf6"/>
    <x v="57"/>
    <n v="24.644755079999999"/>
    <s v="AR5"/>
    <s v="WAM"/>
    <s v="central"/>
    <x v="0"/>
  </r>
  <r>
    <n v="547"/>
    <x v="1"/>
    <s v="gases-sf6"/>
    <x v="58"/>
    <n v="24.651078869999999"/>
    <s v="AR5"/>
    <s v="WAM"/>
    <s v="central"/>
    <x v="0"/>
  </r>
  <r>
    <n v="548"/>
    <x v="1"/>
    <s v="gases-sf6"/>
    <x v="59"/>
    <n v="24.657918970000001"/>
    <s v="AR5"/>
    <s v="WAM"/>
    <s v="central"/>
    <x v="0"/>
  </r>
  <r>
    <n v="549"/>
    <x v="1"/>
    <s v="gases-sf6"/>
    <x v="60"/>
    <n v="24.66527288"/>
    <s v="AR5"/>
    <s v="WAM"/>
    <s v="central"/>
    <x v="0"/>
  </r>
  <r>
    <n v="550"/>
    <x v="2"/>
    <s v="gases-ch4"/>
    <x v="30"/>
    <n v="32.355540480000002"/>
    <s v="AR5"/>
    <s v="WAM"/>
    <s v="central"/>
    <x v="0"/>
  </r>
  <r>
    <n v="551"/>
    <x v="2"/>
    <s v="gases-ch4"/>
    <x v="31"/>
    <n v="17.847672889999998"/>
    <s v="AR5"/>
    <s v="WAM"/>
    <s v="central"/>
    <x v="0"/>
  </r>
  <r>
    <n v="552"/>
    <x v="2"/>
    <s v="gases-ch4"/>
    <x v="32"/>
    <n v="16.546446750000001"/>
    <s v="AR5"/>
    <s v="WAM"/>
    <s v="central"/>
    <x v="0"/>
  </r>
  <r>
    <n v="553"/>
    <x v="2"/>
    <s v="gases-ch4"/>
    <x v="33"/>
    <n v="15.78365097"/>
    <s v="AR5"/>
    <s v="WAM"/>
    <s v="central"/>
    <x v="0"/>
  </r>
  <r>
    <n v="554"/>
    <x v="2"/>
    <s v="gases-ch4"/>
    <x v="34"/>
    <n v="25.184309949999999"/>
    <s v="AR5"/>
    <s v="WAM"/>
    <s v="central"/>
    <x v="0"/>
  </r>
  <r>
    <n v="555"/>
    <x v="2"/>
    <s v="gases-ch4"/>
    <x v="35"/>
    <n v="25.184309949999999"/>
    <s v="AR5"/>
    <s v="WAM"/>
    <s v="central"/>
    <x v="0"/>
  </r>
  <r>
    <n v="556"/>
    <x v="2"/>
    <s v="gases-ch4"/>
    <x v="36"/>
    <n v="25.184309949999999"/>
    <s v="AR5"/>
    <s v="WAM"/>
    <s v="central"/>
    <x v="0"/>
  </r>
  <r>
    <n v="557"/>
    <x v="2"/>
    <s v="gases-ch4"/>
    <x v="37"/>
    <n v="25.184309949999999"/>
    <s v="AR5"/>
    <s v="WAM"/>
    <s v="central"/>
    <x v="0"/>
  </r>
  <r>
    <n v="558"/>
    <x v="2"/>
    <s v="gases-ch4"/>
    <x v="38"/>
    <n v="25.184309949999999"/>
    <s v="AR5"/>
    <s v="WAM"/>
    <s v="central"/>
    <x v="0"/>
  </r>
  <r>
    <n v="559"/>
    <x v="2"/>
    <s v="gases-ch4"/>
    <x v="39"/>
    <n v="25.184309949999999"/>
    <s v="AR5"/>
    <s v="WAM"/>
    <s v="central"/>
    <x v="0"/>
  </r>
  <r>
    <n v="560"/>
    <x v="2"/>
    <s v="gases-ch4"/>
    <x v="40"/>
    <n v="25.184309949999999"/>
    <s v="AR5"/>
    <s v="WAM"/>
    <s v="central"/>
    <x v="0"/>
  </r>
  <r>
    <n v="561"/>
    <x v="2"/>
    <s v="gases-ch4"/>
    <x v="41"/>
    <n v="25.184309949999999"/>
    <s v="AR5"/>
    <s v="WAM"/>
    <s v="central"/>
    <x v="0"/>
  </r>
  <r>
    <n v="562"/>
    <x v="2"/>
    <s v="gases-ch4"/>
    <x v="42"/>
    <n v="25.184309949999999"/>
    <s v="AR5"/>
    <s v="WAM"/>
    <s v="central"/>
    <x v="0"/>
  </r>
  <r>
    <n v="563"/>
    <x v="2"/>
    <s v="gases-ch4"/>
    <x v="43"/>
    <n v="25.184309949999999"/>
    <s v="AR5"/>
    <s v="WAM"/>
    <s v="central"/>
    <x v="0"/>
  </r>
  <r>
    <n v="564"/>
    <x v="2"/>
    <s v="gases-ch4"/>
    <x v="44"/>
    <n v="25.184309949999999"/>
    <s v="AR5"/>
    <s v="WAM"/>
    <s v="central"/>
    <x v="0"/>
  </r>
  <r>
    <n v="565"/>
    <x v="2"/>
    <s v="gases-ch4"/>
    <x v="45"/>
    <n v="25.184309949999999"/>
    <s v="AR5"/>
    <s v="WAM"/>
    <s v="central"/>
    <x v="0"/>
  </r>
  <r>
    <n v="566"/>
    <x v="2"/>
    <s v="gases-ch4"/>
    <x v="46"/>
    <n v="25.184309949999999"/>
    <s v="AR5"/>
    <s v="WAM"/>
    <s v="central"/>
    <x v="0"/>
  </r>
  <r>
    <n v="567"/>
    <x v="2"/>
    <s v="gases-ch4"/>
    <x v="47"/>
    <n v="25.184309949999999"/>
    <s v="AR5"/>
    <s v="WAM"/>
    <s v="central"/>
    <x v="0"/>
  </r>
  <r>
    <n v="568"/>
    <x v="2"/>
    <s v="gases-ch4"/>
    <x v="48"/>
    <n v="25.184309949999999"/>
    <s v="AR5"/>
    <s v="WAM"/>
    <s v="central"/>
    <x v="0"/>
  </r>
  <r>
    <n v="569"/>
    <x v="2"/>
    <s v="gases-ch4"/>
    <x v="49"/>
    <n v="25.184309949999999"/>
    <s v="AR5"/>
    <s v="WAM"/>
    <s v="central"/>
    <x v="0"/>
  </r>
  <r>
    <n v="570"/>
    <x v="2"/>
    <s v="gases-ch4"/>
    <x v="50"/>
    <n v="25.184309949999999"/>
    <s v="AR5"/>
    <s v="WAM"/>
    <s v="central"/>
    <x v="0"/>
  </r>
  <r>
    <n v="571"/>
    <x v="2"/>
    <s v="gases-ch4"/>
    <x v="51"/>
    <n v="25.184309949999999"/>
    <s v="AR5"/>
    <s v="WAM"/>
    <s v="central"/>
    <x v="0"/>
  </r>
  <r>
    <n v="572"/>
    <x v="2"/>
    <s v="gases-ch4"/>
    <x v="52"/>
    <n v="25.184309949999999"/>
    <s v="AR5"/>
    <s v="WAM"/>
    <s v="central"/>
    <x v="0"/>
  </r>
  <r>
    <n v="573"/>
    <x v="2"/>
    <s v="gases-ch4"/>
    <x v="53"/>
    <n v="25.184309949999999"/>
    <s v="AR5"/>
    <s v="WAM"/>
    <s v="central"/>
    <x v="0"/>
  </r>
  <r>
    <n v="574"/>
    <x v="2"/>
    <s v="gases-ch4"/>
    <x v="54"/>
    <n v="25.184309949999999"/>
    <s v="AR5"/>
    <s v="WAM"/>
    <s v="central"/>
    <x v="0"/>
  </r>
  <r>
    <n v="575"/>
    <x v="2"/>
    <s v="gases-ch4"/>
    <x v="55"/>
    <n v="25.184309949999999"/>
    <s v="AR5"/>
    <s v="WAM"/>
    <s v="central"/>
    <x v="0"/>
  </r>
  <r>
    <n v="576"/>
    <x v="2"/>
    <s v="gases-ch4"/>
    <x v="56"/>
    <n v="25.184309949999999"/>
    <s v="AR5"/>
    <s v="WAM"/>
    <s v="central"/>
    <x v="0"/>
  </r>
  <r>
    <n v="577"/>
    <x v="2"/>
    <s v="gases-ch4"/>
    <x v="57"/>
    <n v="25.184309949999999"/>
    <s v="AR5"/>
    <s v="WAM"/>
    <s v="central"/>
    <x v="0"/>
  </r>
  <r>
    <n v="578"/>
    <x v="2"/>
    <s v="gases-ch4"/>
    <x v="58"/>
    <n v="25.184309949999999"/>
    <s v="AR5"/>
    <s v="WAM"/>
    <s v="central"/>
    <x v="0"/>
  </r>
  <r>
    <n v="579"/>
    <x v="2"/>
    <s v="gases-ch4"/>
    <x v="59"/>
    <n v="25.184309949999999"/>
    <s v="AR5"/>
    <s v="WAM"/>
    <s v="central"/>
    <x v="0"/>
  </r>
  <r>
    <n v="580"/>
    <x v="2"/>
    <s v="gases-ch4"/>
    <x v="60"/>
    <n v="25.184309949999999"/>
    <s v="AR5"/>
    <s v="WAM"/>
    <s v="central"/>
    <x v="0"/>
  </r>
  <r>
    <n v="581"/>
    <x v="2"/>
    <s v="gases-co2"/>
    <x v="30"/>
    <n v="-6289.0362999999998"/>
    <s v="AR5"/>
    <s v="WAM"/>
    <s v="central"/>
    <x v="0"/>
  </r>
  <r>
    <n v="582"/>
    <x v="2"/>
    <s v="gases-co2"/>
    <x v="31"/>
    <n v="-6234.1652329999997"/>
    <s v="AR5"/>
    <s v="WAM"/>
    <s v="central"/>
    <x v="0"/>
  </r>
  <r>
    <n v="583"/>
    <x v="2"/>
    <s v="gases-co2"/>
    <x v="32"/>
    <n v="-5499.732266"/>
    <s v="AR5"/>
    <s v="WAM"/>
    <s v="central"/>
    <x v="0"/>
  </r>
  <r>
    <n v="584"/>
    <x v="2"/>
    <s v="gases-co2"/>
    <x v="33"/>
    <n v="-5432.5190300000004"/>
    <s v="AR5"/>
    <s v="WAM"/>
    <s v="central"/>
    <x v="0"/>
  </r>
  <r>
    <n v="585"/>
    <x v="2"/>
    <s v="gases-co2"/>
    <x v="34"/>
    <n v="-6930.45532"/>
    <s v="AR5"/>
    <s v="WAM"/>
    <s v="central"/>
    <x v="0"/>
  </r>
  <r>
    <n v="586"/>
    <x v="2"/>
    <s v="gases-co2"/>
    <x v="35"/>
    <n v="-7543.1979300000003"/>
    <s v="AR5"/>
    <s v="WAM"/>
    <s v="central"/>
    <x v="0"/>
  </r>
  <r>
    <n v="587"/>
    <x v="2"/>
    <s v="gases-co2"/>
    <x v="36"/>
    <n v="-9394.3844109999991"/>
    <s v="AR5"/>
    <s v="WAM"/>
    <s v="central"/>
    <x v="0"/>
  </r>
  <r>
    <n v="588"/>
    <x v="2"/>
    <s v="gases-co2"/>
    <x v="37"/>
    <n v="-11118.47977"/>
    <s v="AR5"/>
    <s v="WAM"/>
    <s v="central"/>
    <x v="0"/>
  </r>
  <r>
    <n v="589"/>
    <x v="2"/>
    <s v="gases-co2"/>
    <x v="38"/>
    <n v="-13280.082479999999"/>
    <s v="AR5"/>
    <s v="WAM"/>
    <s v="central"/>
    <x v="0"/>
  </r>
  <r>
    <n v="590"/>
    <x v="2"/>
    <s v="gases-co2"/>
    <x v="39"/>
    <n v="-15213.87465"/>
    <s v="AR5"/>
    <s v="WAM"/>
    <s v="central"/>
    <x v="0"/>
  </r>
  <r>
    <n v="591"/>
    <x v="2"/>
    <s v="gases-co2"/>
    <x v="40"/>
    <n v="-16586.812290000002"/>
    <s v="AR5"/>
    <s v="WAM"/>
    <s v="central"/>
    <x v="0"/>
  </r>
  <r>
    <n v="592"/>
    <x v="2"/>
    <s v="gases-co2"/>
    <x v="41"/>
    <n v="-17598.447530000001"/>
    <s v="AR5"/>
    <s v="WAM"/>
    <s v="central"/>
    <x v="0"/>
  </r>
  <r>
    <n v="593"/>
    <x v="2"/>
    <s v="gases-co2"/>
    <x v="42"/>
    <n v="-18234.740239999999"/>
    <s v="AR5"/>
    <s v="WAM"/>
    <s v="central"/>
    <x v="0"/>
  </r>
  <r>
    <n v="594"/>
    <x v="2"/>
    <s v="gases-co2"/>
    <x v="43"/>
    <n v="-18813.609130000001"/>
    <s v="AR5"/>
    <s v="WAM"/>
    <s v="central"/>
    <x v="0"/>
  </r>
  <r>
    <n v="595"/>
    <x v="2"/>
    <s v="gases-co2"/>
    <x v="44"/>
    <n v="-19651.071680000001"/>
    <s v="AR5"/>
    <s v="WAM"/>
    <s v="central"/>
    <x v="0"/>
  </r>
  <r>
    <n v="596"/>
    <x v="2"/>
    <s v="gases-co2"/>
    <x v="45"/>
    <n v="-20477.868709999999"/>
    <s v="AR5"/>
    <s v="WAM"/>
    <s v="central"/>
    <x v="0"/>
  </r>
  <r>
    <n v="597"/>
    <x v="2"/>
    <s v="gases-co2"/>
    <x v="46"/>
    <n v="-21552.043720000001"/>
    <s v="AR5"/>
    <s v="WAM"/>
    <s v="central"/>
    <x v="0"/>
  </r>
  <r>
    <n v="598"/>
    <x v="2"/>
    <s v="gases-co2"/>
    <x v="47"/>
    <n v="-23982.96084"/>
    <s v="AR5"/>
    <s v="WAM"/>
    <s v="central"/>
    <x v="0"/>
  </r>
  <r>
    <n v="599"/>
    <x v="2"/>
    <s v="gases-co2"/>
    <x v="48"/>
    <n v="-25380.574949999998"/>
    <s v="AR5"/>
    <s v="WAM"/>
    <s v="central"/>
    <x v="0"/>
  </r>
  <r>
    <n v="600"/>
    <x v="2"/>
    <s v="gases-co2"/>
    <x v="49"/>
    <n v="-26707.817500000001"/>
    <s v="AR5"/>
    <s v="WAM"/>
    <s v="central"/>
    <x v="0"/>
  </r>
  <r>
    <n v="601"/>
    <x v="2"/>
    <s v="gases-co2"/>
    <x v="50"/>
    <n v="-28049.790840000001"/>
    <s v="AR5"/>
    <s v="WAM"/>
    <s v="central"/>
    <x v="0"/>
  </r>
  <r>
    <n v="602"/>
    <x v="2"/>
    <s v="gases-co2"/>
    <x v="51"/>
    <n v="-29190.743450000002"/>
    <s v="AR5"/>
    <s v="WAM"/>
    <s v="central"/>
    <x v="0"/>
  </r>
  <r>
    <n v="603"/>
    <x v="2"/>
    <s v="gases-co2"/>
    <x v="52"/>
    <n v="-30308.802680000001"/>
    <s v="AR5"/>
    <s v="WAM"/>
    <s v="central"/>
    <x v="0"/>
  </r>
  <r>
    <n v="604"/>
    <x v="2"/>
    <s v="gases-co2"/>
    <x v="53"/>
    <n v="-31026.1787"/>
    <s v="AR5"/>
    <s v="WAM"/>
    <s v="central"/>
    <x v="0"/>
  </r>
  <r>
    <n v="605"/>
    <x v="2"/>
    <s v="gases-co2"/>
    <x v="54"/>
    <n v="-31160.790130000001"/>
    <s v="AR5"/>
    <s v="WAM"/>
    <s v="central"/>
    <x v="0"/>
  </r>
  <r>
    <n v="606"/>
    <x v="2"/>
    <s v="gases-co2"/>
    <x v="55"/>
    <n v="-31138.457289999998"/>
    <s v="AR5"/>
    <s v="WAM"/>
    <s v="central"/>
    <x v="0"/>
  </r>
  <r>
    <n v="607"/>
    <x v="2"/>
    <s v="gases-co2"/>
    <x v="56"/>
    <n v="-30046.069029999999"/>
    <s v="AR5"/>
    <s v="WAM"/>
    <s v="central"/>
    <x v="0"/>
  </r>
  <r>
    <n v="608"/>
    <x v="2"/>
    <s v="gases-co2"/>
    <x v="57"/>
    <n v="-28992.043409999998"/>
    <s v="AR5"/>
    <s v="WAM"/>
    <s v="central"/>
    <x v="0"/>
  </r>
  <r>
    <n v="609"/>
    <x v="2"/>
    <s v="gases-co2"/>
    <x v="58"/>
    <n v="-28488.176469999999"/>
    <s v="AR5"/>
    <s v="WAM"/>
    <s v="central"/>
    <x v="0"/>
  </r>
  <r>
    <n v="610"/>
    <x v="2"/>
    <s v="gases-co2"/>
    <x v="59"/>
    <n v="-27775.312569999998"/>
    <s v="AR5"/>
    <s v="WAM"/>
    <s v="central"/>
    <x v="0"/>
  </r>
  <r>
    <n v="611"/>
    <x v="2"/>
    <s v="gases-co2"/>
    <x v="60"/>
    <n v="-28206.54176"/>
    <s v="AR5"/>
    <s v="WAM"/>
    <s v="central"/>
    <x v="0"/>
  </r>
  <r>
    <n v="612"/>
    <x v="2"/>
    <s v="gases-n2o"/>
    <x v="30"/>
    <n v="115.48890830000001"/>
    <s v="AR5"/>
    <s v="WAM"/>
    <s v="central"/>
    <x v="0"/>
  </r>
  <r>
    <n v="613"/>
    <x v="2"/>
    <s v="gases-n2o"/>
    <x v="31"/>
    <n v="113.56212979999999"/>
    <s v="AR5"/>
    <s v="WAM"/>
    <s v="central"/>
    <x v="0"/>
  </r>
  <r>
    <n v="614"/>
    <x v="2"/>
    <s v="gases-n2o"/>
    <x v="32"/>
    <n v="125.6161551"/>
    <s v="AR5"/>
    <s v="WAM"/>
    <s v="central"/>
    <x v="0"/>
  </r>
  <r>
    <n v="615"/>
    <x v="2"/>
    <s v="gases-n2o"/>
    <x v="33"/>
    <n v="137.11654799999999"/>
    <s v="AR5"/>
    <s v="WAM"/>
    <s v="central"/>
    <x v="0"/>
  </r>
  <r>
    <n v="616"/>
    <x v="2"/>
    <s v="gases-n2o"/>
    <x v="34"/>
    <n v="127.715889"/>
    <s v="AR5"/>
    <s v="WAM"/>
    <s v="central"/>
    <x v="0"/>
  </r>
  <r>
    <n v="617"/>
    <x v="2"/>
    <s v="gases-n2o"/>
    <x v="35"/>
    <n v="127.715889"/>
    <s v="AR5"/>
    <s v="WAM"/>
    <s v="central"/>
    <x v="0"/>
  </r>
  <r>
    <n v="618"/>
    <x v="2"/>
    <s v="gases-n2o"/>
    <x v="36"/>
    <n v="127.715889"/>
    <s v="AR5"/>
    <s v="WAM"/>
    <s v="central"/>
    <x v="0"/>
  </r>
  <r>
    <n v="619"/>
    <x v="2"/>
    <s v="gases-n2o"/>
    <x v="37"/>
    <n v="127.715889"/>
    <s v="AR5"/>
    <s v="WAM"/>
    <s v="central"/>
    <x v="0"/>
  </r>
  <r>
    <n v="620"/>
    <x v="2"/>
    <s v="gases-n2o"/>
    <x v="38"/>
    <n v="127.715889"/>
    <s v="AR5"/>
    <s v="WAM"/>
    <s v="central"/>
    <x v="0"/>
  </r>
  <r>
    <n v="621"/>
    <x v="2"/>
    <s v="gases-n2o"/>
    <x v="39"/>
    <n v="127.715889"/>
    <s v="AR5"/>
    <s v="WAM"/>
    <s v="central"/>
    <x v="0"/>
  </r>
  <r>
    <n v="622"/>
    <x v="2"/>
    <s v="gases-n2o"/>
    <x v="40"/>
    <n v="127.715889"/>
    <s v="AR5"/>
    <s v="WAM"/>
    <s v="central"/>
    <x v="0"/>
  </r>
  <r>
    <n v="623"/>
    <x v="2"/>
    <s v="gases-n2o"/>
    <x v="41"/>
    <n v="127.715889"/>
    <s v="AR5"/>
    <s v="WAM"/>
    <s v="central"/>
    <x v="0"/>
  </r>
  <r>
    <n v="624"/>
    <x v="2"/>
    <s v="gases-n2o"/>
    <x v="42"/>
    <n v="127.715889"/>
    <s v="AR5"/>
    <s v="WAM"/>
    <s v="central"/>
    <x v="0"/>
  </r>
  <r>
    <n v="625"/>
    <x v="2"/>
    <s v="gases-n2o"/>
    <x v="43"/>
    <n v="127.715889"/>
    <s v="AR5"/>
    <s v="WAM"/>
    <s v="central"/>
    <x v="0"/>
  </r>
  <r>
    <n v="626"/>
    <x v="2"/>
    <s v="gases-n2o"/>
    <x v="44"/>
    <n v="127.715889"/>
    <s v="AR5"/>
    <s v="WAM"/>
    <s v="central"/>
    <x v="0"/>
  </r>
  <r>
    <n v="627"/>
    <x v="2"/>
    <s v="gases-n2o"/>
    <x v="45"/>
    <n v="127.715889"/>
    <s v="AR5"/>
    <s v="WAM"/>
    <s v="central"/>
    <x v="0"/>
  </r>
  <r>
    <n v="628"/>
    <x v="2"/>
    <s v="gases-n2o"/>
    <x v="46"/>
    <n v="127.715889"/>
    <s v="AR5"/>
    <s v="WAM"/>
    <s v="central"/>
    <x v="0"/>
  </r>
  <r>
    <n v="629"/>
    <x v="2"/>
    <s v="gases-n2o"/>
    <x v="47"/>
    <n v="127.715889"/>
    <s v="AR5"/>
    <s v="WAM"/>
    <s v="central"/>
    <x v="0"/>
  </r>
  <r>
    <n v="630"/>
    <x v="2"/>
    <s v="gases-n2o"/>
    <x v="48"/>
    <n v="127.715889"/>
    <s v="AR5"/>
    <s v="WAM"/>
    <s v="central"/>
    <x v="0"/>
  </r>
  <r>
    <n v="631"/>
    <x v="2"/>
    <s v="gases-n2o"/>
    <x v="49"/>
    <n v="127.715889"/>
    <s v="AR5"/>
    <s v="WAM"/>
    <s v="central"/>
    <x v="0"/>
  </r>
  <r>
    <n v="632"/>
    <x v="2"/>
    <s v="gases-n2o"/>
    <x v="50"/>
    <n v="127.715889"/>
    <s v="AR5"/>
    <s v="WAM"/>
    <s v="central"/>
    <x v="0"/>
  </r>
  <r>
    <n v="633"/>
    <x v="2"/>
    <s v="gases-n2o"/>
    <x v="51"/>
    <n v="127.715889"/>
    <s v="AR5"/>
    <s v="WAM"/>
    <s v="central"/>
    <x v="0"/>
  </r>
  <r>
    <n v="634"/>
    <x v="2"/>
    <s v="gases-n2o"/>
    <x v="52"/>
    <n v="127.715889"/>
    <s v="AR5"/>
    <s v="WAM"/>
    <s v="central"/>
    <x v="0"/>
  </r>
  <r>
    <n v="635"/>
    <x v="2"/>
    <s v="gases-n2o"/>
    <x v="53"/>
    <n v="127.715889"/>
    <s v="AR5"/>
    <s v="WAM"/>
    <s v="central"/>
    <x v="0"/>
  </r>
  <r>
    <n v="636"/>
    <x v="2"/>
    <s v="gases-n2o"/>
    <x v="54"/>
    <n v="127.715889"/>
    <s v="AR5"/>
    <s v="WAM"/>
    <s v="central"/>
    <x v="0"/>
  </r>
  <r>
    <n v="637"/>
    <x v="2"/>
    <s v="gases-n2o"/>
    <x v="55"/>
    <n v="127.715889"/>
    <s v="AR5"/>
    <s v="WAM"/>
    <s v="central"/>
    <x v="0"/>
  </r>
  <r>
    <n v="638"/>
    <x v="2"/>
    <s v="gases-n2o"/>
    <x v="56"/>
    <n v="127.715889"/>
    <s v="AR5"/>
    <s v="WAM"/>
    <s v="central"/>
    <x v="0"/>
  </r>
  <r>
    <n v="639"/>
    <x v="2"/>
    <s v="gases-n2o"/>
    <x v="57"/>
    <n v="127.715889"/>
    <s v="AR5"/>
    <s v="WAM"/>
    <s v="central"/>
    <x v="0"/>
  </r>
  <r>
    <n v="640"/>
    <x v="2"/>
    <s v="gases-n2o"/>
    <x v="58"/>
    <n v="127.715889"/>
    <s v="AR5"/>
    <s v="WAM"/>
    <s v="central"/>
    <x v="0"/>
  </r>
  <r>
    <n v="641"/>
    <x v="2"/>
    <s v="gases-n2o"/>
    <x v="59"/>
    <n v="127.715889"/>
    <s v="AR5"/>
    <s v="WAM"/>
    <s v="central"/>
    <x v="0"/>
  </r>
  <r>
    <n v="642"/>
    <x v="2"/>
    <s v="gases-n2o"/>
    <x v="60"/>
    <n v="127.715889"/>
    <s v="AR5"/>
    <s v="WAM"/>
    <s v="central"/>
    <x v="0"/>
  </r>
  <r>
    <n v="643"/>
    <x v="3"/>
    <s v="gases-ch4"/>
    <x v="0"/>
    <n v="1240.4314687936931"/>
    <s v="AR5"/>
    <s v="WAM"/>
    <s v="central"/>
    <x v="0"/>
  </r>
  <r>
    <n v="644"/>
    <x v="3"/>
    <s v="gases-ch4"/>
    <x v="1"/>
    <n v="1213.518610854713"/>
    <s v="AR5"/>
    <s v="WAM"/>
    <s v="central"/>
    <x v="0"/>
  </r>
  <r>
    <n v="645"/>
    <x v="3"/>
    <s v="gases-ch4"/>
    <x v="2"/>
    <n v="1163.806171800868"/>
    <s v="AR5"/>
    <s v="WAM"/>
    <s v="central"/>
    <x v="0"/>
  </r>
  <r>
    <n v="646"/>
    <x v="3"/>
    <s v="gases-ch4"/>
    <x v="3"/>
    <n v="1243.887379777761"/>
    <s v="AR5"/>
    <s v="WAM"/>
    <s v="central"/>
    <x v="0"/>
  </r>
  <r>
    <n v="647"/>
    <x v="3"/>
    <s v="gases-ch4"/>
    <x v="4"/>
    <n v="1327.129206522329"/>
    <s v="AR5"/>
    <s v="WAM"/>
    <s v="central"/>
    <x v="0"/>
  </r>
  <r>
    <n v="648"/>
    <x v="3"/>
    <s v="gases-ch4"/>
    <x v="5"/>
    <n v="1119.9378086325189"/>
    <s v="AR5"/>
    <s v="WAM"/>
    <s v="central"/>
    <x v="0"/>
  </r>
  <r>
    <n v="649"/>
    <x v="3"/>
    <s v="gases-ch4"/>
    <x v="6"/>
    <n v="1394.260840224734"/>
    <s v="AR5"/>
    <s v="WAM"/>
    <s v="central"/>
    <x v="0"/>
  </r>
  <r>
    <n v="650"/>
    <x v="3"/>
    <s v="gases-ch4"/>
    <x v="7"/>
    <n v="1365.170407471049"/>
    <s v="AR5"/>
    <s v="WAM"/>
    <s v="central"/>
    <x v="0"/>
  </r>
  <r>
    <n v="651"/>
    <x v="3"/>
    <s v="gases-ch4"/>
    <x v="8"/>
    <n v="1353.9295399977379"/>
    <s v="AR5"/>
    <s v="WAM"/>
    <s v="central"/>
    <x v="0"/>
  </r>
  <r>
    <n v="652"/>
    <x v="3"/>
    <s v="gases-ch4"/>
    <x v="9"/>
    <n v="1336.3556530758019"/>
    <s v="AR5"/>
    <s v="WAM"/>
    <s v="central"/>
    <x v="0"/>
  </r>
  <r>
    <n v="653"/>
    <x v="3"/>
    <s v="gases-ch4"/>
    <x v="10"/>
    <n v="1264.170038927738"/>
    <s v="AR5"/>
    <s v="WAM"/>
    <s v="central"/>
    <x v="0"/>
  </r>
  <r>
    <n v="654"/>
    <x v="3"/>
    <s v="gases-ch4"/>
    <x v="11"/>
    <n v="1303.4221309134689"/>
    <s v="AR5"/>
    <s v="WAM"/>
    <s v="central"/>
    <x v="0"/>
  </r>
  <r>
    <n v="655"/>
    <x v="3"/>
    <s v="gases-ch4"/>
    <x v="12"/>
    <n v="1189.6981663523991"/>
    <s v="AR5"/>
    <s v="WAM"/>
    <s v="central"/>
    <x v="0"/>
  </r>
  <r>
    <n v="656"/>
    <x v="3"/>
    <s v="gases-ch4"/>
    <x v="13"/>
    <n v="1045.3597396662369"/>
    <s v="AR5"/>
    <s v="WAM"/>
    <s v="central"/>
    <x v="0"/>
  </r>
  <r>
    <n v="657"/>
    <x v="3"/>
    <s v="gases-ch4"/>
    <x v="14"/>
    <n v="1079.9375797810019"/>
    <s v="AR5"/>
    <s v="WAM"/>
    <s v="central"/>
    <x v="0"/>
  </r>
  <r>
    <n v="658"/>
    <x v="3"/>
    <s v="gases-ch4"/>
    <x v="15"/>
    <n v="1232.5721388107199"/>
    <s v="AR5"/>
    <s v="WAM"/>
    <s v="central"/>
    <x v="0"/>
  </r>
  <r>
    <n v="659"/>
    <x v="3"/>
    <s v="gases-ch4"/>
    <x v="16"/>
    <n v="1599.827044793841"/>
    <s v="AR5"/>
    <s v="WAM"/>
    <s v="central"/>
    <x v="0"/>
  </r>
  <r>
    <n v="660"/>
    <x v="3"/>
    <s v="gases-ch4"/>
    <x v="17"/>
    <n v="1339.0480964758431"/>
    <s v="AR5"/>
    <s v="WAM"/>
    <s v="central"/>
    <x v="0"/>
  </r>
  <r>
    <n v="661"/>
    <x v="3"/>
    <s v="gases-ch4"/>
    <x v="18"/>
    <n v="1084.9973782052109"/>
    <s v="AR5"/>
    <s v="WAM"/>
    <s v="central"/>
    <x v="0"/>
  </r>
  <r>
    <n v="662"/>
    <x v="3"/>
    <s v="gases-ch4"/>
    <x v="19"/>
    <n v="1235.3487287746659"/>
    <s v="AR5"/>
    <s v="WAM"/>
    <s v="central"/>
    <x v="0"/>
  </r>
  <r>
    <n v="663"/>
    <x v="3"/>
    <s v="gases-ch4"/>
    <x v="20"/>
    <n v="1551.122434965763"/>
    <s v="AR5"/>
    <s v="WAM"/>
    <s v="central"/>
    <x v="0"/>
  </r>
  <r>
    <n v="664"/>
    <x v="3"/>
    <s v="gases-ch4"/>
    <x v="21"/>
    <n v="1444.0056316652181"/>
    <s v="AR5"/>
    <s v="WAM"/>
    <s v="central"/>
    <x v="0"/>
  </r>
  <r>
    <n v="665"/>
    <x v="3"/>
    <s v="gases-ch4"/>
    <x v="22"/>
    <n v="1098.0895641820689"/>
    <s v="AR5"/>
    <s v="WAM"/>
    <s v="central"/>
    <x v="0"/>
  </r>
  <r>
    <n v="666"/>
    <x v="3"/>
    <s v="gases-ch4"/>
    <x v="23"/>
    <n v="877.45808298765905"/>
    <s v="AR5"/>
    <s v="WAM"/>
    <s v="central"/>
    <x v="0"/>
  </r>
  <r>
    <n v="667"/>
    <x v="3"/>
    <s v="gases-ch4"/>
    <x v="24"/>
    <n v="854.82788459596475"/>
    <s v="AR5"/>
    <s v="WAM"/>
    <s v="central"/>
    <x v="0"/>
  </r>
  <r>
    <n v="668"/>
    <x v="3"/>
    <s v="gases-ch4"/>
    <x v="25"/>
    <n v="884.19355422618662"/>
    <s v="AR5"/>
    <s v="WAM"/>
    <s v="central"/>
    <x v="0"/>
  </r>
  <r>
    <n v="669"/>
    <x v="3"/>
    <s v="gases-ch4"/>
    <x v="26"/>
    <n v="792.23198020781103"/>
    <s v="AR5"/>
    <s v="WAM"/>
    <s v="central"/>
    <x v="0"/>
  </r>
  <r>
    <n v="670"/>
    <x v="3"/>
    <s v="gases-ch4"/>
    <x v="27"/>
    <n v="663.33463145432177"/>
    <s v="AR5"/>
    <s v="WAM"/>
    <s v="central"/>
    <x v="0"/>
  </r>
  <r>
    <n v="671"/>
    <x v="3"/>
    <s v="gases-ch4"/>
    <x v="28"/>
    <n v="656.49612444985792"/>
    <s v="AR5"/>
    <s v="WAM"/>
    <s v="central"/>
    <x v="0"/>
  </r>
  <r>
    <n v="672"/>
    <x v="3"/>
    <s v="gases-ch4"/>
    <x v="29"/>
    <n v="585.73771851454433"/>
    <s v="AR5"/>
    <s v="WAM"/>
    <s v="central"/>
    <x v="0"/>
  </r>
  <r>
    <n v="673"/>
    <x v="3"/>
    <s v="gases-ch4"/>
    <x v="30"/>
    <n v="574.61003017919188"/>
    <s v="AR5"/>
    <s v="WAM"/>
    <s v="central"/>
    <x v="0"/>
  </r>
  <r>
    <n v="674"/>
    <x v="3"/>
    <s v="gases-ch4"/>
    <x v="31"/>
    <n v="563.73188594077271"/>
    <s v="AR5"/>
    <s v="WAM"/>
    <s v="central"/>
    <x v="0"/>
  </r>
  <r>
    <n v="675"/>
    <x v="3"/>
    <s v="gases-ch4"/>
    <x v="32"/>
    <n v="551.01339976466829"/>
    <s v="AR5"/>
    <s v="WAM"/>
    <s v="central"/>
    <x v="0"/>
  </r>
  <r>
    <n v="676"/>
    <x v="3"/>
    <s v="gases-ch4"/>
    <x v="33"/>
    <n v="514.55258103788924"/>
    <s v="AR5"/>
    <s v="WAM"/>
    <s v="central"/>
    <x v="0"/>
  </r>
  <r>
    <n v="677"/>
    <x v="3"/>
    <s v="gases-ch4"/>
    <x v="34"/>
    <n v="391.67771729999998"/>
    <s v="AR5"/>
    <s v="WAM"/>
    <s v="central"/>
    <x v="0"/>
  </r>
  <r>
    <n v="678"/>
    <x v="3"/>
    <s v="gases-ch4"/>
    <x v="35"/>
    <n v="413.4655386"/>
    <s v="AR5"/>
    <s v="WAM"/>
    <s v="central"/>
    <x v="0"/>
  </r>
  <r>
    <n v="679"/>
    <x v="3"/>
    <s v="gases-ch4"/>
    <x v="36"/>
    <n v="420.16243309999999"/>
    <s v="AR5"/>
    <s v="WAM"/>
    <s v="central"/>
    <x v="0"/>
  </r>
  <r>
    <n v="680"/>
    <x v="3"/>
    <s v="gases-ch4"/>
    <x v="37"/>
    <n v="415.28367479999997"/>
    <s v="AR5"/>
    <s v="WAM"/>
    <s v="central"/>
    <x v="0"/>
  </r>
  <r>
    <n v="681"/>
    <x v="3"/>
    <s v="gases-ch4"/>
    <x v="38"/>
    <n v="372.07115859999999"/>
    <s v="AR5"/>
    <s v="WAM"/>
    <s v="central"/>
    <x v="0"/>
  </r>
  <r>
    <n v="682"/>
    <x v="3"/>
    <s v="gases-ch4"/>
    <x v="39"/>
    <n v="372.53314449999999"/>
    <s v="AR5"/>
    <s v="WAM"/>
    <s v="central"/>
    <x v="0"/>
  </r>
  <r>
    <n v="683"/>
    <x v="3"/>
    <s v="gases-ch4"/>
    <x v="40"/>
    <n v="364.34201209999998"/>
    <s v="AR5"/>
    <s v="WAM"/>
    <s v="central"/>
    <x v="0"/>
  </r>
  <r>
    <n v="684"/>
    <x v="3"/>
    <s v="gases-ch4"/>
    <x v="41"/>
    <n v="359.94603050000001"/>
    <s v="AR5"/>
    <s v="WAM"/>
    <s v="central"/>
    <x v="0"/>
  </r>
  <r>
    <n v="685"/>
    <x v="3"/>
    <s v="gases-ch4"/>
    <x v="42"/>
    <n v="354.74038769999999"/>
    <s v="AR5"/>
    <s v="WAM"/>
    <s v="central"/>
    <x v="0"/>
  </r>
  <r>
    <n v="686"/>
    <x v="3"/>
    <s v="gases-ch4"/>
    <x v="43"/>
    <n v="350.88872199999997"/>
    <s v="AR5"/>
    <s v="WAM"/>
    <s v="central"/>
    <x v="0"/>
  </r>
  <r>
    <n v="687"/>
    <x v="3"/>
    <s v="gases-ch4"/>
    <x v="44"/>
    <n v="346.29368010000002"/>
    <s v="AR5"/>
    <s v="WAM"/>
    <s v="central"/>
    <x v="0"/>
  </r>
  <r>
    <n v="688"/>
    <x v="3"/>
    <s v="gases-ch4"/>
    <x v="45"/>
    <n v="341.47774829999997"/>
    <s v="AR5"/>
    <s v="WAM"/>
    <s v="central"/>
    <x v="0"/>
  </r>
  <r>
    <n v="689"/>
    <x v="3"/>
    <s v="gases-ch4"/>
    <x v="46"/>
    <n v="338.87284449999999"/>
    <s v="AR5"/>
    <s v="WAM"/>
    <s v="central"/>
    <x v="0"/>
  </r>
  <r>
    <n v="690"/>
    <x v="3"/>
    <s v="gases-ch4"/>
    <x v="47"/>
    <n v="344.99475539999997"/>
    <s v="AR5"/>
    <s v="WAM"/>
    <s v="central"/>
    <x v="0"/>
  </r>
  <r>
    <n v="691"/>
    <x v="3"/>
    <s v="gases-ch4"/>
    <x v="48"/>
    <n v="341.4747711"/>
    <s v="AR5"/>
    <s v="WAM"/>
    <s v="central"/>
    <x v="0"/>
  </r>
  <r>
    <n v="692"/>
    <x v="3"/>
    <s v="gases-ch4"/>
    <x v="49"/>
    <n v="344.97969660000001"/>
    <s v="AR5"/>
    <s v="WAM"/>
    <s v="central"/>
    <x v="0"/>
  </r>
  <r>
    <n v="693"/>
    <x v="3"/>
    <s v="gases-ch4"/>
    <x v="50"/>
    <n v="343.20866539999997"/>
    <s v="AR5"/>
    <s v="WAM"/>
    <s v="central"/>
    <x v="0"/>
  </r>
  <r>
    <n v="694"/>
    <x v="3"/>
    <s v="gases-ch4"/>
    <x v="51"/>
    <n v="337.18345099999999"/>
    <s v="AR5"/>
    <s v="WAM"/>
    <s v="central"/>
    <x v="0"/>
  </r>
  <r>
    <n v="695"/>
    <x v="3"/>
    <s v="gases-ch4"/>
    <x v="52"/>
    <n v="332.21522060000001"/>
    <s v="AR5"/>
    <s v="WAM"/>
    <s v="central"/>
    <x v="0"/>
  </r>
  <r>
    <n v="696"/>
    <x v="3"/>
    <s v="gases-ch4"/>
    <x v="53"/>
    <n v="334.0762138"/>
    <s v="AR5"/>
    <s v="WAM"/>
    <s v="central"/>
    <x v="0"/>
  </r>
  <r>
    <n v="697"/>
    <x v="3"/>
    <s v="gases-ch4"/>
    <x v="54"/>
    <n v="336.33339890000002"/>
    <s v="AR5"/>
    <s v="WAM"/>
    <s v="central"/>
    <x v="0"/>
  </r>
  <r>
    <n v="698"/>
    <x v="3"/>
    <s v="gases-ch4"/>
    <x v="55"/>
    <n v="355.01073120000001"/>
    <s v="AR5"/>
    <s v="WAM"/>
    <s v="central"/>
    <x v="0"/>
  </r>
  <r>
    <n v="699"/>
    <x v="3"/>
    <s v="gases-ch4"/>
    <x v="56"/>
    <n v="352.60799689999999"/>
    <s v="AR5"/>
    <s v="WAM"/>
    <s v="central"/>
    <x v="0"/>
  </r>
  <r>
    <n v="700"/>
    <x v="3"/>
    <s v="gases-ch4"/>
    <x v="57"/>
    <n v="356.35823069999998"/>
    <s v="AR5"/>
    <s v="WAM"/>
    <s v="central"/>
    <x v="0"/>
  </r>
  <r>
    <n v="701"/>
    <x v="3"/>
    <s v="gases-ch4"/>
    <x v="58"/>
    <n v="363.41498250000001"/>
    <s v="AR5"/>
    <s v="WAM"/>
    <s v="central"/>
    <x v="0"/>
  </r>
  <r>
    <n v="702"/>
    <x v="3"/>
    <s v="gases-ch4"/>
    <x v="59"/>
    <n v="363.16499820000001"/>
    <s v="AR5"/>
    <s v="WAM"/>
    <s v="central"/>
    <x v="0"/>
  </r>
  <r>
    <n v="703"/>
    <x v="3"/>
    <s v="gases-ch4"/>
    <x v="60"/>
    <n v="362.82636689999998"/>
    <s v="AR5"/>
    <s v="WAM"/>
    <s v="central"/>
    <x v="0"/>
  </r>
  <r>
    <n v="704"/>
    <x v="3"/>
    <s v="gases-co2"/>
    <x v="0"/>
    <n v="14538.604423497831"/>
    <s v="AR5"/>
    <s v="WAM"/>
    <s v="central"/>
    <x v="0"/>
  </r>
  <r>
    <n v="705"/>
    <x v="3"/>
    <s v="gases-co2"/>
    <x v="1"/>
    <n v="15065.953691612371"/>
    <s v="AR5"/>
    <s v="WAM"/>
    <s v="central"/>
    <x v="0"/>
  </r>
  <r>
    <n v="706"/>
    <x v="3"/>
    <s v="gases-co2"/>
    <x v="2"/>
    <n v="16566.193419378069"/>
    <s v="AR5"/>
    <s v="WAM"/>
    <s v="central"/>
    <x v="0"/>
  </r>
  <r>
    <n v="707"/>
    <x v="3"/>
    <s v="gases-co2"/>
    <x v="3"/>
    <n v="15568.59990503022"/>
    <s v="AR5"/>
    <s v="WAM"/>
    <s v="central"/>
    <x v="0"/>
  </r>
  <r>
    <n v="708"/>
    <x v="3"/>
    <s v="gases-co2"/>
    <x v="4"/>
    <n v="15137.41206570167"/>
    <s v="AR5"/>
    <s v="WAM"/>
    <s v="central"/>
    <x v="0"/>
  </r>
  <r>
    <n v="709"/>
    <x v="3"/>
    <s v="gases-co2"/>
    <x v="5"/>
    <n v="14414.8528864612"/>
    <s v="AR5"/>
    <s v="WAM"/>
    <s v="central"/>
    <x v="0"/>
  </r>
  <r>
    <n v="710"/>
    <x v="3"/>
    <s v="gases-co2"/>
    <x v="6"/>
    <n v="15614.030468388721"/>
    <s v="AR5"/>
    <s v="WAM"/>
    <s v="central"/>
    <x v="0"/>
  </r>
  <r>
    <n v="711"/>
    <x v="3"/>
    <s v="gases-co2"/>
    <x v="7"/>
    <n v="17420.15459814062"/>
    <s v="AR5"/>
    <s v="WAM"/>
    <s v="central"/>
    <x v="0"/>
  </r>
  <r>
    <n v="712"/>
    <x v="3"/>
    <s v="gases-co2"/>
    <x v="8"/>
    <n v="15652.03651407104"/>
    <s v="AR5"/>
    <s v="WAM"/>
    <s v="central"/>
    <x v="0"/>
  </r>
  <r>
    <n v="713"/>
    <x v="3"/>
    <s v="gases-co2"/>
    <x v="9"/>
    <n v="16720.84457274964"/>
    <s v="AR5"/>
    <s v="WAM"/>
    <s v="central"/>
    <x v="0"/>
  </r>
  <r>
    <n v="714"/>
    <x v="3"/>
    <s v="gases-co2"/>
    <x v="10"/>
    <n v="16941.147621439519"/>
    <s v="AR5"/>
    <s v="WAM"/>
    <s v="central"/>
    <x v="0"/>
  </r>
  <r>
    <n v="715"/>
    <x v="3"/>
    <s v="gases-co2"/>
    <x v="11"/>
    <n v="18849.666999568599"/>
    <s v="AR5"/>
    <s v="WAM"/>
    <s v="central"/>
    <x v="0"/>
  </r>
  <r>
    <n v="716"/>
    <x v="3"/>
    <s v="gases-co2"/>
    <x v="12"/>
    <n v="18433.37877239137"/>
    <s v="AR5"/>
    <s v="WAM"/>
    <s v="central"/>
    <x v="0"/>
  </r>
  <r>
    <n v="717"/>
    <x v="3"/>
    <s v="gases-co2"/>
    <x v="13"/>
    <n v="19477.361066111611"/>
    <s v="AR5"/>
    <s v="WAM"/>
    <s v="central"/>
    <x v="0"/>
  </r>
  <r>
    <n v="718"/>
    <x v="3"/>
    <s v="gases-co2"/>
    <x v="14"/>
    <n v="18797.494437259051"/>
    <s v="AR5"/>
    <s v="WAM"/>
    <s v="central"/>
    <x v="0"/>
  </r>
  <r>
    <n v="719"/>
    <x v="3"/>
    <s v="gases-co2"/>
    <x v="15"/>
    <n v="20179.802656223372"/>
    <s v="AR5"/>
    <s v="WAM"/>
    <s v="central"/>
    <x v="0"/>
  </r>
  <r>
    <n v="720"/>
    <x v="3"/>
    <s v="gases-co2"/>
    <x v="16"/>
    <n v="20120.082699929892"/>
    <s v="AR5"/>
    <s v="WAM"/>
    <s v="central"/>
    <x v="0"/>
  </r>
  <r>
    <n v="721"/>
    <x v="3"/>
    <s v="gases-co2"/>
    <x v="17"/>
    <n v="18827.51214051541"/>
    <s v="AR5"/>
    <s v="WAM"/>
    <s v="central"/>
    <x v="0"/>
  </r>
  <r>
    <n v="722"/>
    <x v="3"/>
    <s v="gases-co2"/>
    <x v="18"/>
    <n v="20179.05356535692"/>
    <s v="AR5"/>
    <s v="WAM"/>
    <s v="central"/>
    <x v="0"/>
  </r>
  <r>
    <n v="723"/>
    <x v="3"/>
    <s v="gases-co2"/>
    <x v="19"/>
    <n v="17592.248363525759"/>
    <s v="AR5"/>
    <s v="WAM"/>
    <s v="central"/>
    <x v="0"/>
  </r>
  <r>
    <n v="724"/>
    <x v="3"/>
    <s v="gases-co2"/>
    <x v="20"/>
    <n v="17230.98917117207"/>
    <s v="AR5"/>
    <s v="WAM"/>
    <s v="central"/>
    <x v="0"/>
  </r>
  <r>
    <n v="725"/>
    <x v="3"/>
    <s v="gases-co2"/>
    <x v="21"/>
    <n v="16664.390881373991"/>
    <s v="AR5"/>
    <s v="WAM"/>
    <s v="central"/>
    <x v="0"/>
  </r>
  <r>
    <n v="726"/>
    <x v="3"/>
    <s v="gases-co2"/>
    <x v="22"/>
    <n v="18658.797308857211"/>
    <s v="AR5"/>
    <s v="WAM"/>
    <s v="central"/>
    <x v="0"/>
  </r>
  <r>
    <n v="727"/>
    <x v="3"/>
    <s v="gases-co2"/>
    <x v="23"/>
    <n v="17906.479331128259"/>
    <s v="AR5"/>
    <s v="WAM"/>
    <s v="central"/>
    <x v="0"/>
  </r>
  <r>
    <n v="728"/>
    <x v="3"/>
    <s v="gases-co2"/>
    <x v="24"/>
    <n v="17714.56449835654"/>
    <s v="AR5"/>
    <s v="WAM"/>
    <s v="central"/>
    <x v="0"/>
  </r>
  <r>
    <n v="729"/>
    <x v="3"/>
    <s v="gases-co2"/>
    <x v="25"/>
    <n v="17477.36610041044"/>
    <s v="AR5"/>
    <s v="WAM"/>
    <s v="central"/>
    <x v="0"/>
  </r>
  <r>
    <n v="730"/>
    <x v="3"/>
    <s v="gases-co2"/>
    <x v="26"/>
    <n v="16044.243638906601"/>
    <s v="AR5"/>
    <s v="WAM"/>
    <s v="central"/>
    <x v="0"/>
  </r>
  <r>
    <n v="731"/>
    <x v="3"/>
    <s v="gases-co2"/>
    <x v="27"/>
    <n v="16691.590663927262"/>
    <s v="AR5"/>
    <s v="WAM"/>
    <s v="central"/>
    <x v="0"/>
  </r>
  <r>
    <n v="732"/>
    <x v="3"/>
    <s v="gases-co2"/>
    <x v="28"/>
    <n v="16462.406678813019"/>
    <s v="AR5"/>
    <s v="WAM"/>
    <s v="central"/>
    <x v="0"/>
  </r>
  <r>
    <n v="733"/>
    <x v="3"/>
    <s v="gases-co2"/>
    <x v="29"/>
    <n v="17956.832293724721"/>
    <s v="AR5"/>
    <s v="WAM"/>
    <s v="central"/>
    <x v="0"/>
  </r>
  <r>
    <n v="734"/>
    <x v="3"/>
    <s v="gases-co2"/>
    <x v="30"/>
    <n v="17085.146295700801"/>
    <s v="AR5"/>
    <s v="WAM"/>
    <s v="central"/>
    <x v="0"/>
  </r>
  <r>
    <n v="735"/>
    <x v="3"/>
    <s v="gases-co2"/>
    <x v="31"/>
    <n v="16929.675067652021"/>
    <s v="AR5"/>
    <s v="WAM"/>
    <s v="central"/>
    <x v="0"/>
  </r>
  <r>
    <n v="736"/>
    <x v="3"/>
    <s v="gases-co2"/>
    <x v="32"/>
    <n v="14719.827020432011"/>
    <s v="AR5"/>
    <s v="WAM"/>
    <s v="central"/>
    <x v="0"/>
  </r>
  <r>
    <n v="737"/>
    <x v="3"/>
    <s v="gases-co2"/>
    <x v="33"/>
    <n v="14067.79874719576"/>
    <s v="AR5"/>
    <s v="WAM"/>
    <s v="central"/>
    <x v="0"/>
  </r>
  <r>
    <n v="738"/>
    <x v="3"/>
    <s v="gases-co2"/>
    <x v="34"/>
    <n v="14599.57632"/>
    <s v="AR5"/>
    <s v="WAM"/>
    <s v="central"/>
    <x v="0"/>
  </r>
  <r>
    <n v="739"/>
    <x v="3"/>
    <s v="gases-co2"/>
    <x v="35"/>
    <n v="13686.95162"/>
    <s v="AR5"/>
    <s v="WAM"/>
    <s v="central"/>
    <x v="0"/>
  </r>
  <r>
    <n v="740"/>
    <x v="3"/>
    <s v="gases-co2"/>
    <x v="36"/>
    <n v="13712.81379"/>
    <s v="AR5"/>
    <s v="WAM"/>
    <s v="central"/>
    <x v="0"/>
  </r>
  <r>
    <n v="741"/>
    <x v="3"/>
    <s v="gases-co2"/>
    <x v="37"/>
    <n v="13625.81992"/>
    <s v="AR5"/>
    <s v="WAM"/>
    <s v="central"/>
    <x v="0"/>
  </r>
  <r>
    <n v="742"/>
    <x v="3"/>
    <s v="gases-co2"/>
    <x v="38"/>
    <n v="12884.75023"/>
    <s v="AR5"/>
    <s v="WAM"/>
    <s v="central"/>
    <x v="0"/>
  </r>
  <r>
    <n v="743"/>
    <x v="3"/>
    <s v="gases-co2"/>
    <x v="39"/>
    <n v="12458.53433"/>
    <s v="AR5"/>
    <s v="WAM"/>
    <s v="central"/>
    <x v="0"/>
  </r>
  <r>
    <n v="744"/>
    <x v="3"/>
    <s v="gases-co2"/>
    <x v="40"/>
    <n v="11995.18615"/>
    <s v="AR5"/>
    <s v="WAM"/>
    <s v="central"/>
    <x v="0"/>
  </r>
  <r>
    <n v="745"/>
    <x v="3"/>
    <s v="gases-co2"/>
    <x v="41"/>
    <n v="11716.511829999999"/>
    <s v="AR5"/>
    <s v="WAM"/>
    <s v="central"/>
    <x v="0"/>
  </r>
  <r>
    <n v="746"/>
    <x v="3"/>
    <s v="gases-co2"/>
    <x v="42"/>
    <n v="11369.675069999999"/>
    <s v="AR5"/>
    <s v="WAM"/>
    <s v="central"/>
    <x v="0"/>
  </r>
  <r>
    <n v="747"/>
    <x v="3"/>
    <s v="gases-co2"/>
    <x v="43"/>
    <n v="11071.43381"/>
    <s v="AR5"/>
    <s v="WAM"/>
    <s v="central"/>
    <x v="0"/>
  </r>
  <r>
    <n v="748"/>
    <x v="3"/>
    <s v="gases-co2"/>
    <x v="44"/>
    <n v="10744.26411"/>
    <s v="AR5"/>
    <s v="WAM"/>
    <s v="central"/>
    <x v="0"/>
  </r>
  <r>
    <n v="749"/>
    <x v="3"/>
    <s v="gases-co2"/>
    <x v="45"/>
    <n v="10387.48054"/>
    <s v="AR5"/>
    <s v="WAM"/>
    <s v="central"/>
    <x v="0"/>
  </r>
  <r>
    <n v="750"/>
    <x v="3"/>
    <s v="gases-co2"/>
    <x v="46"/>
    <n v="10124.956169999999"/>
    <s v="AR5"/>
    <s v="WAM"/>
    <s v="central"/>
    <x v="0"/>
  </r>
  <r>
    <n v="751"/>
    <x v="3"/>
    <s v="gases-co2"/>
    <x v="47"/>
    <n v="9759.5861029999996"/>
    <s v="AR5"/>
    <s v="WAM"/>
    <s v="central"/>
    <x v="0"/>
  </r>
  <r>
    <n v="752"/>
    <x v="3"/>
    <s v="gases-co2"/>
    <x v="48"/>
    <n v="9617.0410759999995"/>
    <s v="AR5"/>
    <s v="WAM"/>
    <s v="central"/>
    <x v="0"/>
  </r>
  <r>
    <n v="753"/>
    <x v="3"/>
    <s v="gases-co2"/>
    <x v="49"/>
    <n v="9852.1955589999998"/>
    <s v="AR5"/>
    <s v="WAM"/>
    <s v="central"/>
    <x v="0"/>
  </r>
  <r>
    <n v="754"/>
    <x v="3"/>
    <s v="gases-co2"/>
    <x v="50"/>
    <n v="9803.7269539999998"/>
    <s v="AR5"/>
    <s v="WAM"/>
    <s v="central"/>
    <x v="0"/>
  </r>
  <r>
    <n v="755"/>
    <x v="3"/>
    <s v="gases-co2"/>
    <x v="51"/>
    <n v="9536.0323310000003"/>
    <s v="AR5"/>
    <s v="WAM"/>
    <s v="central"/>
    <x v="0"/>
  </r>
  <r>
    <n v="756"/>
    <x v="3"/>
    <s v="gases-co2"/>
    <x v="52"/>
    <n v="9368.690595"/>
    <s v="AR5"/>
    <s v="WAM"/>
    <s v="central"/>
    <x v="0"/>
  </r>
  <r>
    <n v="757"/>
    <x v="3"/>
    <s v="gases-co2"/>
    <x v="53"/>
    <n v="9425.0845910000007"/>
    <s v="AR5"/>
    <s v="WAM"/>
    <s v="central"/>
    <x v="0"/>
  </r>
  <r>
    <n v="758"/>
    <x v="3"/>
    <s v="gases-co2"/>
    <x v="54"/>
    <n v="9460.6205759999993"/>
    <s v="AR5"/>
    <s v="WAM"/>
    <s v="central"/>
    <x v="0"/>
  </r>
  <r>
    <n v="759"/>
    <x v="3"/>
    <s v="gases-co2"/>
    <x v="55"/>
    <n v="9145.6574409999994"/>
    <s v="AR5"/>
    <s v="WAM"/>
    <s v="central"/>
    <x v="0"/>
  </r>
  <r>
    <n v="760"/>
    <x v="3"/>
    <s v="gases-co2"/>
    <x v="56"/>
    <n v="9073.1887769999994"/>
    <s v="AR5"/>
    <s v="WAM"/>
    <s v="central"/>
    <x v="0"/>
  </r>
  <r>
    <n v="761"/>
    <x v="3"/>
    <s v="gases-co2"/>
    <x v="57"/>
    <n v="9234.1806290000004"/>
    <s v="AR5"/>
    <s v="WAM"/>
    <s v="central"/>
    <x v="0"/>
  </r>
  <r>
    <n v="762"/>
    <x v="3"/>
    <s v="gases-co2"/>
    <x v="58"/>
    <n v="9776.96875"/>
    <s v="AR5"/>
    <s v="WAM"/>
    <s v="central"/>
    <x v="0"/>
  </r>
  <r>
    <n v="763"/>
    <x v="3"/>
    <s v="gases-co2"/>
    <x v="59"/>
    <n v="9771.6782199999998"/>
    <s v="AR5"/>
    <s v="WAM"/>
    <s v="central"/>
    <x v="0"/>
  </r>
  <r>
    <n v="764"/>
    <x v="3"/>
    <s v="gases-co2"/>
    <x v="60"/>
    <n v="9766.0506679999999"/>
    <s v="AR5"/>
    <s v="WAM"/>
    <s v="central"/>
    <x v="0"/>
  </r>
  <r>
    <n v="765"/>
    <x v="3"/>
    <s v="gases-n2o"/>
    <x v="0"/>
    <n v="97.22584113491844"/>
    <s v="AR5"/>
    <s v="WAM"/>
    <s v="central"/>
    <x v="0"/>
  </r>
  <r>
    <n v="766"/>
    <x v="3"/>
    <s v="gases-n2o"/>
    <x v="1"/>
    <n v="94.273860597722447"/>
    <s v="AR5"/>
    <s v="WAM"/>
    <s v="central"/>
    <x v="0"/>
  </r>
  <r>
    <n v="767"/>
    <x v="3"/>
    <s v="gases-n2o"/>
    <x v="2"/>
    <n v="101.8018139228632"/>
    <s v="AR5"/>
    <s v="WAM"/>
    <s v="central"/>
    <x v="0"/>
  </r>
  <r>
    <n v="768"/>
    <x v="3"/>
    <s v="gases-n2o"/>
    <x v="3"/>
    <n v="100.4729158486728"/>
    <s v="AR5"/>
    <s v="WAM"/>
    <s v="central"/>
    <x v="0"/>
  </r>
  <r>
    <n v="769"/>
    <x v="3"/>
    <s v="gases-n2o"/>
    <x v="4"/>
    <n v="107.4163232452433"/>
    <s v="AR5"/>
    <s v="WAM"/>
    <s v="central"/>
    <x v="0"/>
  </r>
  <r>
    <n v="770"/>
    <x v="3"/>
    <s v="gases-n2o"/>
    <x v="5"/>
    <n v="106.3076102402914"/>
    <s v="AR5"/>
    <s v="WAM"/>
    <s v="central"/>
    <x v="0"/>
  </r>
  <r>
    <n v="771"/>
    <x v="3"/>
    <s v="gases-n2o"/>
    <x v="6"/>
    <n v="103.4815301505564"/>
    <s v="AR5"/>
    <s v="WAM"/>
    <s v="central"/>
    <x v="0"/>
  </r>
  <r>
    <n v="772"/>
    <x v="3"/>
    <s v="gases-n2o"/>
    <x v="7"/>
    <n v="104.28590636242249"/>
    <s v="AR5"/>
    <s v="WAM"/>
    <s v="central"/>
    <x v="0"/>
  </r>
  <r>
    <n v="773"/>
    <x v="3"/>
    <s v="gases-n2o"/>
    <x v="8"/>
    <n v="100.50224858487969"/>
    <s v="AR5"/>
    <s v="WAM"/>
    <s v="central"/>
    <x v="0"/>
  </r>
  <r>
    <n v="774"/>
    <x v="3"/>
    <s v="gases-n2o"/>
    <x v="9"/>
    <n v="106.58094940013"/>
    <s v="AR5"/>
    <s v="WAM"/>
    <s v="central"/>
    <x v="0"/>
  </r>
  <r>
    <n v="775"/>
    <x v="3"/>
    <s v="gases-n2o"/>
    <x v="10"/>
    <n v="107.85985469562659"/>
    <s v="AR5"/>
    <s v="WAM"/>
    <s v="central"/>
    <x v="0"/>
  </r>
  <r>
    <n v="776"/>
    <x v="3"/>
    <s v="gases-n2o"/>
    <x v="11"/>
    <n v="112.7540391810805"/>
    <s v="AR5"/>
    <s v="WAM"/>
    <s v="central"/>
    <x v="0"/>
  </r>
  <r>
    <n v="777"/>
    <x v="3"/>
    <s v="gases-n2o"/>
    <x v="12"/>
    <n v="117.63589526538949"/>
    <s v="AR5"/>
    <s v="WAM"/>
    <s v="central"/>
    <x v="0"/>
  </r>
  <r>
    <n v="778"/>
    <x v="3"/>
    <s v="gases-n2o"/>
    <x v="13"/>
    <n v="126.9339172393048"/>
    <s v="AR5"/>
    <s v="WAM"/>
    <s v="central"/>
    <x v="0"/>
  </r>
  <r>
    <n v="779"/>
    <x v="3"/>
    <s v="gases-n2o"/>
    <x v="14"/>
    <n v="131.62394862131151"/>
    <s v="AR5"/>
    <s v="WAM"/>
    <s v="central"/>
    <x v="0"/>
  </r>
  <r>
    <n v="780"/>
    <x v="3"/>
    <s v="gases-n2o"/>
    <x v="15"/>
    <n v="137.34819864491519"/>
    <s v="AR5"/>
    <s v="WAM"/>
    <s v="central"/>
    <x v="0"/>
  </r>
  <r>
    <n v="781"/>
    <x v="3"/>
    <s v="gases-n2o"/>
    <x v="16"/>
    <n v="136.2982740160279"/>
    <s v="AR5"/>
    <s v="WAM"/>
    <s v="central"/>
    <x v="0"/>
  </r>
  <r>
    <n v="782"/>
    <x v="3"/>
    <s v="gases-n2o"/>
    <x v="17"/>
    <n v="127.89511859557351"/>
    <s v="AR5"/>
    <s v="WAM"/>
    <s v="central"/>
    <x v="0"/>
  </r>
  <r>
    <n v="783"/>
    <x v="3"/>
    <s v="gases-n2o"/>
    <x v="18"/>
    <n v="130.08752468871009"/>
    <s v="AR5"/>
    <s v="WAM"/>
    <s v="central"/>
    <x v="0"/>
  </r>
  <r>
    <n v="784"/>
    <x v="3"/>
    <s v="gases-n2o"/>
    <x v="19"/>
    <n v="117.5794629424736"/>
    <s v="AR5"/>
    <s v="WAM"/>
    <s v="central"/>
    <x v="0"/>
  </r>
  <r>
    <n v="785"/>
    <x v="3"/>
    <s v="gases-n2o"/>
    <x v="20"/>
    <n v="113.49040731721939"/>
    <s v="AR5"/>
    <s v="WAM"/>
    <s v="central"/>
    <x v="0"/>
  </r>
  <r>
    <n v="786"/>
    <x v="3"/>
    <s v="gases-n2o"/>
    <x v="21"/>
    <n v="116.27448138910979"/>
    <s v="AR5"/>
    <s v="WAM"/>
    <s v="central"/>
    <x v="0"/>
  </r>
  <r>
    <n v="787"/>
    <x v="3"/>
    <s v="gases-n2o"/>
    <x v="22"/>
    <n v="124.2116936674868"/>
    <s v="AR5"/>
    <s v="WAM"/>
    <s v="central"/>
    <x v="0"/>
  </r>
  <r>
    <n v="788"/>
    <x v="3"/>
    <s v="gases-n2o"/>
    <x v="23"/>
    <n v="123.24783209675491"/>
    <s v="AR5"/>
    <s v="WAM"/>
    <s v="central"/>
    <x v="0"/>
  </r>
  <r>
    <n v="789"/>
    <x v="3"/>
    <s v="gases-n2o"/>
    <x v="24"/>
    <n v="118.0064196499867"/>
    <s v="AR5"/>
    <s v="WAM"/>
    <s v="central"/>
    <x v="0"/>
  </r>
  <r>
    <n v="790"/>
    <x v="3"/>
    <s v="gases-n2o"/>
    <x v="25"/>
    <n v="118.3723281463313"/>
    <s v="AR5"/>
    <s v="WAM"/>
    <s v="central"/>
    <x v="0"/>
  </r>
  <r>
    <n v="791"/>
    <x v="3"/>
    <s v="gases-n2o"/>
    <x v="26"/>
    <n v="117.4872087576305"/>
    <s v="AR5"/>
    <s v="WAM"/>
    <s v="central"/>
    <x v="0"/>
  </r>
  <r>
    <n v="792"/>
    <x v="3"/>
    <s v="gases-n2o"/>
    <x v="27"/>
    <n v="115.9572173003658"/>
    <s v="AR5"/>
    <s v="WAM"/>
    <s v="central"/>
    <x v="0"/>
  </r>
  <r>
    <n v="793"/>
    <x v="3"/>
    <s v="gases-n2o"/>
    <x v="28"/>
    <n v="118.3356520122986"/>
    <s v="AR5"/>
    <s v="WAM"/>
    <s v="central"/>
    <x v="0"/>
  </r>
  <r>
    <n v="794"/>
    <x v="3"/>
    <s v="gases-n2o"/>
    <x v="29"/>
    <n v="126.47902397167159"/>
    <s v="AR5"/>
    <s v="WAM"/>
    <s v="central"/>
    <x v="0"/>
  </r>
  <r>
    <n v="795"/>
    <x v="3"/>
    <s v="gases-n2o"/>
    <x v="30"/>
    <n v="121.2530670603942"/>
    <s v="AR5"/>
    <s v="WAM"/>
    <s v="central"/>
    <x v="0"/>
  </r>
  <r>
    <n v="796"/>
    <x v="3"/>
    <s v="gases-n2o"/>
    <x v="31"/>
    <n v="127.0220586496464"/>
    <s v="AR5"/>
    <s v="WAM"/>
    <s v="central"/>
    <x v="0"/>
  </r>
  <r>
    <n v="797"/>
    <x v="3"/>
    <s v="gases-n2o"/>
    <x v="32"/>
    <n v="119.3371681794181"/>
    <s v="AR5"/>
    <s v="WAM"/>
    <s v="central"/>
    <x v="0"/>
  </r>
  <r>
    <n v="798"/>
    <x v="3"/>
    <s v="gases-n2o"/>
    <x v="33"/>
    <n v="113.05111637707211"/>
    <s v="AR5"/>
    <s v="WAM"/>
    <s v="central"/>
    <x v="0"/>
  </r>
  <r>
    <n v="799"/>
    <x v="3"/>
    <s v="gases-n2o"/>
    <x v="34"/>
    <n v="112.4773508"/>
    <s v="AR5"/>
    <s v="WAM"/>
    <s v="central"/>
    <x v="0"/>
  </r>
  <r>
    <n v="800"/>
    <x v="3"/>
    <s v="gases-n2o"/>
    <x v="35"/>
    <n v="112.53402250000001"/>
    <s v="AR5"/>
    <s v="WAM"/>
    <s v="central"/>
    <x v="0"/>
  </r>
  <r>
    <n v="801"/>
    <x v="3"/>
    <s v="gases-n2o"/>
    <x v="36"/>
    <n v="112.1568631"/>
    <s v="AR5"/>
    <s v="WAM"/>
    <s v="central"/>
    <x v="0"/>
  </r>
  <r>
    <n v="802"/>
    <x v="3"/>
    <s v="gases-n2o"/>
    <x v="37"/>
    <n v="112.0949071"/>
    <s v="AR5"/>
    <s v="WAM"/>
    <s v="central"/>
    <x v="0"/>
  </r>
  <r>
    <n v="803"/>
    <x v="3"/>
    <s v="gases-n2o"/>
    <x v="38"/>
    <n v="105.4640998"/>
    <s v="AR5"/>
    <s v="WAM"/>
    <s v="central"/>
    <x v="0"/>
  </r>
  <r>
    <n v="804"/>
    <x v="3"/>
    <s v="gases-n2o"/>
    <x v="39"/>
    <n v="103.97407389999999"/>
    <s v="AR5"/>
    <s v="WAM"/>
    <s v="central"/>
    <x v="0"/>
  </r>
  <r>
    <n v="805"/>
    <x v="3"/>
    <s v="gases-n2o"/>
    <x v="40"/>
    <n v="102.33949250000001"/>
    <s v="AR5"/>
    <s v="WAM"/>
    <s v="central"/>
    <x v="0"/>
  </r>
  <r>
    <n v="806"/>
    <x v="3"/>
    <s v="gases-n2o"/>
    <x v="41"/>
    <n v="100.7326394"/>
    <s v="AR5"/>
    <s v="WAM"/>
    <s v="central"/>
    <x v="0"/>
  </r>
  <r>
    <n v="807"/>
    <x v="3"/>
    <s v="gases-n2o"/>
    <x v="42"/>
    <n v="98.84888291"/>
    <s v="AR5"/>
    <s v="WAM"/>
    <s v="central"/>
    <x v="0"/>
  </r>
  <r>
    <n v="808"/>
    <x v="3"/>
    <s v="gases-n2o"/>
    <x v="43"/>
    <n v="96.824469750000006"/>
    <s v="AR5"/>
    <s v="WAM"/>
    <s v="central"/>
    <x v="0"/>
  </r>
  <r>
    <n v="809"/>
    <x v="3"/>
    <s v="gases-n2o"/>
    <x v="44"/>
    <n v="94.679519819999996"/>
    <s v="AR5"/>
    <s v="WAM"/>
    <s v="central"/>
    <x v="0"/>
  </r>
  <r>
    <n v="810"/>
    <x v="3"/>
    <s v="gases-n2o"/>
    <x v="45"/>
    <n v="92.33556978"/>
    <s v="AR5"/>
    <s v="WAM"/>
    <s v="central"/>
    <x v="0"/>
  </r>
  <r>
    <n v="811"/>
    <x v="3"/>
    <s v="gases-n2o"/>
    <x v="46"/>
    <n v="89.893565629999998"/>
    <s v="AR5"/>
    <s v="WAM"/>
    <s v="central"/>
    <x v="0"/>
  </r>
  <r>
    <n v="812"/>
    <x v="3"/>
    <s v="gases-n2o"/>
    <x v="47"/>
    <n v="87.120376730000004"/>
    <s v="AR5"/>
    <s v="WAM"/>
    <s v="central"/>
    <x v="0"/>
  </r>
  <r>
    <n v="813"/>
    <x v="3"/>
    <s v="gases-n2o"/>
    <x v="48"/>
    <n v="86.455648650000001"/>
    <s v="AR5"/>
    <s v="WAM"/>
    <s v="central"/>
    <x v="0"/>
  </r>
  <r>
    <n v="814"/>
    <x v="3"/>
    <s v="gases-n2o"/>
    <x v="49"/>
    <n v="86.245305259999995"/>
    <s v="AR5"/>
    <s v="WAM"/>
    <s v="central"/>
    <x v="0"/>
  </r>
  <r>
    <n v="815"/>
    <x v="3"/>
    <s v="gases-n2o"/>
    <x v="50"/>
    <n v="85.62997034"/>
    <s v="AR5"/>
    <s v="WAM"/>
    <s v="central"/>
    <x v="0"/>
  </r>
  <r>
    <n v="816"/>
    <x v="3"/>
    <s v="gases-n2o"/>
    <x v="51"/>
    <n v="84.568424419999999"/>
    <s v="AR5"/>
    <s v="WAM"/>
    <s v="central"/>
    <x v="0"/>
  </r>
  <r>
    <n v="817"/>
    <x v="3"/>
    <s v="gases-n2o"/>
    <x v="52"/>
    <n v="83.519073730000002"/>
    <s v="AR5"/>
    <s v="WAM"/>
    <s v="central"/>
    <x v="0"/>
  </r>
  <r>
    <n v="818"/>
    <x v="3"/>
    <s v="gases-n2o"/>
    <x v="53"/>
    <n v="83.137644699999996"/>
    <s v="AR5"/>
    <s v="WAM"/>
    <s v="central"/>
    <x v="0"/>
  </r>
  <r>
    <n v="819"/>
    <x v="3"/>
    <s v="gases-n2o"/>
    <x v="54"/>
    <n v="82.7330805"/>
    <s v="AR5"/>
    <s v="WAM"/>
    <s v="central"/>
    <x v="0"/>
  </r>
  <r>
    <n v="820"/>
    <x v="3"/>
    <s v="gases-n2o"/>
    <x v="55"/>
    <n v="81.831540869999998"/>
    <s v="AR5"/>
    <s v="WAM"/>
    <s v="central"/>
    <x v="0"/>
  </r>
  <r>
    <n v="821"/>
    <x v="3"/>
    <s v="gases-n2o"/>
    <x v="56"/>
    <n v="81.373482809999999"/>
    <s v="AR5"/>
    <s v="WAM"/>
    <s v="central"/>
    <x v="0"/>
  </r>
  <r>
    <n v="822"/>
    <x v="3"/>
    <s v="gases-n2o"/>
    <x v="57"/>
    <n v="81.223647889999995"/>
    <s v="AR5"/>
    <s v="WAM"/>
    <s v="central"/>
    <x v="0"/>
  </r>
  <r>
    <n v="823"/>
    <x v="3"/>
    <s v="gases-n2o"/>
    <x v="58"/>
    <n v="81.553915250000003"/>
    <s v="AR5"/>
    <s v="WAM"/>
    <s v="central"/>
    <x v="0"/>
  </r>
  <r>
    <n v="824"/>
    <x v="3"/>
    <s v="gases-n2o"/>
    <x v="59"/>
    <n v="81.277466820000001"/>
    <s v="AR5"/>
    <s v="WAM"/>
    <s v="central"/>
    <x v="0"/>
  </r>
  <r>
    <n v="825"/>
    <x v="3"/>
    <s v="gases-n2o"/>
    <x v="60"/>
    <n v="80.951386740000004"/>
    <s v="AR5"/>
    <s v="WAM"/>
    <s v="central"/>
    <x v="0"/>
  </r>
  <r>
    <n v="826"/>
    <x v="4"/>
    <s v="gases-ch4"/>
    <x v="0"/>
    <n v="88.784256736185952"/>
    <s v="AR5"/>
    <s v="WAM"/>
    <s v="central"/>
    <x v="0"/>
  </r>
  <r>
    <n v="827"/>
    <x v="4"/>
    <s v="gases-ch4"/>
    <x v="1"/>
    <n v="85.856689261512273"/>
    <s v="AR5"/>
    <s v="WAM"/>
    <s v="central"/>
    <x v="0"/>
  </r>
  <r>
    <n v="828"/>
    <x v="4"/>
    <s v="gases-ch4"/>
    <x v="2"/>
    <n v="84.007216006411468"/>
    <s v="AR5"/>
    <s v="WAM"/>
    <s v="central"/>
    <x v="0"/>
  </r>
  <r>
    <n v="829"/>
    <x v="4"/>
    <s v="gases-ch4"/>
    <x v="3"/>
    <n v="81.646142490913547"/>
    <s v="AR5"/>
    <s v="WAM"/>
    <s v="central"/>
    <x v="0"/>
  </r>
  <r>
    <n v="830"/>
    <x v="4"/>
    <s v="gases-ch4"/>
    <x v="4"/>
    <n v="80.338743332504237"/>
    <s v="AR5"/>
    <s v="WAM"/>
    <s v="central"/>
    <x v="0"/>
  </r>
  <r>
    <n v="831"/>
    <x v="4"/>
    <s v="gases-ch4"/>
    <x v="5"/>
    <n v="79.097065701496135"/>
    <s v="AR5"/>
    <s v="WAM"/>
    <s v="central"/>
    <x v="0"/>
  </r>
  <r>
    <n v="832"/>
    <x v="4"/>
    <s v="gases-ch4"/>
    <x v="6"/>
    <n v="75.460629777619459"/>
    <s v="AR5"/>
    <s v="WAM"/>
    <s v="central"/>
    <x v="0"/>
  </r>
  <r>
    <n v="833"/>
    <x v="4"/>
    <s v="gases-ch4"/>
    <x v="7"/>
    <n v="73.39236756223913"/>
    <s v="AR5"/>
    <s v="WAM"/>
    <s v="central"/>
    <x v="0"/>
  </r>
  <r>
    <n v="834"/>
    <x v="4"/>
    <s v="gases-ch4"/>
    <x v="8"/>
    <n v="70.329425572890969"/>
    <s v="AR5"/>
    <s v="WAM"/>
    <s v="central"/>
    <x v="0"/>
  </r>
  <r>
    <n v="835"/>
    <x v="4"/>
    <s v="gases-ch4"/>
    <x v="9"/>
    <n v="67.438068184704193"/>
    <s v="AR5"/>
    <s v="WAM"/>
    <s v="central"/>
    <x v="0"/>
  </r>
  <r>
    <n v="836"/>
    <x v="4"/>
    <s v="gases-ch4"/>
    <x v="10"/>
    <n v="63.933949394111139"/>
    <s v="AR5"/>
    <s v="WAM"/>
    <s v="central"/>
    <x v="0"/>
  </r>
  <r>
    <n v="837"/>
    <x v="4"/>
    <s v="gases-ch4"/>
    <x v="11"/>
    <n v="60.94691970678997"/>
    <s v="AR5"/>
    <s v="WAM"/>
    <s v="central"/>
    <x v="0"/>
  </r>
  <r>
    <n v="838"/>
    <x v="4"/>
    <s v="gases-ch4"/>
    <x v="12"/>
    <n v="59.367409422874843"/>
    <s v="AR5"/>
    <s v="WAM"/>
    <s v="central"/>
    <x v="0"/>
  </r>
  <r>
    <n v="839"/>
    <x v="4"/>
    <s v="gases-ch4"/>
    <x v="13"/>
    <n v="57.252927032027067"/>
    <s v="AR5"/>
    <s v="WAM"/>
    <s v="central"/>
    <x v="0"/>
  </r>
  <r>
    <n v="840"/>
    <x v="4"/>
    <s v="gases-ch4"/>
    <x v="14"/>
    <n v="54.75353648199988"/>
    <s v="AR5"/>
    <s v="WAM"/>
    <s v="central"/>
    <x v="0"/>
  </r>
  <r>
    <n v="841"/>
    <x v="4"/>
    <s v="gases-ch4"/>
    <x v="15"/>
    <n v="51.617590828304103"/>
    <s v="AR5"/>
    <s v="WAM"/>
    <s v="central"/>
    <x v="0"/>
  </r>
  <r>
    <n v="842"/>
    <x v="4"/>
    <s v="gases-ch4"/>
    <x v="16"/>
    <n v="47.998490356467613"/>
    <s v="AR5"/>
    <s v="WAM"/>
    <s v="central"/>
    <x v="0"/>
  </r>
  <r>
    <n v="843"/>
    <x v="4"/>
    <s v="gases-ch4"/>
    <x v="17"/>
    <n v="45.791763347098943"/>
    <s v="AR5"/>
    <s v="WAM"/>
    <s v="central"/>
    <x v="0"/>
  </r>
  <r>
    <n v="844"/>
    <x v="4"/>
    <s v="gases-ch4"/>
    <x v="18"/>
    <n v="42.482461519501591"/>
    <s v="AR5"/>
    <s v="WAM"/>
    <s v="central"/>
    <x v="0"/>
  </r>
  <r>
    <n v="845"/>
    <x v="4"/>
    <s v="gases-ch4"/>
    <x v="19"/>
    <n v="40.434926943879177"/>
    <s v="AR5"/>
    <s v="WAM"/>
    <s v="central"/>
    <x v="0"/>
  </r>
  <r>
    <n v="846"/>
    <x v="4"/>
    <s v="gases-ch4"/>
    <x v="20"/>
    <n v="38.466426466399952"/>
    <s v="AR5"/>
    <s v="WAM"/>
    <s v="central"/>
    <x v="0"/>
  </r>
  <r>
    <n v="847"/>
    <x v="4"/>
    <s v="gases-ch4"/>
    <x v="21"/>
    <n v="36.03273203914496"/>
    <s v="AR5"/>
    <s v="WAM"/>
    <s v="central"/>
    <x v="0"/>
  </r>
  <r>
    <n v="848"/>
    <x v="4"/>
    <s v="gases-ch4"/>
    <x v="22"/>
    <n v="34.154119654408717"/>
    <s v="AR5"/>
    <s v="WAM"/>
    <s v="central"/>
    <x v="0"/>
  </r>
  <r>
    <n v="849"/>
    <x v="4"/>
    <s v="gases-ch4"/>
    <x v="23"/>
    <n v="33.338885137308338"/>
    <s v="AR5"/>
    <s v="WAM"/>
    <s v="central"/>
    <x v="0"/>
  </r>
  <r>
    <n v="850"/>
    <x v="4"/>
    <s v="gases-ch4"/>
    <x v="24"/>
    <n v="32.180527726759301"/>
    <s v="AR5"/>
    <s v="WAM"/>
    <s v="central"/>
    <x v="0"/>
  </r>
  <r>
    <n v="851"/>
    <x v="4"/>
    <s v="gases-ch4"/>
    <x v="25"/>
    <n v="31.036312343068591"/>
    <s v="AR5"/>
    <s v="WAM"/>
    <s v="central"/>
    <x v="0"/>
  </r>
  <r>
    <n v="852"/>
    <x v="4"/>
    <s v="gases-ch4"/>
    <x v="26"/>
    <n v="29.947263940225891"/>
    <s v="AR5"/>
    <s v="WAM"/>
    <s v="central"/>
    <x v="0"/>
  </r>
  <r>
    <n v="853"/>
    <x v="4"/>
    <s v="gases-ch4"/>
    <x v="27"/>
    <n v="25.06375251759826"/>
    <s v="AR5"/>
    <s v="WAM"/>
    <s v="central"/>
    <x v="0"/>
  </r>
  <r>
    <n v="854"/>
    <x v="4"/>
    <s v="gases-ch4"/>
    <x v="28"/>
    <n v="23.295785374248329"/>
    <s v="AR5"/>
    <s v="WAM"/>
    <s v="central"/>
    <x v="0"/>
  </r>
  <r>
    <n v="855"/>
    <x v="4"/>
    <s v="gases-ch4"/>
    <x v="29"/>
    <n v="21.667855223915819"/>
    <s v="AR5"/>
    <s v="WAM"/>
    <s v="central"/>
    <x v="0"/>
  </r>
  <r>
    <n v="856"/>
    <x v="4"/>
    <s v="gases-ch4"/>
    <x v="30"/>
    <n v="19.138737085863418"/>
    <s v="AR5"/>
    <s v="WAM"/>
    <s v="central"/>
    <x v="0"/>
  </r>
  <r>
    <n v="857"/>
    <x v="4"/>
    <s v="gases-ch4"/>
    <x v="31"/>
    <n v="18.126885514455591"/>
    <s v="AR5"/>
    <s v="WAM"/>
    <s v="central"/>
    <x v="0"/>
  </r>
  <r>
    <n v="858"/>
    <x v="4"/>
    <s v="gases-ch4"/>
    <x v="32"/>
    <n v="16.3820294717212"/>
    <s v="AR5"/>
    <s v="WAM"/>
    <s v="central"/>
    <x v="0"/>
  </r>
  <r>
    <n v="859"/>
    <x v="4"/>
    <s v="gases-ch4"/>
    <x v="33"/>
    <n v="16.08452216511569"/>
    <s v="AR5"/>
    <s v="WAM"/>
    <s v="central"/>
    <x v="0"/>
  </r>
  <r>
    <n v="860"/>
    <x v="4"/>
    <s v="gases-ch4"/>
    <x v="34"/>
    <n v="46.530318010000002"/>
    <s v="AR5"/>
    <s v="WAM"/>
    <s v="central"/>
    <x v="0"/>
  </r>
  <r>
    <n v="861"/>
    <x v="4"/>
    <s v="gases-ch4"/>
    <x v="35"/>
    <n v="46.148899350000001"/>
    <s v="AR5"/>
    <s v="WAM"/>
    <s v="central"/>
    <x v="0"/>
  </r>
  <r>
    <n v="862"/>
    <x v="4"/>
    <s v="gases-ch4"/>
    <x v="36"/>
    <n v="45.755534560000001"/>
    <s v="AR5"/>
    <s v="WAM"/>
    <s v="central"/>
    <x v="0"/>
  </r>
  <r>
    <n v="863"/>
    <x v="4"/>
    <s v="gases-ch4"/>
    <x v="37"/>
    <n v="45.29496589"/>
    <s v="AR5"/>
    <s v="WAM"/>
    <s v="central"/>
    <x v="0"/>
  </r>
  <r>
    <n v="864"/>
    <x v="4"/>
    <s v="gases-ch4"/>
    <x v="38"/>
    <n v="44.711922080000001"/>
    <s v="AR5"/>
    <s v="WAM"/>
    <s v="central"/>
    <x v="0"/>
  </r>
  <r>
    <n v="865"/>
    <x v="4"/>
    <s v="gases-ch4"/>
    <x v="39"/>
    <n v="44.08546802"/>
    <s v="AR5"/>
    <s v="WAM"/>
    <s v="central"/>
    <x v="0"/>
  </r>
  <r>
    <n v="866"/>
    <x v="4"/>
    <s v="gases-ch4"/>
    <x v="40"/>
    <n v="43.255553210000002"/>
    <s v="AR5"/>
    <s v="WAM"/>
    <s v="central"/>
    <x v="0"/>
  </r>
  <r>
    <n v="867"/>
    <x v="4"/>
    <s v="gases-ch4"/>
    <x v="41"/>
    <n v="42.344474830000003"/>
    <s v="AR5"/>
    <s v="WAM"/>
    <s v="central"/>
    <x v="0"/>
  </r>
  <r>
    <n v="868"/>
    <x v="4"/>
    <s v="gases-ch4"/>
    <x v="42"/>
    <n v="41.382047249999999"/>
    <s v="AR5"/>
    <s v="WAM"/>
    <s v="central"/>
    <x v="0"/>
  </r>
  <r>
    <n v="869"/>
    <x v="4"/>
    <s v="gases-ch4"/>
    <x v="43"/>
    <n v="40.179997280000002"/>
    <s v="AR5"/>
    <s v="WAM"/>
    <s v="central"/>
    <x v="0"/>
  </r>
  <r>
    <n v="870"/>
    <x v="4"/>
    <s v="gases-ch4"/>
    <x v="44"/>
    <n v="38.975940219999998"/>
    <s v="AR5"/>
    <s v="WAM"/>
    <s v="central"/>
    <x v="0"/>
  </r>
  <r>
    <n v="871"/>
    <x v="4"/>
    <s v="gases-ch4"/>
    <x v="45"/>
    <n v="37.41828323"/>
    <s v="AR5"/>
    <s v="WAM"/>
    <s v="central"/>
    <x v="0"/>
  </r>
  <r>
    <n v="872"/>
    <x v="4"/>
    <s v="gases-ch4"/>
    <x v="46"/>
    <n v="35.976434089999998"/>
    <s v="AR5"/>
    <s v="WAM"/>
    <s v="central"/>
    <x v="0"/>
  </r>
  <r>
    <n v="873"/>
    <x v="4"/>
    <s v="gases-ch4"/>
    <x v="47"/>
    <n v="34.247295370000003"/>
    <s v="AR5"/>
    <s v="WAM"/>
    <s v="central"/>
    <x v="0"/>
  </r>
  <r>
    <n v="874"/>
    <x v="4"/>
    <s v="gases-ch4"/>
    <x v="48"/>
    <n v="32.307021480000003"/>
    <s v="AR5"/>
    <s v="WAM"/>
    <s v="central"/>
    <x v="0"/>
  </r>
  <r>
    <n v="875"/>
    <x v="4"/>
    <s v="gases-ch4"/>
    <x v="49"/>
    <n v="30.58305279"/>
    <s v="AR5"/>
    <s v="WAM"/>
    <s v="central"/>
    <x v="0"/>
  </r>
  <r>
    <n v="876"/>
    <x v="4"/>
    <s v="gases-ch4"/>
    <x v="50"/>
    <n v="28.805443879999999"/>
    <s v="AR5"/>
    <s v="WAM"/>
    <s v="central"/>
    <x v="0"/>
  </r>
  <r>
    <n v="877"/>
    <x v="4"/>
    <s v="gases-ch4"/>
    <x v="51"/>
    <n v="27.14748604"/>
    <s v="AR5"/>
    <s v="WAM"/>
    <s v="central"/>
    <x v="0"/>
  </r>
  <r>
    <n v="878"/>
    <x v="4"/>
    <s v="gases-ch4"/>
    <x v="52"/>
    <n v="25.55466152"/>
    <s v="AR5"/>
    <s v="WAM"/>
    <s v="central"/>
    <x v="0"/>
  </r>
  <r>
    <n v="879"/>
    <x v="4"/>
    <s v="gases-ch4"/>
    <x v="53"/>
    <n v="23.829123719999998"/>
    <s v="AR5"/>
    <s v="WAM"/>
    <s v="central"/>
    <x v="0"/>
  </r>
  <r>
    <n v="880"/>
    <x v="4"/>
    <s v="gases-ch4"/>
    <x v="54"/>
    <n v="22.194824449999999"/>
    <s v="AR5"/>
    <s v="WAM"/>
    <s v="central"/>
    <x v="0"/>
  </r>
  <r>
    <n v="881"/>
    <x v="4"/>
    <s v="gases-ch4"/>
    <x v="55"/>
    <n v="20.75676215"/>
    <s v="AR5"/>
    <s v="WAM"/>
    <s v="central"/>
    <x v="0"/>
  </r>
  <r>
    <n v="882"/>
    <x v="4"/>
    <s v="gases-ch4"/>
    <x v="56"/>
    <n v="19.352523850000001"/>
    <s v="AR5"/>
    <s v="WAM"/>
    <s v="central"/>
    <x v="0"/>
  </r>
  <r>
    <n v="883"/>
    <x v="4"/>
    <s v="gases-ch4"/>
    <x v="57"/>
    <n v="18.240744719999999"/>
    <s v="AR5"/>
    <s v="WAM"/>
    <s v="central"/>
    <x v="0"/>
  </r>
  <r>
    <n v="884"/>
    <x v="4"/>
    <s v="gases-ch4"/>
    <x v="58"/>
    <n v="16.818574590000001"/>
    <s v="AR5"/>
    <s v="WAM"/>
    <s v="central"/>
    <x v="0"/>
  </r>
  <r>
    <n v="885"/>
    <x v="4"/>
    <s v="gases-ch4"/>
    <x v="59"/>
    <n v="15.707981589999999"/>
    <s v="AR5"/>
    <s v="WAM"/>
    <s v="central"/>
    <x v="0"/>
  </r>
  <r>
    <n v="886"/>
    <x v="4"/>
    <s v="gases-ch4"/>
    <x v="60"/>
    <n v="14.754920759999999"/>
    <s v="AR5"/>
    <s v="WAM"/>
    <s v="central"/>
    <x v="0"/>
  </r>
  <r>
    <n v="887"/>
    <x v="4"/>
    <s v="gases-co2"/>
    <x v="0"/>
    <n v="7936.4629716361687"/>
    <s v="AR5"/>
    <s v="WAM"/>
    <s v="central"/>
    <x v="0"/>
  </r>
  <r>
    <n v="888"/>
    <x v="4"/>
    <s v="gases-co2"/>
    <x v="1"/>
    <n v="7915.2837021666337"/>
    <s v="AR5"/>
    <s v="WAM"/>
    <s v="central"/>
    <x v="0"/>
  </r>
  <r>
    <n v="889"/>
    <x v="4"/>
    <s v="gases-co2"/>
    <x v="2"/>
    <n v="8271.9975429782935"/>
    <s v="AR5"/>
    <s v="WAM"/>
    <s v="central"/>
    <x v="0"/>
  </r>
  <r>
    <n v="890"/>
    <x v="4"/>
    <s v="gases-co2"/>
    <x v="3"/>
    <n v="8720.4447045830802"/>
    <s v="AR5"/>
    <s v="WAM"/>
    <s v="central"/>
    <x v="0"/>
  </r>
  <r>
    <n v="891"/>
    <x v="4"/>
    <s v="gases-co2"/>
    <x v="4"/>
    <n v="9373.6919769104479"/>
    <s v="AR5"/>
    <s v="WAM"/>
    <s v="central"/>
    <x v="0"/>
  </r>
  <r>
    <n v="892"/>
    <x v="4"/>
    <s v="gases-co2"/>
    <x v="5"/>
    <n v="10029.86605365062"/>
    <s v="AR5"/>
    <s v="WAM"/>
    <s v="central"/>
    <x v="0"/>
  </r>
  <r>
    <n v="893"/>
    <x v="4"/>
    <s v="gases-co2"/>
    <x v="6"/>
    <n v="10161.508046136831"/>
    <s v="AR5"/>
    <s v="WAM"/>
    <s v="central"/>
    <x v="0"/>
  </r>
  <r>
    <n v="894"/>
    <x v="4"/>
    <s v="gases-co2"/>
    <x v="7"/>
    <n v="10383.534321169869"/>
    <s v="AR5"/>
    <s v="WAM"/>
    <s v="central"/>
    <x v="0"/>
  </r>
  <r>
    <n v="895"/>
    <x v="4"/>
    <s v="gases-co2"/>
    <x v="8"/>
    <n v="10587.777213549291"/>
    <s v="AR5"/>
    <s v="WAM"/>
    <s v="central"/>
    <x v="0"/>
  </r>
  <r>
    <n v="896"/>
    <x v="4"/>
    <s v="gases-co2"/>
    <x v="9"/>
    <n v="10868.589794699061"/>
    <s v="AR5"/>
    <s v="WAM"/>
    <s v="central"/>
    <x v="0"/>
  </r>
  <r>
    <n v="897"/>
    <x v="4"/>
    <s v="gases-co2"/>
    <x v="10"/>
    <n v="11410.88324088933"/>
    <s v="AR5"/>
    <s v="WAM"/>
    <s v="central"/>
    <x v="0"/>
  </r>
  <r>
    <n v="898"/>
    <x v="4"/>
    <s v="gases-co2"/>
    <x v="11"/>
    <n v="11473.86129281293"/>
    <s v="AR5"/>
    <s v="WAM"/>
    <s v="central"/>
    <x v="0"/>
  </r>
  <r>
    <n v="899"/>
    <x v="4"/>
    <s v="gases-co2"/>
    <x v="12"/>
    <n v="11925.66129662087"/>
    <s v="AR5"/>
    <s v="WAM"/>
    <s v="central"/>
    <x v="0"/>
  </r>
  <r>
    <n v="900"/>
    <x v="4"/>
    <s v="gases-co2"/>
    <x v="13"/>
    <n v="12453.657640777579"/>
    <s v="AR5"/>
    <s v="WAM"/>
    <s v="central"/>
    <x v="0"/>
  </r>
  <r>
    <n v="901"/>
    <x v="4"/>
    <s v="gases-co2"/>
    <x v="14"/>
    <n v="12742.48091574046"/>
    <s v="AR5"/>
    <s v="WAM"/>
    <s v="central"/>
    <x v="0"/>
  </r>
  <r>
    <n v="902"/>
    <x v="4"/>
    <s v="gases-co2"/>
    <x v="15"/>
    <n v="12817.90344608514"/>
    <s v="AR5"/>
    <s v="WAM"/>
    <s v="central"/>
    <x v="0"/>
  </r>
  <r>
    <n v="903"/>
    <x v="4"/>
    <s v="gases-co2"/>
    <x v="16"/>
    <n v="12944.516034367311"/>
    <s v="AR5"/>
    <s v="WAM"/>
    <s v="central"/>
    <x v="0"/>
  </r>
  <r>
    <n v="904"/>
    <x v="4"/>
    <s v="gases-co2"/>
    <x v="17"/>
    <n v="13053.26501080209"/>
    <s v="AR5"/>
    <s v="WAM"/>
    <s v="central"/>
    <x v="0"/>
  </r>
  <r>
    <n v="905"/>
    <x v="4"/>
    <s v="gases-co2"/>
    <x v="18"/>
    <n v="13073.804346307301"/>
    <s v="AR5"/>
    <s v="WAM"/>
    <s v="central"/>
    <x v="0"/>
  </r>
  <r>
    <n v="906"/>
    <x v="4"/>
    <s v="gases-co2"/>
    <x v="19"/>
    <n v="12887.109320582929"/>
    <s v="AR5"/>
    <s v="WAM"/>
    <s v="central"/>
    <x v="0"/>
  </r>
  <r>
    <n v="907"/>
    <x v="4"/>
    <s v="gases-co2"/>
    <x v="20"/>
    <n v="13145.478246507701"/>
    <s v="AR5"/>
    <s v="WAM"/>
    <s v="central"/>
    <x v="0"/>
  </r>
  <r>
    <n v="908"/>
    <x v="4"/>
    <s v="gases-co2"/>
    <x v="21"/>
    <n v="13137.150645219521"/>
    <s v="AR5"/>
    <s v="WAM"/>
    <s v="central"/>
    <x v="0"/>
  </r>
  <r>
    <n v="909"/>
    <x v="4"/>
    <s v="gases-co2"/>
    <x v="22"/>
    <n v="12820.72185764974"/>
    <s v="AR5"/>
    <s v="WAM"/>
    <s v="central"/>
    <x v="0"/>
  </r>
  <r>
    <n v="910"/>
    <x v="4"/>
    <s v="gases-co2"/>
    <x v="23"/>
    <n v="12899.386439040991"/>
    <s v="AR5"/>
    <s v="WAM"/>
    <s v="central"/>
    <x v="0"/>
  </r>
  <r>
    <n v="911"/>
    <x v="4"/>
    <s v="gases-co2"/>
    <x v="24"/>
    <n v="13163.616470566179"/>
    <s v="AR5"/>
    <s v="WAM"/>
    <s v="central"/>
    <x v="0"/>
  </r>
  <r>
    <n v="912"/>
    <x v="4"/>
    <s v="gases-co2"/>
    <x v="25"/>
    <n v="13643.278707015879"/>
    <s v="AR5"/>
    <s v="WAM"/>
    <s v="central"/>
    <x v="0"/>
  </r>
  <r>
    <n v="913"/>
    <x v="4"/>
    <s v="gases-co2"/>
    <x v="26"/>
    <n v="13739.7149576464"/>
    <s v="AR5"/>
    <s v="WAM"/>
    <s v="central"/>
    <x v="0"/>
  </r>
  <r>
    <n v="914"/>
    <x v="4"/>
    <s v="gases-co2"/>
    <x v="27"/>
    <n v="14658.424764795231"/>
    <s v="AR5"/>
    <s v="WAM"/>
    <s v="central"/>
    <x v="0"/>
  </r>
  <r>
    <n v="915"/>
    <x v="4"/>
    <s v="gases-co2"/>
    <x v="28"/>
    <n v="14985.898385002571"/>
    <s v="AR5"/>
    <s v="WAM"/>
    <s v="central"/>
    <x v="0"/>
  </r>
  <r>
    <n v="916"/>
    <x v="4"/>
    <s v="gases-co2"/>
    <x v="29"/>
    <n v="14517.598671780101"/>
    <s v="AR5"/>
    <s v="WAM"/>
    <s v="central"/>
    <x v="0"/>
  </r>
  <r>
    <n v="917"/>
    <x v="4"/>
    <s v="gases-co2"/>
    <x v="30"/>
    <n v="13078.684827821249"/>
    <s v="AR5"/>
    <s v="WAM"/>
    <s v="central"/>
    <x v="0"/>
  </r>
  <r>
    <n v="918"/>
    <x v="4"/>
    <s v="gases-co2"/>
    <x v="31"/>
    <n v="13733.396455010759"/>
    <s v="AR5"/>
    <s v="WAM"/>
    <s v="central"/>
    <x v="0"/>
  </r>
  <r>
    <n v="919"/>
    <x v="4"/>
    <s v="gases-co2"/>
    <x v="32"/>
    <n v="13575.148334675579"/>
    <s v="AR5"/>
    <s v="WAM"/>
    <s v="central"/>
    <x v="0"/>
  </r>
  <r>
    <n v="920"/>
    <x v="4"/>
    <s v="gases-co2"/>
    <x v="33"/>
    <n v="14043.807389605379"/>
    <s v="AR5"/>
    <s v="WAM"/>
    <s v="central"/>
    <x v="0"/>
  </r>
  <r>
    <n v="921"/>
    <x v="4"/>
    <s v="gases-co2"/>
    <x v="34"/>
    <n v="13836.092049999999"/>
    <s v="AR5"/>
    <s v="WAM"/>
    <s v="central"/>
    <x v="0"/>
  </r>
  <r>
    <n v="922"/>
    <x v="4"/>
    <s v="gases-co2"/>
    <x v="35"/>
    <n v="13759.63861"/>
    <s v="AR5"/>
    <s v="WAM"/>
    <s v="central"/>
    <x v="0"/>
  </r>
  <r>
    <n v="923"/>
    <x v="4"/>
    <s v="gases-co2"/>
    <x v="36"/>
    <n v="13734.334349999999"/>
    <s v="AR5"/>
    <s v="WAM"/>
    <s v="central"/>
    <x v="0"/>
  </r>
  <r>
    <n v="924"/>
    <x v="4"/>
    <s v="gases-co2"/>
    <x v="37"/>
    <n v="13694.369290000001"/>
    <s v="AR5"/>
    <s v="WAM"/>
    <s v="central"/>
    <x v="0"/>
  </r>
  <r>
    <n v="925"/>
    <x v="4"/>
    <s v="gases-co2"/>
    <x v="38"/>
    <n v="13624.478870000001"/>
    <s v="AR5"/>
    <s v="WAM"/>
    <s v="central"/>
    <x v="0"/>
  </r>
  <r>
    <n v="926"/>
    <x v="4"/>
    <s v="gases-co2"/>
    <x v="39"/>
    <n v="13543.119290000001"/>
    <s v="AR5"/>
    <s v="WAM"/>
    <s v="central"/>
    <x v="0"/>
  </r>
  <r>
    <n v="927"/>
    <x v="4"/>
    <s v="gases-co2"/>
    <x v="40"/>
    <n v="13406.64064"/>
    <s v="AR5"/>
    <s v="WAM"/>
    <s v="central"/>
    <x v="0"/>
  </r>
  <r>
    <n v="928"/>
    <x v="4"/>
    <s v="gases-co2"/>
    <x v="41"/>
    <n v="13256.065210000001"/>
    <s v="AR5"/>
    <s v="WAM"/>
    <s v="central"/>
    <x v="0"/>
  </r>
  <r>
    <n v="929"/>
    <x v="4"/>
    <s v="gases-co2"/>
    <x v="42"/>
    <n v="13092.678690000001"/>
    <s v="AR5"/>
    <s v="WAM"/>
    <s v="central"/>
    <x v="0"/>
  </r>
  <r>
    <n v="930"/>
    <x v="4"/>
    <s v="gases-co2"/>
    <x v="43"/>
    <n v="12857.504070000001"/>
    <s v="AR5"/>
    <s v="WAM"/>
    <s v="central"/>
    <x v="0"/>
  </r>
  <r>
    <n v="931"/>
    <x v="4"/>
    <s v="gases-co2"/>
    <x v="44"/>
    <n v="12610.71974"/>
    <s v="AR5"/>
    <s v="WAM"/>
    <s v="central"/>
    <x v="0"/>
  </r>
  <r>
    <n v="932"/>
    <x v="4"/>
    <s v="gases-co2"/>
    <x v="45"/>
    <n v="12276.93282"/>
    <s v="AR5"/>
    <s v="WAM"/>
    <s v="central"/>
    <x v="0"/>
  </r>
  <r>
    <n v="933"/>
    <x v="4"/>
    <s v="gases-co2"/>
    <x v="46"/>
    <n v="11993.41339"/>
    <s v="AR5"/>
    <s v="WAM"/>
    <s v="central"/>
    <x v="0"/>
  </r>
  <r>
    <n v="934"/>
    <x v="4"/>
    <s v="gases-co2"/>
    <x v="47"/>
    <n v="11633.40516"/>
    <s v="AR5"/>
    <s v="WAM"/>
    <s v="central"/>
    <x v="0"/>
  </r>
  <r>
    <n v="935"/>
    <x v="4"/>
    <s v="gases-co2"/>
    <x v="48"/>
    <n v="11242.932709999999"/>
    <s v="AR5"/>
    <s v="WAM"/>
    <s v="central"/>
    <x v="0"/>
  </r>
  <r>
    <n v="936"/>
    <x v="4"/>
    <s v="gases-co2"/>
    <x v="49"/>
    <n v="10882.127039999999"/>
    <s v="AR5"/>
    <s v="WAM"/>
    <s v="central"/>
    <x v="0"/>
  </r>
  <r>
    <n v="937"/>
    <x v="4"/>
    <s v="gases-co2"/>
    <x v="50"/>
    <n v="10519.278780000001"/>
    <s v="AR5"/>
    <s v="WAM"/>
    <s v="central"/>
    <x v="0"/>
  </r>
  <r>
    <n v="938"/>
    <x v="4"/>
    <s v="gases-co2"/>
    <x v="51"/>
    <n v="10179.12154"/>
    <s v="AR5"/>
    <s v="WAM"/>
    <s v="central"/>
    <x v="0"/>
  </r>
  <r>
    <n v="939"/>
    <x v="4"/>
    <s v="gases-co2"/>
    <x v="52"/>
    <n v="9862.3981640000002"/>
    <s v="AR5"/>
    <s v="WAM"/>
    <s v="central"/>
    <x v="0"/>
  </r>
  <r>
    <n v="940"/>
    <x v="4"/>
    <s v="gases-co2"/>
    <x v="53"/>
    <n v="9468.2134409999999"/>
    <s v="AR5"/>
    <s v="WAM"/>
    <s v="central"/>
    <x v="0"/>
  </r>
  <r>
    <n v="941"/>
    <x v="4"/>
    <s v="gases-co2"/>
    <x v="54"/>
    <n v="9153.0642619999999"/>
    <s v="AR5"/>
    <s v="WAM"/>
    <s v="central"/>
    <x v="0"/>
  </r>
  <r>
    <n v="942"/>
    <x v="4"/>
    <s v="gases-co2"/>
    <x v="55"/>
    <n v="8823.0462389999993"/>
    <s v="AR5"/>
    <s v="WAM"/>
    <s v="central"/>
    <x v="0"/>
  </r>
  <r>
    <n v="943"/>
    <x v="4"/>
    <s v="gases-co2"/>
    <x v="56"/>
    <n v="8498.7260050000004"/>
    <s v="AR5"/>
    <s v="WAM"/>
    <s v="central"/>
    <x v="0"/>
  </r>
  <r>
    <n v="944"/>
    <x v="4"/>
    <s v="gases-co2"/>
    <x v="57"/>
    <n v="8204.0551820000001"/>
    <s v="AR5"/>
    <s v="WAM"/>
    <s v="central"/>
    <x v="0"/>
  </r>
  <r>
    <n v="945"/>
    <x v="4"/>
    <s v="gases-co2"/>
    <x v="58"/>
    <n v="7860.5845380000001"/>
    <s v="AR5"/>
    <s v="WAM"/>
    <s v="central"/>
    <x v="0"/>
  </r>
  <r>
    <n v="946"/>
    <x v="4"/>
    <s v="gases-co2"/>
    <x v="59"/>
    <n v="7531.949259"/>
    <s v="AR5"/>
    <s v="WAM"/>
    <s v="central"/>
    <x v="0"/>
  </r>
  <r>
    <n v="947"/>
    <x v="4"/>
    <s v="gases-co2"/>
    <x v="60"/>
    <n v="7270.5496750000002"/>
    <s v="AR5"/>
    <s v="WAM"/>
    <s v="central"/>
    <x v="0"/>
  </r>
  <r>
    <n v="948"/>
    <x v="4"/>
    <s v="gases-n2o"/>
    <x v="0"/>
    <n v="98.237555362977076"/>
    <s v="AR5"/>
    <s v="WAM"/>
    <s v="central"/>
    <x v="0"/>
  </r>
  <r>
    <n v="949"/>
    <x v="4"/>
    <s v="gases-n2o"/>
    <x v="1"/>
    <n v="102.0545992180696"/>
    <s v="AR5"/>
    <s v="WAM"/>
    <s v="central"/>
    <x v="0"/>
  </r>
  <r>
    <n v="950"/>
    <x v="4"/>
    <s v="gases-n2o"/>
    <x v="2"/>
    <n v="109.3995794694282"/>
    <s v="AR5"/>
    <s v="WAM"/>
    <s v="central"/>
    <x v="0"/>
  </r>
  <r>
    <n v="951"/>
    <x v="4"/>
    <s v="gases-n2o"/>
    <x v="3"/>
    <n v="115.05855604647221"/>
    <s v="AR5"/>
    <s v="WAM"/>
    <s v="central"/>
    <x v="0"/>
  </r>
  <r>
    <n v="952"/>
    <x v="4"/>
    <s v="gases-n2o"/>
    <x v="4"/>
    <n v="123.08135582401469"/>
    <s v="AR5"/>
    <s v="WAM"/>
    <s v="central"/>
    <x v="0"/>
  </r>
  <r>
    <n v="953"/>
    <x v="4"/>
    <s v="gases-n2o"/>
    <x v="5"/>
    <n v="130.79866547989741"/>
    <s v="AR5"/>
    <s v="WAM"/>
    <s v="central"/>
    <x v="0"/>
  </r>
  <r>
    <n v="954"/>
    <x v="4"/>
    <s v="gases-n2o"/>
    <x v="6"/>
    <n v="133.2708226782307"/>
    <s v="AR5"/>
    <s v="WAM"/>
    <s v="central"/>
    <x v="0"/>
  </r>
  <r>
    <n v="955"/>
    <x v="4"/>
    <s v="gases-n2o"/>
    <x v="7"/>
    <n v="138.9870724883958"/>
    <s v="AR5"/>
    <s v="WAM"/>
    <s v="central"/>
    <x v="0"/>
  </r>
  <r>
    <n v="956"/>
    <x v="4"/>
    <s v="gases-n2o"/>
    <x v="8"/>
    <n v="142.18301023014999"/>
    <s v="AR5"/>
    <s v="WAM"/>
    <s v="central"/>
    <x v="0"/>
  </r>
  <r>
    <n v="957"/>
    <x v="4"/>
    <s v="gases-n2o"/>
    <x v="9"/>
    <n v="149.2221493166488"/>
    <s v="AR5"/>
    <s v="WAM"/>
    <s v="central"/>
    <x v="0"/>
  </r>
  <r>
    <n v="958"/>
    <x v="4"/>
    <s v="gases-n2o"/>
    <x v="10"/>
    <n v="160.37201268967871"/>
    <s v="AR5"/>
    <s v="WAM"/>
    <s v="central"/>
    <x v="0"/>
  </r>
  <r>
    <n v="959"/>
    <x v="4"/>
    <s v="gases-n2o"/>
    <x v="11"/>
    <n v="157.92819190411669"/>
    <s v="AR5"/>
    <s v="WAM"/>
    <s v="central"/>
    <x v="0"/>
  </r>
  <r>
    <n v="960"/>
    <x v="4"/>
    <s v="gases-n2o"/>
    <x v="12"/>
    <n v="163.05095719578509"/>
    <s v="AR5"/>
    <s v="WAM"/>
    <s v="central"/>
    <x v="0"/>
  </r>
  <r>
    <n v="961"/>
    <x v="4"/>
    <s v="gases-n2o"/>
    <x v="13"/>
    <n v="171.64910518181361"/>
    <s v="AR5"/>
    <s v="WAM"/>
    <s v="central"/>
    <x v="0"/>
  </r>
  <r>
    <n v="962"/>
    <x v="4"/>
    <s v="gases-n2o"/>
    <x v="14"/>
    <n v="178.74268416769289"/>
    <s v="AR5"/>
    <s v="WAM"/>
    <s v="central"/>
    <x v="0"/>
  </r>
  <r>
    <n v="963"/>
    <x v="4"/>
    <s v="gases-n2o"/>
    <x v="15"/>
    <n v="177.36467514332219"/>
    <s v="AR5"/>
    <s v="WAM"/>
    <s v="central"/>
    <x v="0"/>
  </r>
  <r>
    <n v="964"/>
    <x v="4"/>
    <s v="gases-n2o"/>
    <x v="16"/>
    <n v="173.25327673605489"/>
    <s v="AR5"/>
    <s v="WAM"/>
    <s v="central"/>
    <x v="0"/>
  </r>
  <r>
    <n v="965"/>
    <x v="4"/>
    <s v="gases-n2o"/>
    <x v="17"/>
    <n v="169.70968210541679"/>
    <s v="AR5"/>
    <s v="WAM"/>
    <s v="central"/>
    <x v="0"/>
  </r>
  <r>
    <n v="966"/>
    <x v="4"/>
    <s v="gases-n2o"/>
    <x v="18"/>
    <n v="162.28244194494081"/>
    <s v="AR5"/>
    <s v="WAM"/>
    <s v="central"/>
    <x v="0"/>
  </r>
  <r>
    <n v="967"/>
    <x v="4"/>
    <s v="gases-n2o"/>
    <x v="19"/>
    <n v="158.41899674448049"/>
    <s v="AR5"/>
    <s v="WAM"/>
    <s v="central"/>
    <x v="0"/>
  </r>
  <r>
    <n v="968"/>
    <x v="4"/>
    <s v="gases-n2o"/>
    <x v="20"/>
    <n v="150.8285815968124"/>
    <s v="AR5"/>
    <s v="WAM"/>
    <s v="central"/>
    <x v="0"/>
  </r>
  <r>
    <n v="969"/>
    <x v="4"/>
    <s v="gases-n2o"/>
    <x v="21"/>
    <n v="145.02626294057299"/>
    <s v="AR5"/>
    <s v="WAM"/>
    <s v="central"/>
    <x v="0"/>
  </r>
  <r>
    <n v="970"/>
    <x v="4"/>
    <s v="gases-n2o"/>
    <x v="22"/>
    <n v="138.63292021882279"/>
    <s v="AR5"/>
    <s v="WAM"/>
    <s v="central"/>
    <x v="0"/>
  </r>
  <r>
    <n v="971"/>
    <x v="4"/>
    <s v="gases-n2o"/>
    <x v="23"/>
    <n v="135.5183565795864"/>
    <s v="AR5"/>
    <s v="WAM"/>
    <s v="central"/>
    <x v="0"/>
  </r>
  <r>
    <n v="972"/>
    <x v="4"/>
    <s v="gases-n2o"/>
    <x v="24"/>
    <n v="131.18036423987189"/>
    <s v="AR5"/>
    <s v="WAM"/>
    <s v="central"/>
    <x v="0"/>
  </r>
  <r>
    <n v="973"/>
    <x v="4"/>
    <s v="gases-n2o"/>
    <x v="25"/>
    <n v="127.4880608174234"/>
    <s v="AR5"/>
    <s v="WAM"/>
    <s v="central"/>
    <x v="0"/>
  </r>
  <r>
    <n v="974"/>
    <x v="4"/>
    <s v="gases-n2o"/>
    <x v="26"/>
    <n v="124.7131886396626"/>
    <s v="AR5"/>
    <s v="WAM"/>
    <s v="central"/>
    <x v="0"/>
  </r>
  <r>
    <n v="975"/>
    <x v="4"/>
    <s v="gases-n2o"/>
    <x v="27"/>
    <n v="109.4008922035942"/>
    <s v="AR5"/>
    <s v="WAM"/>
    <s v="central"/>
    <x v="0"/>
  </r>
  <r>
    <n v="976"/>
    <x v="4"/>
    <s v="gases-n2o"/>
    <x v="28"/>
    <n v="106.32147636861551"/>
    <s v="AR5"/>
    <s v="WAM"/>
    <s v="central"/>
    <x v="0"/>
  </r>
  <r>
    <n v="977"/>
    <x v="4"/>
    <s v="gases-n2o"/>
    <x v="29"/>
    <n v="104.98252592005881"/>
    <s v="AR5"/>
    <s v="WAM"/>
    <s v="central"/>
    <x v="0"/>
  </r>
  <r>
    <n v="978"/>
    <x v="4"/>
    <s v="gases-n2o"/>
    <x v="30"/>
    <n v="94.418206146890526"/>
    <s v="AR5"/>
    <s v="WAM"/>
    <s v="central"/>
    <x v="0"/>
  </r>
  <r>
    <n v="979"/>
    <x v="4"/>
    <s v="gases-n2o"/>
    <x v="31"/>
    <n v="94.99628461578358"/>
    <s v="AR5"/>
    <s v="WAM"/>
    <s v="central"/>
    <x v="0"/>
  </r>
  <r>
    <n v="980"/>
    <x v="4"/>
    <s v="gases-n2o"/>
    <x v="32"/>
    <n v="94.294463319856874"/>
    <s v="AR5"/>
    <s v="WAM"/>
    <s v="central"/>
    <x v="0"/>
  </r>
  <r>
    <n v="981"/>
    <x v="4"/>
    <s v="gases-n2o"/>
    <x v="33"/>
    <n v="95.671166601773862"/>
    <s v="AR5"/>
    <s v="WAM"/>
    <s v="central"/>
    <x v="0"/>
  </r>
  <r>
    <n v="982"/>
    <x v="4"/>
    <s v="gases-n2o"/>
    <x v="34"/>
    <n v="134.74472249999999"/>
    <s v="AR5"/>
    <s v="WAM"/>
    <s v="central"/>
    <x v="0"/>
  </r>
  <r>
    <n v="983"/>
    <x v="4"/>
    <s v="gases-n2o"/>
    <x v="35"/>
    <n v="133.33427750000001"/>
    <s v="AR5"/>
    <s v="WAM"/>
    <s v="central"/>
    <x v="0"/>
  </r>
  <r>
    <n v="984"/>
    <x v="4"/>
    <s v="gases-n2o"/>
    <x v="36"/>
    <n v="132.55456419999999"/>
    <s v="AR5"/>
    <s v="WAM"/>
    <s v="central"/>
    <x v="0"/>
  </r>
  <r>
    <n v="985"/>
    <x v="4"/>
    <s v="gases-n2o"/>
    <x v="37"/>
    <n v="131.63482629999999"/>
    <s v="AR5"/>
    <s v="WAM"/>
    <s v="central"/>
    <x v="0"/>
  </r>
  <r>
    <n v="986"/>
    <x v="4"/>
    <s v="gases-n2o"/>
    <x v="38"/>
    <n v="130.4163302"/>
    <s v="AR5"/>
    <s v="WAM"/>
    <s v="central"/>
    <x v="0"/>
  </r>
  <r>
    <n v="987"/>
    <x v="4"/>
    <s v="gases-n2o"/>
    <x v="39"/>
    <n v="129.0810228"/>
    <s v="AR5"/>
    <s v="WAM"/>
    <s v="central"/>
    <x v="0"/>
  </r>
  <r>
    <n v="988"/>
    <x v="4"/>
    <s v="gases-n2o"/>
    <x v="40"/>
    <n v="127.2242816"/>
    <s v="AR5"/>
    <s v="WAM"/>
    <s v="central"/>
    <x v="0"/>
  </r>
  <r>
    <n v="989"/>
    <x v="4"/>
    <s v="gases-n2o"/>
    <x v="41"/>
    <n v="125.43559279999999"/>
    <s v="AR5"/>
    <s v="WAM"/>
    <s v="central"/>
    <x v="0"/>
  </r>
  <r>
    <n v="990"/>
    <x v="4"/>
    <s v="gases-n2o"/>
    <x v="42"/>
    <n v="123.53036729999999"/>
    <s v="AR5"/>
    <s v="WAM"/>
    <s v="central"/>
    <x v="0"/>
  </r>
  <r>
    <n v="991"/>
    <x v="4"/>
    <s v="gases-n2o"/>
    <x v="43"/>
    <n v="120.9900528"/>
    <s v="AR5"/>
    <s v="WAM"/>
    <s v="central"/>
    <x v="0"/>
  </r>
  <r>
    <n v="992"/>
    <x v="4"/>
    <s v="gases-n2o"/>
    <x v="44"/>
    <n v="118.3922815"/>
    <s v="AR5"/>
    <s v="WAM"/>
    <s v="central"/>
    <x v="0"/>
  </r>
  <r>
    <n v="993"/>
    <x v="4"/>
    <s v="gases-n2o"/>
    <x v="45"/>
    <n v="114.939245"/>
    <s v="AR5"/>
    <s v="WAM"/>
    <s v="central"/>
    <x v="0"/>
  </r>
  <r>
    <n v="994"/>
    <x v="4"/>
    <s v="gases-n2o"/>
    <x v="46"/>
    <n v="111.8727859"/>
    <s v="AR5"/>
    <s v="WAM"/>
    <s v="central"/>
    <x v="0"/>
  </r>
  <r>
    <n v="995"/>
    <x v="4"/>
    <s v="gases-n2o"/>
    <x v="47"/>
    <n v="108.0972364"/>
    <s v="AR5"/>
    <s v="WAM"/>
    <s v="central"/>
    <x v="0"/>
  </r>
  <r>
    <n v="996"/>
    <x v="4"/>
    <s v="gases-n2o"/>
    <x v="48"/>
    <n v="103.9217842"/>
    <s v="AR5"/>
    <s v="WAM"/>
    <s v="central"/>
    <x v="0"/>
  </r>
  <r>
    <n v="997"/>
    <x v="4"/>
    <s v="gases-n2o"/>
    <x v="49"/>
    <n v="100.1815373"/>
    <s v="AR5"/>
    <s v="WAM"/>
    <s v="central"/>
    <x v="0"/>
  </r>
  <r>
    <n v="998"/>
    <x v="4"/>
    <s v="gases-n2o"/>
    <x v="50"/>
    <n v="96.365394949999995"/>
    <s v="AR5"/>
    <s v="WAM"/>
    <s v="central"/>
    <x v="0"/>
  </r>
  <r>
    <n v="999"/>
    <x v="4"/>
    <s v="gases-n2o"/>
    <x v="51"/>
    <n v="92.699640479999999"/>
    <s v="AR5"/>
    <s v="WAM"/>
    <s v="central"/>
    <x v="0"/>
  </r>
  <r>
    <n v="1000"/>
    <x v="4"/>
    <s v="gases-n2o"/>
    <x v="52"/>
    <n v="89.33881384"/>
    <s v="AR5"/>
    <s v="WAM"/>
    <s v="central"/>
    <x v="0"/>
  </r>
  <r>
    <n v="1001"/>
    <x v="4"/>
    <s v="gases-n2o"/>
    <x v="53"/>
    <n v="85.453116030000004"/>
    <s v="AR5"/>
    <s v="WAM"/>
    <s v="central"/>
    <x v="0"/>
  </r>
  <r>
    <n v="1002"/>
    <x v="4"/>
    <s v="gases-n2o"/>
    <x v="54"/>
    <n v="82.052202129999998"/>
    <s v="AR5"/>
    <s v="WAM"/>
    <s v="central"/>
    <x v="0"/>
  </r>
  <r>
    <n v="1003"/>
    <x v="4"/>
    <s v="gases-n2o"/>
    <x v="55"/>
    <n v="78.829996219999998"/>
    <s v="AR5"/>
    <s v="WAM"/>
    <s v="central"/>
    <x v="0"/>
  </r>
  <r>
    <n v="1004"/>
    <x v="4"/>
    <s v="gases-n2o"/>
    <x v="56"/>
    <n v="75.649701789999995"/>
    <s v="AR5"/>
    <s v="WAM"/>
    <s v="central"/>
    <x v="0"/>
  </r>
  <r>
    <n v="1005"/>
    <x v="4"/>
    <s v="gases-n2o"/>
    <x v="57"/>
    <n v="72.986082760000002"/>
    <s v="AR5"/>
    <s v="WAM"/>
    <s v="central"/>
    <x v="0"/>
  </r>
  <r>
    <n v="1006"/>
    <x v="4"/>
    <s v="gases-n2o"/>
    <x v="58"/>
    <n v="69.699473280000007"/>
    <s v="AR5"/>
    <s v="WAM"/>
    <s v="central"/>
    <x v="0"/>
  </r>
  <r>
    <n v="1007"/>
    <x v="4"/>
    <s v="gases-n2o"/>
    <x v="59"/>
    <n v="66.87216574"/>
    <s v="AR5"/>
    <s v="WAM"/>
    <s v="central"/>
    <x v="0"/>
  </r>
  <r>
    <n v="1008"/>
    <x v="4"/>
    <s v="gases-n2o"/>
    <x v="60"/>
    <n v="64.557617789999995"/>
    <s v="AR5"/>
    <s v="WAM"/>
    <s v="central"/>
    <x v="0"/>
  </r>
  <r>
    <n v="1009"/>
    <x v="5"/>
    <s v="gases-ch4"/>
    <x v="0"/>
    <n v="3092.7871340000002"/>
    <s v="AR5"/>
    <s v="WAM"/>
    <s v="central"/>
    <x v="0"/>
  </r>
  <r>
    <n v="1010"/>
    <x v="5"/>
    <s v="gases-ch4"/>
    <x v="1"/>
    <n v="3184.1290800000002"/>
    <s v="AR5"/>
    <s v="WAM"/>
    <s v="central"/>
    <x v="0"/>
  </r>
  <r>
    <n v="1011"/>
    <x v="5"/>
    <s v="gases-ch4"/>
    <x v="2"/>
    <n v="3272.030342"/>
    <s v="AR5"/>
    <s v="WAM"/>
    <s v="central"/>
    <x v="0"/>
  </r>
  <r>
    <n v="1012"/>
    <x v="5"/>
    <s v="gases-ch4"/>
    <x v="3"/>
    <n v="3357.6193060000001"/>
    <s v="AR5"/>
    <s v="WAM"/>
    <s v="central"/>
    <x v="0"/>
  </r>
  <r>
    <n v="1013"/>
    <x v="5"/>
    <s v="gases-ch4"/>
    <x v="4"/>
    <n v="3335.2394869999998"/>
    <s v="AR5"/>
    <s v="WAM"/>
    <s v="central"/>
    <x v="0"/>
  </r>
  <r>
    <n v="1014"/>
    <x v="5"/>
    <s v="gases-ch4"/>
    <x v="5"/>
    <n v="3414.4642720000002"/>
    <s v="AR5"/>
    <s v="WAM"/>
    <s v="central"/>
    <x v="0"/>
  </r>
  <r>
    <n v="1015"/>
    <x v="5"/>
    <s v="gases-ch4"/>
    <x v="6"/>
    <n v="3488.3361180000002"/>
    <s v="AR5"/>
    <s v="WAM"/>
    <s v="central"/>
    <x v="0"/>
  </r>
  <r>
    <n v="1016"/>
    <x v="5"/>
    <s v="gases-ch4"/>
    <x v="7"/>
    <n v="3550.41561"/>
    <s v="AR5"/>
    <s v="WAM"/>
    <s v="central"/>
    <x v="0"/>
  </r>
  <r>
    <n v="1017"/>
    <x v="5"/>
    <s v="gases-ch4"/>
    <x v="8"/>
    <n v="3575.901558"/>
    <s v="AR5"/>
    <s v="WAM"/>
    <s v="central"/>
    <x v="0"/>
  </r>
  <r>
    <n v="1018"/>
    <x v="5"/>
    <s v="gases-ch4"/>
    <x v="9"/>
    <n v="3598.4863030000001"/>
    <s v="AR5"/>
    <s v="WAM"/>
    <s v="central"/>
    <x v="0"/>
  </r>
  <r>
    <n v="1019"/>
    <x v="5"/>
    <s v="gases-ch4"/>
    <x v="10"/>
    <n v="3629.937156"/>
    <s v="AR5"/>
    <s v="WAM"/>
    <s v="central"/>
    <x v="0"/>
  </r>
  <r>
    <n v="1020"/>
    <x v="5"/>
    <s v="gases-ch4"/>
    <x v="11"/>
    <n v="3654.9555099999998"/>
    <s v="AR5"/>
    <s v="WAM"/>
    <s v="central"/>
    <x v="0"/>
  </r>
  <r>
    <n v="1021"/>
    <x v="5"/>
    <s v="gases-ch4"/>
    <x v="12"/>
    <n v="3684.3237760000002"/>
    <s v="AR5"/>
    <s v="WAM"/>
    <s v="central"/>
    <x v="0"/>
  </r>
  <r>
    <n v="1022"/>
    <x v="5"/>
    <s v="gases-ch4"/>
    <x v="13"/>
    <n v="3623.252422"/>
    <s v="AR5"/>
    <s v="WAM"/>
    <s v="central"/>
    <x v="0"/>
  </r>
  <r>
    <n v="1023"/>
    <x v="5"/>
    <s v="gases-ch4"/>
    <x v="14"/>
    <n v="3651.566014"/>
    <s v="AR5"/>
    <s v="WAM"/>
    <s v="central"/>
    <x v="0"/>
  </r>
  <r>
    <n v="1024"/>
    <x v="5"/>
    <s v="gases-ch4"/>
    <x v="15"/>
    <n v="3635.3483500000002"/>
    <s v="AR5"/>
    <s v="WAM"/>
    <s v="central"/>
    <x v="0"/>
  </r>
  <r>
    <n v="1025"/>
    <x v="5"/>
    <s v="gases-ch4"/>
    <x v="16"/>
    <n v="3589.4720950000001"/>
    <s v="AR5"/>
    <s v="WAM"/>
    <s v="central"/>
    <x v="0"/>
  </r>
  <r>
    <n v="1026"/>
    <x v="5"/>
    <s v="gases-ch4"/>
    <x v="17"/>
    <n v="3562.755044"/>
    <s v="AR5"/>
    <s v="WAM"/>
    <s v="central"/>
    <x v="0"/>
  </r>
  <r>
    <n v="1027"/>
    <x v="5"/>
    <s v="gases-ch4"/>
    <x v="18"/>
    <n v="3517.8157820000001"/>
    <s v="AR5"/>
    <s v="WAM"/>
    <s v="central"/>
    <x v="0"/>
  </r>
  <r>
    <n v="1028"/>
    <x v="5"/>
    <s v="gases-ch4"/>
    <x v="19"/>
    <n v="3458.51451"/>
    <s v="AR5"/>
    <s v="WAM"/>
    <s v="central"/>
    <x v="0"/>
  </r>
  <r>
    <n v="1029"/>
    <x v="5"/>
    <s v="gases-ch4"/>
    <x v="20"/>
    <n v="3417.8545840000002"/>
    <s v="AR5"/>
    <s v="WAM"/>
    <s v="central"/>
    <x v="0"/>
  </r>
  <r>
    <n v="1030"/>
    <x v="5"/>
    <s v="gases-ch4"/>
    <x v="21"/>
    <n v="3319.7924159999998"/>
    <s v="AR5"/>
    <s v="WAM"/>
    <s v="central"/>
    <x v="0"/>
  </r>
  <r>
    <n v="1031"/>
    <x v="5"/>
    <s v="gases-ch4"/>
    <x v="22"/>
    <n v="3251.0716809999999"/>
    <s v="AR5"/>
    <s v="WAM"/>
    <s v="central"/>
    <x v="0"/>
  </r>
  <r>
    <n v="1032"/>
    <x v="5"/>
    <s v="gases-ch4"/>
    <x v="23"/>
    <n v="3200.4639430000002"/>
    <s v="AR5"/>
    <s v="WAM"/>
    <s v="central"/>
    <x v="0"/>
  </r>
  <r>
    <n v="1033"/>
    <x v="5"/>
    <s v="gases-ch4"/>
    <x v="24"/>
    <n v="3157.5158310000002"/>
    <s v="AR5"/>
    <s v="WAM"/>
    <s v="central"/>
    <x v="0"/>
  </r>
  <r>
    <n v="1034"/>
    <x v="5"/>
    <s v="gases-ch4"/>
    <x v="25"/>
    <n v="3119.8257779999999"/>
    <s v="AR5"/>
    <s v="WAM"/>
    <s v="central"/>
    <x v="0"/>
  </r>
  <r>
    <n v="1035"/>
    <x v="5"/>
    <s v="gases-ch4"/>
    <x v="26"/>
    <n v="3084.804799"/>
    <s v="AR5"/>
    <s v="WAM"/>
    <s v="central"/>
    <x v="0"/>
  </r>
  <r>
    <n v="1036"/>
    <x v="5"/>
    <s v="gases-ch4"/>
    <x v="27"/>
    <n v="3052.1042699999998"/>
    <s v="AR5"/>
    <s v="WAM"/>
    <s v="central"/>
    <x v="0"/>
  </r>
  <r>
    <n v="1037"/>
    <x v="5"/>
    <s v="gases-ch4"/>
    <x v="28"/>
    <n v="3007.5838560000002"/>
    <s v="AR5"/>
    <s v="WAM"/>
    <s v="central"/>
    <x v="0"/>
  </r>
  <r>
    <n v="1038"/>
    <x v="5"/>
    <s v="gases-ch4"/>
    <x v="29"/>
    <n v="2974.1460189999998"/>
    <s v="AR5"/>
    <s v="WAM"/>
    <s v="central"/>
    <x v="0"/>
  </r>
  <r>
    <n v="1039"/>
    <x v="5"/>
    <s v="gases-ch4"/>
    <x v="30"/>
    <n v="2937.8028850000001"/>
    <s v="AR5"/>
    <s v="WAM"/>
    <s v="central"/>
    <x v="0"/>
  </r>
  <r>
    <n v="1040"/>
    <x v="5"/>
    <s v="gases-ch4"/>
    <x v="31"/>
    <n v="2896.0393359999998"/>
    <s v="AR5"/>
    <s v="WAM"/>
    <s v="central"/>
    <x v="0"/>
  </r>
  <r>
    <n v="1041"/>
    <x v="5"/>
    <s v="gases-ch4"/>
    <x v="32"/>
    <n v="2864.0950790000002"/>
    <s v="AR5"/>
    <s v="WAM"/>
    <s v="central"/>
    <x v="0"/>
  </r>
  <r>
    <n v="1042"/>
    <x v="5"/>
    <s v="gases-ch4"/>
    <x v="33"/>
    <n v="2845.233291"/>
    <s v="AR5"/>
    <s v="WAM"/>
    <s v="central"/>
    <x v="0"/>
  </r>
  <r>
    <n v="1043"/>
    <x v="5"/>
    <s v="gases-ch4"/>
    <x v="34"/>
    <n v="2839.9629970000001"/>
    <s v="AR5"/>
    <s v="WAM"/>
    <s v="central"/>
    <x v="0"/>
  </r>
  <r>
    <n v="1044"/>
    <x v="5"/>
    <s v="gases-ch4"/>
    <x v="35"/>
    <n v="2797.80825"/>
    <s v="AR5"/>
    <s v="WAM"/>
    <s v="central"/>
    <x v="0"/>
  </r>
  <r>
    <n v="1045"/>
    <x v="5"/>
    <s v="gases-ch4"/>
    <x v="36"/>
    <n v="2792.373227"/>
    <s v="AR5"/>
    <s v="WAM"/>
    <s v="central"/>
    <x v="0"/>
  </r>
  <r>
    <n v="1046"/>
    <x v="5"/>
    <s v="gases-ch4"/>
    <x v="37"/>
    <n v="2663.0006389999999"/>
    <s v="AR5"/>
    <s v="WAM"/>
    <s v="central"/>
    <x v="0"/>
  </r>
  <r>
    <n v="1047"/>
    <x v="5"/>
    <s v="gases-ch4"/>
    <x v="38"/>
    <n v="2542.8062249999998"/>
    <s v="AR5"/>
    <s v="WAM"/>
    <s v="central"/>
    <x v="0"/>
  </r>
  <r>
    <n v="1048"/>
    <x v="5"/>
    <s v="gases-ch4"/>
    <x v="39"/>
    <n v="2440.7779209999999"/>
    <s v="AR5"/>
    <s v="WAM"/>
    <s v="central"/>
    <x v="0"/>
  </r>
  <r>
    <n v="1049"/>
    <x v="5"/>
    <s v="gases-ch4"/>
    <x v="40"/>
    <n v="2342.252841"/>
    <s v="AR5"/>
    <s v="WAM"/>
    <s v="central"/>
    <x v="0"/>
  </r>
  <r>
    <n v="1050"/>
    <x v="5"/>
    <s v="gases-ch4"/>
    <x v="41"/>
    <n v="2243.6489799999999"/>
    <s v="AR5"/>
    <s v="WAM"/>
    <s v="central"/>
    <x v="0"/>
  </r>
  <r>
    <n v="1051"/>
    <x v="5"/>
    <s v="gases-ch4"/>
    <x v="42"/>
    <n v="2187.5418140000002"/>
    <s v="AR5"/>
    <s v="WAM"/>
    <s v="central"/>
    <x v="0"/>
  </r>
  <r>
    <n v="1052"/>
    <x v="5"/>
    <s v="gases-ch4"/>
    <x v="43"/>
    <n v="2134.9775530000002"/>
    <s v="AR5"/>
    <s v="WAM"/>
    <s v="central"/>
    <x v="0"/>
  </r>
  <r>
    <n v="1053"/>
    <x v="5"/>
    <s v="gases-ch4"/>
    <x v="44"/>
    <n v="2086.0675249999999"/>
    <s v="AR5"/>
    <s v="WAM"/>
    <s v="central"/>
    <x v="0"/>
  </r>
  <r>
    <n v="1054"/>
    <x v="5"/>
    <s v="gases-ch4"/>
    <x v="45"/>
    <n v="2040.811868"/>
    <s v="AR5"/>
    <s v="WAM"/>
    <s v="central"/>
    <x v="0"/>
  </r>
  <r>
    <n v="1055"/>
    <x v="5"/>
    <s v="gases-ch4"/>
    <x v="46"/>
    <n v="2022.6996859999999"/>
    <s v="AR5"/>
    <s v="WAM"/>
    <s v="central"/>
    <x v="0"/>
  </r>
  <r>
    <n v="1056"/>
    <x v="5"/>
    <s v="gases-ch4"/>
    <x v="47"/>
    <n v="2016.1787830000001"/>
    <s v="AR5"/>
    <s v="WAM"/>
    <s v="central"/>
    <x v="0"/>
  </r>
  <r>
    <n v="1057"/>
    <x v="5"/>
    <s v="gases-ch4"/>
    <x v="48"/>
    <n v="2010.4585159999999"/>
    <s v="AR5"/>
    <s v="WAM"/>
    <s v="central"/>
    <x v="0"/>
  </r>
  <r>
    <n v="1058"/>
    <x v="5"/>
    <s v="gases-ch4"/>
    <x v="49"/>
    <n v="2005.930286"/>
    <s v="AR5"/>
    <s v="WAM"/>
    <s v="central"/>
    <x v="0"/>
  </r>
  <r>
    <n v="1059"/>
    <x v="5"/>
    <s v="gases-ch4"/>
    <x v="50"/>
    <n v="1999.844257"/>
    <s v="AR5"/>
    <s v="WAM"/>
    <s v="central"/>
    <x v="0"/>
  </r>
  <r>
    <n v="1060"/>
    <x v="5"/>
    <s v="gases-ch4"/>
    <x v="51"/>
    <n v="2001.8798899999999"/>
    <s v="AR5"/>
    <s v="WAM"/>
    <s v="central"/>
    <x v="0"/>
  </r>
  <r>
    <n v="1061"/>
    <x v="5"/>
    <s v="gases-ch4"/>
    <x v="52"/>
    <n v="2004.1242689999999"/>
    <s v="AR5"/>
    <s v="WAM"/>
    <s v="central"/>
    <x v="0"/>
  </r>
  <r>
    <n v="1062"/>
    <x v="5"/>
    <s v="gases-ch4"/>
    <x v="53"/>
    <n v="2010.571533"/>
    <s v="AR5"/>
    <s v="WAM"/>
    <s v="central"/>
    <x v="0"/>
  </r>
  <r>
    <n v="1063"/>
    <x v="5"/>
    <s v="gases-ch4"/>
    <x v="54"/>
    <n v="2019.403059"/>
    <s v="AR5"/>
    <s v="WAM"/>
    <s v="central"/>
    <x v="0"/>
  </r>
  <r>
    <n v="1064"/>
    <x v="5"/>
    <s v="gases-ch4"/>
    <x v="55"/>
    <n v="2030.5127669999999"/>
    <s v="AR5"/>
    <s v="WAM"/>
    <s v="central"/>
    <x v="0"/>
  </r>
  <r>
    <n v="1065"/>
    <x v="5"/>
    <s v="gases-ch4"/>
    <x v="56"/>
    <n v="2044.9803440000001"/>
    <s v="AR5"/>
    <s v="WAM"/>
    <s v="central"/>
    <x v="0"/>
  </r>
  <r>
    <n v="1066"/>
    <x v="5"/>
    <s v="gases-ch4"/>
    <x v="57"/>
    <n v="2058.0153150000001"/>
    <s v="AR5"/>
    <s v="WAM"/>
    <s v="central"/>
    <x v="0"/>
  </r>
  <r>
    <n v="1067"/>
    <x v="5"/>
    <s v="gases-ch4"/>
    <x v="58"/>
    <n v="2069.8590020000001"/>
    <s v="AR5"/>
    <s v="WAM"/>
    <s v="central"/>
    <x v="0"/>
  </r>
  <r>
    <n v="1068"/>
    <x v="5"/>
    <s v="gases-ch4"/>
    <x v="59"/>
    <n v="2080.497351"/>
    <s v="AR5"/>
    <s v="WAM"/>
    <s v="central"/>
    <x v="0"/>
  </r>
  <r>
    <n v="1069"/>
    <x v="5"/>
    <s v="gases-ch4"/>
    <x v="60"/>
    <n v="2089.0846489999999"/>
    <s v="AR5"/>
    <s v="WAM"/>
    <s v="central"/>
    <x v="0"/>
  </r>
  <r>
    <n v="1070"/>
    <x v="5"/>
    <s v="gases-co2"/>
    <x v="0"/>
    <n v="153.25677479999999"/>
    <s v="AR5"/>
    <s v="WAM"/>
    <s v="central"/>
    <x v="0"/>
  </r>
  <r>
    <n v="1071"/>
    <x v="5"/>
    <s v="gases-co2"/>
    <x v="1"/>
    <n v="152.20610009999999"/>
    <s v="AR5"/>
    <s v="WAM"/>
    <s v="central"/>
    <x v="0"/>
  </r>
  <r>
    <n v="1072"/>
    <x v="5"/>
    <s v="gases-co2"/>
    <x v="2"/>
    <n v="150.5256502"/>
    <s v="AR5"/>
    <s v="WAM"/>
    <s v="central"/>
    <x v="0"/>
  </r>
  <r>
    <n v="1073"/>
    <x v="5"/>
    <s v="gases-co2"/>
    <x v="3"/>
    <n v="153.17006069999999"/>
    <s v="AR5"/>
    <s v="WAM"/>
    <s v="central"/>
    <x v="0"/>
  </r>
  <r>
    <n v="1074"/>
    <x v="5"/>
    <s v="gases-co2"/>
    <x v="4"/>
    <n v="133.19648659999999"/>
    <s v="AR5"/>
    <s v="WAM"/>
    <s v="central"/>
    <x v="0"/>
  </r>
  <r>
    <n v="1075"/>
    <x v="5"/>
    <s v="gases-co2"/>
    <x v="5"/>
    <n v="131.81811819999999"/>
    <s v="AR5"/>
    <s v="WAM"/>
    <s v="central"/>
    <x v="0"/>
  </r>
  <r>
    <n v="1076"/>
    <x v="5"/>
    <s v="gases-co2"/>
    <x v="6"/>
    <n v="126.7635136"/>
    <s v="AR5"/>
    <s v="WAM"/>
    <s v="central"/>
    <x v="0"/>
  </r>
  <r>
    <n v="1077"/>
    <x v="5"/>
    <s v="gases-co2"/>
    <x v="7"/>
    <n v="135.2312445"/>
    <s v="AR5"/>
    <s v="WAM"/>
    <s v="central"/>
    <x v="0"/>
  </r>
  <r>
    <n v="1078"/>
    <x v="5"/>
    <s v="gases-co2"/>
    <x v="8"/>
    <n v="143.5044954"/>
    <s v="AR5"/>
    <s v="WAM"/>
    <s v="central"/>
    <x v="0"/>
  </r>
  <r>
    <n v="1079"/>
    <x v="5"/>
    <s v="gases-co2"/>
    <x v="9"/>
    <n v="151.3373062"/>
    <s v="AR5"/>
    <s v="WAM"/>
    <s v="central"/>
    <x v="0"/>
  </r>
  <r>
    <n v="1080"/>
    <x v="5"/>
    <s v="gases-co2"/>
    <x v="10"/>
    <n v="144.66133909999999"/>
    <s v="AR5"/>
    <s v="WAM"/>
    <s v="central"/>
    <x v="0"/>
  </r>
  <r>
    <n v="1081"/>
    <x v="5"/>
    <s v="gases-co2"/>
    <x v="11"/>
    <n v="133.77402190000001"/>
    <s v="AR5"/>
    <s v="WAM"/>
    <s v="central"/>
    <x v="0"/>
  </r>
  <r>
    <n v="1082"/>
    <x v="5"/>
    <s v="gases-co2"/>
    <x v="12"/>
    <n v="127.1675528"/>
    <s v="AR5"/>
    <s v="WAM"/>
    <s v="central"/>
    <x v="0"/>
  </r>
  <r>
    <n v="1083"/>
    <x v="5"/>
    <s v="gases-co2"/>
    <x v="13"/>
    <n v="119.2559297"/>
    <s v="AR5"/>
    <s v="WAM"/>
    <s v="central"/>
    <x v="0"/>
  </r>
  <r>
    <n v="1084"/>
    <x v="5"/>
    <s v="gases-co2"/>
    <x v="14"/>
    <n v="120.086946"/>
    <s v="AR5"/>
    <s v="WAM"/>
    <s v="central"/>
    <x v="0"/>
  </r>
  <r>
    <n v="1085"/>
    <x v="5"/>
    <s v="gases-co2"/>
    <x v="15"/>
    <n v="115.4930154"/>
    <s v="AR5"/>
    <s v="WAM"/>
    <s v="central"/>
    <x v="0"/>
  </r>
  <r>
    <n v="1086"/>
    <x v="5"/>
    <s v="gases-co2"/>
    <x v="16"/>
    <n v="114.5702624"/>
    <s v="AR5"/>
    <s v="WAM"/>
    <s v="central"/>
    <x v="0"/>
  </r>
  <r>
    <n v="1087"/>
    <x v="5"/>
    <s v="gases-co2"/>
    <x v="17"/>
    <n v="110.9102357"/>
    <s v="AR5"/>
    <s v="WAM"/>
    <s v="central"/>
    <x v="0"/>
  </r>
  <r>
    <n v="1088"/>
    <x v="5"/>
    <s v="gases-co2"/>
    <x v="18"/>
    <n v="106.0970153"/>
    <s v="AR5"/>
    <s v="WAM"/>
    <s v="central"/>
    <x v="0"/>
  </r>
  <r>
    <n v="1089"/>
    <x v="5"/>
    <s v="gases-co2"/>
    <x v="19"/>
    <n v="103.8908844"/>
    <s v="AR5"/>
    <s v="WAM"/>
    <s v="central"/>
    <x v="0"/>
  </r>
  <r>
    <n v="1090"/>
    <x v="5"/>
    <s v="gases-co2"/>
    <x v="20"/>
    <n v="104.89847279999999"/>
    <s v="AR5"/>
    <s v="WAM"/>
    <s v="central"/>
    <x v="0"/>
  </r>
  <r>
    <n v="1091"/>
    <x v="5"/>
    <s v="gases-co2"/>
    <x v="21"/>
    <n v="101.6546889"/>
    <s v="AR5"/>
    <s v="WAM"/>
    <s v="central"/>
    <x v="0"/>
  </r>
  <r>
    <n v="1092"/>
    <x v="5"/>
    <s v="gases-co2"/>
    <x v="22"/>
    <n v="101.9231734"/>
    <s v="AR5"/>
    <s v="WAM"/>
    <s v="central"/>
    <x v="0"/>
  </r>
  <r>
    <n v="1093"/>
    <x v="5"/>
    <s v="gases-co2"/>
    <x v="23"/>
    <n v="99.364486740000004"/>
    <s v="AR5"/>
    <s v="WAM"/>
    <s v="central"/>
    <x v="0"/>
  </r>
  <r>
    <n v="1094"/>
    <x v="5"/>
    <s v="gases-co2"/>
    <x v="24"/>
    <n v="99.472718529999995"/>
    <s v="AR5"/>
    <s v="WAM"/>
    <s v="central"/>
    <x v="0"/>
  </r>
  <r>
    <n v="1095"/>
    <x v="5"/>
    <s v="gases-co2"/>
    <x v="25"/>
    <n v="96.910135310000001"/>
    <s v="AR5"/>
    <s v="WAM"/>
    <s v="central"/>
    <x v="0"/>
  </r>
  <r>
    <n v="1096"/>
    <x v="5"/>
    <s v="gases-co2"/>
    <x v="26"/>
    <n v="97.305391589999999"/>
    <s v="AR5"/>
    <s v="WAM"/>
    <s v="central"/>
    <x v="0"/>
  </r>
  <r>
    <n v="1097"/>
    <x v="5"/>
    <s v="gases-co2"/>
    <x v="27"/>
    <n v="91.916821279999994"/>
    <s v="AR5"/>
    <s v="WAM"/>
    <s v="central"/>
    <x v="0"/>
  </r>
  <r>
    <n v="1098"/>
    <x v="5"/>
    <s v="gases-co2"/>
    <x v="28"/>
    <n v="89.194580180000003"/>
    <s v="AR5"/>
    <s v="WAM"/>
    <s v="central"/>
    <x v="0"/>
  </r>
  <r>
    <n v="1099"/>
    <x v="5"/>
    <s v="gases-co2"/>
    <x v="29"/>
    <n v="87.105462689999996"/>
    <s v="AR5"/>
    <s v="WAM"/>
    <s v="central"/>
    <x v="0"/>
  </r>
  <r>
    <n v="1100"/>
    <x v="5"/>
    <s v="gases-co2"/>
    <x v="30"/>
    <n v="86.666078630000001"/>
    <s v="AR5"/>
    <s v="WAM"/>
    <s v="central"/>
    <x v="0"/>
  </r>
  <r>
    <n v="1101"/>
    <x v="5"/>
    <s v="gases-co2"/>
    <x v="31"/>
    <n v="87.450045209999999"/>
    <s v="AR5"/>
    <s v="WAM"/>
    <s v="central"/>
    <x v="0"/>
  </r>
  <r>
    <n v="1102"/>
    <x v="5"/>
    <s v="gases-co2"/>
    <x v="32"/>
    <n v="82.994419440000001"/>
    <s v="AR5"/>
    <s v="WAM"/>
    <s v="central"/>
    <x v="0"/>
  </r>
  <r>
    <n v="1103"/>
    <x v="5"/>
    <s v="gases-co2"/>
    <x v="33"/>
    <n v="81.483827590000004"/>
    <s v="AR5"/>
    <s v="WAM"/>
    <s v="central"/>
    <x v="0"/>
  </r>
  <r>
    <n v="1104"/>
    <x v="5"/>
    <s v="gases-co2"/>
    <x v="34"/>
    <n v="88.716953029999999"/>
    <s v="AR5"/>
    <s v="WAM"/>
    <s v="central"/>
    <x v="0"/>
  </r>
  <r>
    <n v="1105"/>
    <x v="5"/>
    <s v="gases-co2"/>
    <x v="35"/>
    <n v="88.161686849999995"/>
    <s v="AR5"/>
    <s v="WAM"/>
    <s v="central"/>
    <x v="0"/>
  </r>
  <r>
    <n v="1106"/>
    <x v="5"/>
    <s v="gases-co2"/>
    <x v="36"/>
    <n v="87.629091009999996"/>
    <s v="AR5"/>
    <s v="WAM"/>
    <s v="central"/>
    <x v="0"/>
  </r>
  <r>
    <n v="1107"/>
    <x v="5"/>
    <s v="gases-co2"/>
    <x v="37"/>
    <n v="87.117386760000002"/>
    <s v="AR5"/>
    <s v="WAM"/>
    <s v="central"/>
    <x v="0"/>
  </r>
  <r>
    <n v="1108"/>
    <x v="5"/>
    <s v="gases-co2"/>
    <x v="38"/>
    <n v="86.624996769999996"/>
    <s v="AR5"/>
    <s v="WAM"/>
    <s v="central"/>
    <x v="0"/>
  </r>
  <r>
    <n v="1109"/>
    <x v="5"/>
    <s v="gases-co2"/>
    <x v="39"/>
    <n v="86.150515889999994"/>
    <s v="AR5"/>
    <s v="WAM"/>
    <s v="central"/>
    <x v="0"/>
  </r>
  <r>
    <n v="1110"/>
    <x v="5"/>
    <s v="gases-co2"/>
    <x v="40"/>
    <n v="85.692686949999995"/>
    <s v="AR5"/>
    <s v="WAM"/>
    <s v="central"/>
    <x v="0"/>
  </r>
  <r>
    <n v="1111"/>
    <x v="5"/>
    <s v="gases-co2"/>
    <x v="41"/>
    <n v="85.250380649999997"/>
    <s v="AR5"/>
    <s v="WAM"/>
    <s v="central"/>
    <x v="0"/>
  </r>
  <r>
    <n v="1112"/>
    <x v="5"/>
    <s v="gases-co2"/>
    <x v="42"/>
    <n v="84.822578849999999"/>
    <s v="AR5"/>
    <s v="WAM"/>
    <s v="central"/>
    <x v="0"/>
  </r>
  <r>
    <n v="1113"/>
    <x v="5"/>
    <s v="gases-co2"/>
    <x v="43"/>
    <n v="84.408360369999997"/>
    <s v="AR5"/>
    <s v="WAM"/>
    <s v="central"/>
    <x v="0"/>
  </r>
  <r>
    <n v="1114"/>
    <x v="5"/>
    <s v="gases-co2"/>
    <x v="44"/>
    <n v="84.006889119999997"/>
    <s v="AR5"/>
    <s v="WAM"/>
    <s v="central"/>
    <x v="0"/>
  </r>
  <r>
    <n v="1115"/>
    <x v="5"/>
    <s v="gases-co2"/>
    <x v="45"/>
    <n v="83.617403899999999"/>
    <s v="AR5"/>
    <s v="WAM"/>
    <s v="central"/>
    <x v="0"/>
  </r>
  <r>
    <n v="1116"/>
    <x v="5"/>
    <s v="gases-co2"/>
    <x v="46"/>
    <n v="83.239209700000004"/>
    <s v="AR5"/>
    <s v="WAM"/>
    <s v="central"/>
    <x v="0"/>
  </r>
  <r>
    <n v="1117"/>
    <x v="5"/>
    <s v="gases-co2"/>
    <x v="47"/>
    <n v="82.871670289999997"/>
    <s v="AR5"/>
    <s v="WAM"/>
    <s v="central"/>
    <x v="0"/>
  </r>
  <r>
    <n v="1118"/>
    <x v="5"/>
    <s v="gases-co2"/>
    <x v="48"/>
    <n v="82.514201740000004"/>
    <s v="AR5"/>
    <s v="WAM"/>
    <s v="central"/>
    <x v="0"/>
  </r>
  <r>
    <n v="1119"/>
    <x v="5"/>
    <s v="gases-co2"/>
    <x v="49"/>
    <n v="82.166266820000004"/>
    <s v="AR5"/>
    <s v="WAM"/>
    <s v="central"/>
    <x v="0"/>
  </r>
  <r>
    <n v="1120"/>
    <x v="5"/>
    <s v="gases-co2"/>
    <x v="50"/>
    <n v="81.827370209999998"/>
    <s v="AR5"/>
    <s v="WAM"/>
    <s v="central"/>
    <x v="0"/>
  </r>
  <r>
    <n v="1121"/>
    <x v="5"/>
    <s v="gases-co2"/>
    <x v="51"/>
    <n v="81.497054180000006"/>
    <s v="AR5"/>
    <s v="WAM"/>
    <s v="central"/>
    <x v="0"/>
  </r>
  <r>
    <n v="1122"/>
    <x v="5"/>
    <s v="gases-co2"/>
    <x v="52"/>
    <n v="81.174894940000001"/>
    <s v="AR5"/>
    <s v="WAM"/>
    <s v="central"/>
    <x v="0"/>
  </r>
  <r>
    <n v="1123"/>
    <x v="5"/>
    <s v="gases-co2"/>
    <x v="53"/>
    <n v="80.860499340000004"/>
    <s v="AR5"/>
    <s v="WAM"/>
    <s v="central"/>
    <x v="0"/>
  </r>
  <r>
    <n v="1124"/>
    <x v="5"/>
    <s v="gases-co2"/>
    <x v="54"/>
    <n v="80.553501969999999"/>
    <s v="AR5"/>
    <s v="WAM"/>
    <s v="central"/>
    <x v="0"/>
  </r>
  <r>
    <n v="1125"/>
    <x v="5"/>
    <s v="gases-co2"/>
    <x v="55"/>
    <n v="80.253562650000006"/>
    <s v="AR5"/>
    <s v="WAM"/>
    <s v="central"/>
    <x v="0"/>
  </r>
  <r>
    <n v="1126"/>
    <x v="5"/>
    <s v="gases-co2"/>
    <x v="56"/>
    <n v="79.960364100000007"/>
    <s v="AR5"/>
    <s v="WAM"/>
    <s v="central"/>
    <x v="0"/>
  </r>
  <r>
    <n v="1127"/>
    <x v="5"/>
    <s v="gases-co2"/>
    <x v="57"/>
    <n v="79.673610010000004"/>
    <s v="AR5"/>
    <s v="WAM"/>
    <s v="central"/>
    <x v="0"/>
  </r>
  <r>
    <n v="1128"/>
    <x v="5"/>
    <s v="gases-co2"/>
    <x v="58"/>
    <n v="79.393023150000005"/>
    <s v="AR5"/>
    <s v="WAM"/>
    <s v="central"/>
    <x v="0"/>
  </r>
  <r>
    <n v="1129"/>
    <x v="5"/>
    <s v="gases-co2"/>
    <x v="59"/>
    <n v="79.118343820000007"/>
    <s v="AR5"/>
    <s v="WAM"/>
    <s v="central"/>
    <x v="0"/>
  </r>
  <r>
    <n v="1130"/>
    <x v="5"/>
    <s v="gases-co2"/>
    <x v="60"/>
    <n v="78.849328389999997"/>
    <s v="AR5"/>
    <s v="WAM"/>
    <s v="central"/>
    <x v="0"/>
  </r>
  <r>
    <n v="1131"/>
    <x v="5"/>
    <s v="gases-n2o"/>
    <x v="0"/>
    <n v="100.43604070000001"/>
    <s v="AR5"/>
    <s v="WAM"/>
    <s v="central"/>
    <x v="0"/>
  </r>
  <r>
    <n v="1132"/>
    <x v="5"/>
    <s v="gases-n2o"/>
    <x v="1"/>
    <n v="102.7100873"/>
    <s v="AR5"/>
    <s v="WAM"/>
    <s v="central"/>
    <x v="0"/>
  </r>
  <r>
    <n v="1133"/>
    <x v="5"/>
    <s v="gases-n2o"/>
    <x v="2"/>
    <n v="103.4565072"/>
    <s v="AR5"/>
    <s v="WAM"/>
    <s v="central"/>
    <x v="0"/>
  </r>
  <r>
    <n v="1134"/>
    <x v="5"/>
    <s v="gases-n2o"/>
    <x v="3"/>
    <n v="104.7578821"/>
    <s v="AR5"/>
    <s v="WAM"/>
    <s v="central"/>
    <x v="0"/>
  </r>
  <r>
    <n v="1135"/>
    <x v="5"/>
    <s v="gases-n2o"/>
    <x v="4"/>
    <n v="102.5157624"/>
    <s v="AR5"/>
    <s v="WAM"/>
    <s v="central"/>
    <x v="0"/>
  </r>
  <r>
    <n v="1136"/>
    <x v="5"/>
    <s v="gases-n2o"/>
    <x v="5"/>
    <n v="103.7410694"/>
    <s v="AR5"/>
    <s v="WAM"/>
    <s v="central"/>
    <x v="0"/>
  </r>
  <r>
    <n v="1137"/>
    <x v="5"/>
    <s v="gases-n2o"/>
    <x v="6"/>
    <n v="104.268685"/>
    <s v="AR5"/>
    <s v="WAM"/>
    <s v="central"/>
    <x v="0"/>
  </r>
  <r>
    <n v="1138"/>
    <x v="5"/>
    <s v="gases-n2o"/>
    <x v="7"/>
    <n v="106.6759802"/>
    <s v="AR5"/>
    <s v="WAM"/>
    <s v="central"/>
    <x v="0"/>
  </r>
  <r>
    <n v="1139"/>
    <x v="5"/>
    <s v="gases-n2o"/>
    <x v="8"/>
    <n v="110.210892"/>
    <s v="AR5"/>
    <s v="WAM"/>
    <s v="central"/>
    <x v="0"/>
  </r>
  <r>
    <n v="1140"/>
    <x v="5"/>
    <s v="gases-n2o"/>
    <x v="9"/>
    <n v="113.2819073"/>
    <s v="AR5"/>
    <s v="WAM"/>
    <s v="central"/>
    <x v="0"/>
  </r>
  <r>
    <n v="1141"/>
    <x v="5"/>
    <s v="gases-n2o"/>
    <x v="10"/>
    <n v="114.47455859999999"/>
    <s v="AR5"/>
    <s v="WAM"/>
    <s v="central"/>
    <x v="0"/>
  </r>
  <r>
    <n v="1142"/>
    <x v="5"/>
    <s v="gases-n2o"/>
    <x v="11"/>
    <n v="115.8088101"/>
    <s v="AR5"/>
    <s v="WAM"/>
    <s v="central"/>
    <x v="0"/>
  </r>
  <r>
    <n v="1143"/>
    <x v="5"/>
    <s v="gases-n2o"/>
    <x v="12"/>
    <n v="110.7029043"/>
    <s v="AR5"/>
    <s v="WAM"/>
    <s v="central"/>
    <x v="0"/>
  </r>
  <r>
    <n v="1144"/>
    <x v="5"/>
    <s v="gases-n2o"/>
    <x v="13"/>
    <n v="110.866671"/>
    <s v="AR5"/>
    <s v="WAM"/>
    <s v="central"/>
    <x v="0"/>
  </r>
  <r>
    <n v="1145"/>
    <x v="5"/>
    <s v="gases-n2o"/>
    <x v="14"/>
    <n v="111.8779456"/>
    <s v="AR5"/>
    <s v="WAM"/>
    <s v="central"/>
    <x v="0"/>
  </r>
  <r>
    <n v="1146"/>
    <x v="5"/>
    <s v="gases-n2o"/>
    <x v="15"/>
    <n v="111.8203233"/>
    <s v="AR5"/>
    <s v="WAM"/>
    <s v="central"/>
    <x v="0"/>
  </r>
  <r>
    <n v="1147"/>
    <x v="5"/>
    <s v="gases-n2o"/>
    <x v="16"/>
    <n v="112.4505985"/>
    <s v="AR5"/>
    <s v="WAM"/>
    <s v="central"/>
    <x v="0"/>
  </r>
  <r>
    <n v="1148"/>
    <x v="5"/>
    <s v="gases-n2o"/>
    <x v="17"/>
    <n v="112.7366833"/>
    <s v="AR5"/>
    <s v="WAM"/>
    <s v="central"/>
    <x v="0"/>
  </r>
  <r>
    <n v="1149"/>
    <x v="5"/>
    <s v="gases-n2o"/>
    <x v="18"/>
    <n v="112.7479154"/>
    <s v="AR5"/>
    <s v="WAM"/>
    <s v="central"/>
    <x v="0"/>
  </r>
  <r>
    <n v="1150"/>
    <x v="5"/>
    <s v="gases-n2o"/>
    <x v="19"/>
    <n v="113.91730769999999"/>
    <s v="AR5"/>
    <s v="WAM"/>
    <s v="central"/>
    <x v="0"/>
  </r>
  <r>
    <n v="1151"/>
    <x v="5"/>
    <s v="gases-n2o"/>
    <x v="20"/>
    <n v="116.1807092"/>
    <s v="AR5"/>
    <s v="WAM"/>
    <s v="central"/>
    <x v="0"/>
  </r>
  <r>
    <n v="1152"/>
    <x v="5"/>
    <s v="gases-n2o"/>
    <x v="21"/>
    <n v="118.0153699"/>
    <s v="AR5"/>
    <s v="WAM"/>
    <s v="central"/>
    <x v="0"/>
  </r>
  <r>
    <n v="1153"/>
    <x v="5"/>
    <s v="gases-n2o"/>
    <x v="22"/>
    <n v="120.0904772"/>
    <s v="AR5"/>
    <s v="WAM"/>
    <s v="central"/>
    <x v="0"/>
  </r>
  <r>
    <n v="1154"/>
    <x v="5"/>
    <s v="gases-n2o"/>
    <x v="23"/>
    <n v="122.895934"/>
    <s v="AR5"/>
    <s v="WAM"/>
    <s v="central"/>
    <x v="0"/>
  </r>
  <r>
    <n v="1155"/>
    <x v="5"/>
    <s v="gases-n2o"/>
    <x v="24"/>
    <n v="126.6464263"/>
    <s v="AR5"/>
    <s v="WAM"/>
    <s v="central"/>
    <x v="0"/>
  </r>
  <r>
    <n v="1156"/>
    <x v="5"/>
    <s v="gases-n2o"/>
    <x v="25"/>
    <n v="130.61528440000001"/>
    <s v="AR5"/>
    <s v="WAM"/>
    <s v="central"/>
    <x v="0"/>
  </r>
  <r>
    <n v="1157"/>
    <x v="5"/>
    <s v="gases-n2o"/>
    <x v="26"/>
    <n v="135.3252669"/>
    <s v="AR5"/>
    <s v="WAM"/>
    <s v="central"/>
    <x v="0"/>
  </r>
  <r>
    <n v="1158"/>
    <x v="5"/>
    <s v="gases-n2o"/>
    <x v="27"/>
    <n v="138.80001010000001"/>
    <s v="AR5"/>
    <s v="WAM"/>
    <s v="central"/>
    <x v="0"/>
  </r>
  <r>
    <n v="1159"/>
    <x v="5"/>
    <s v="gases-n2o"/>
    <x v="28"/>
    <n v="141.97306950000001"/>
    <s v="AR5"/>
    <s v="WAM"/>
    <s v="central"/>
    <x v="0"/>
  </r>
  <r>
    <n v="1160"/>
    <x v="5"/>
    <s v="gases-n2o"/>
    <x v="29"/>
    <n v="145.96479969999999"/>
    <s v="AR5"/>
    <s v="WAM"/>
    <s v="central"/>
    <x v="0"/>
  </r>
  <r>
    <n v="1161"/>
    <x v="5"/>
    <s v="gases-n2o"/>
    <x v="30"/>
    <n v="148.54161920000001"/>
    <s v="AR5"/>
    <s v="WAM"/>
    <s v="central"/>
    <x v="0"/>
  </r>
  <r>
    <n v="1162"/>
    <x v="5"/>
    <s v="gases-n2o"/>
    <x v="31"/>
    <n v="149.76133239999999"/>
    <s v="AR5"/>
    <s v="WAM"/>
    <s v="central"/>
    <x v="0"/>
  </r>
  <r>
    <n v="1163"/>
    <x v="5"/>
    <s v="gases-n2o"/>
    <x v="32"/>
    <n v="150.63592919999999"/>
    <s v="AR5"/>
    <s v="WAM"/>
    <s v="central"/>
    <x v="0"/>
  </r>
  <r>
    <n v="1164"/>
    <x v="5"/>
    <s v="gases-n2o"/>
    <x v="33"/>
    <n v="154.93137110000001"/>
    <s v="AR5"/>
    <s v="WAM"/>
    <s v="central"/>
    <x v="0"/>
  </r>
  <r>
    <n v="1165"/>
    <x v="5"/>
    <s v="gases-n2o"/>
    <x v="34"/>
    <n v="157.54728030000001"/>
    <s v="AR5"/>
    <s v="WAM"/>
    <s v="central"/>
    <x v="0"/>
  </r>
  <r>
    <n v="1166"/>
    <x v="5"/>
    <s v="gases-n2o"/>
    <x v="35"/>
    <n v="163.7644311"/>
    <s v="AR5"/>
    <s v="WAM"/>
    <s v="central"/>
    <x v="0"/>
  </r>
  <r>
    <n v="1167"/>
    <x v="5"/>
    <s v="gases-n2o"/>
    <x v="36"/>
    <n v="165.6824048"/>
    <s v="AR5"/>
    <s v="WAM"/>
    <s v="central"/>
    <x v="0"/>
  </r>
  <r>
    <n v="1168"/>
    <x v="5"/>
    <s v="gases-n2o"/>
    <x v="37"/>
    <n v="169.01098519999999"/>
    <s v="AR5"/>
    <s v="WAM"/>
    <s v="central"/>
    <x v="0"/>
  </r>
  <r>
    <n v="1169"/>
    <x v="5"/>
    <s v="gases-n2o"/>
    <x v="38"/>
    <n v="174.02939649999999"/>
    <s v="AR5"/>
    <s v="WAM"/>
    <s v="central"/>
    <x v="0"/>
  </r>
  <r>
    <n v="1170"/>
    <x v="5"/>
    <s v="gases-n2o"/>
    <x v="39"/>
    <n v="179.1464411"/>
    <s v="AR5"/>
    <s v="WAM"/>
    <s v="central"/>
    <x v="0"/>
  </r>
  <r>
    <n v="1171"/>
    <x v="5"/>
    <s v="gases-n2o"/>
    <x v="40"/>
    <n v="183.24160319999999"/>
    <s v="AR5"/>
    <s v="WAM"/>
    <s v="central"/>
    <x v="0"/>
  </r>
  <r>
    <n v="1172"/>
    <x v="5"/>
    <s v="gases-n2o"/>
    <x v="41"/>
    <n v="185.17517799999999"/>
    <s v="AR5"/>
    <s v="WAM"/>
    <s v="central"/>
    <x v="0"/>
  </r>
  <r>
    <n v="1173"/>
    <x v="5"/>
    <s v="gases-n2o"/>
    <x v="42"/>
    <n v="187.85465790000001"/>
    <s v="AR5"/>
    <s v="WAM"/>
    <s v="central"/>
    <x v="0"/>
  </r>
  <r>
    <n v="1174"/>
    <x v="5"/>
    <s v="gases-n2o"/>
    <x v="43"/>
    <n v="186.3652251"/>
    <s v="AR5"/>
    <s v="WAM"/>
    <s v="central"/>
    <x v="0"/>
  </r>
  <r>
    <n v="1175"/>
    <x v="5"/>
    <s v="gases-n2o"/>
    <x v="44"/>
    <n v="185.01733680000001"/>
    <s v="AR5"/>
    <s v="WAM"/>
    <s v="central"/>
    <x v="0"/>
  </r>
  <r>
    <n v="1176"/>
    <x v="5"/>
    <s v="gases-n2o"/>
    <x v="45"/>
    <n v="183.9808189"/>
    <s v="AR5"/>
    <s v="WAM"/>
    <s v="central"/>
    <x v="0"/>
  </r>
  <r>
    <n v="1177"/>
    <x v="5"/>
    <s v="gases-n2o"/>
    <x v="46"/>
    <n v="183.2171687"/>
    <s v="AR5"/>
    <s v="WAM"/>
    <s v="central"/>
    <x v="0"/>
  </r>
  <r>
    <n v="1178"/>
    <x v="5"/>
    <s v="gases-n2o"/>
    <x v="47"/>
    <n v="182.70626619999999"/>
    <s v="AR5"/>
    <s v="WAM"/>
    <s v="central"/>
    <x v="0"/>
  </r>
  <r>
    <n v="1179"/>
    <x v="5"/>
    <s v="gases-n2o"/>
    <x v="48"/>
    <n v="182.3958987"/>
    <s v="AR5"/>
    <s v="WAM"/>
    <s v="central"/>
    <x v="0"/>
  </r>
  <r>
    <n v="1180"/>
    <x v="5"/>
    <s v="gases-n2o"/>
    <x v="49"/>
    <n v="182.49272250000001"/>
    <s v="AR5"/>
    <s v="WAM"/>
    <s v="central"/>
    <x v="0"/>
  </r>
  <r>
    <n v="1181"/>
    <x v="5"/>
    <s v="gases-n2o"/>
    <x v="50"/>
    <n v="181.48146080000001"/>
    <s v="AR5"/>
    <s v="WAM"/>
    <s v="central"/>
    <x v="0"/>
  </r>
  <r>
    <n v="1182"/>
    <x v="5"/>
    <s v="gases-n2o"/>
    <x v="51"/>
    <n v="181.30328299999999"/>
    <s v="AR5"/>
    <s v="WAM"/>
    <s v="central"/>
    <x v="0"/>
  </r>
  <r>
    <n v="1183"/>
    <x v="5"/>
    <s v="gases-n2o"/>
    <x v="52"/>
    <n v="181.36109070000001"/>
    <s v="AR5"/>
    <s v="WAM"/>
    <s v="central"/>
    <x v="0"/>
  </r>
  <r>
    <n v="1184"/>
    <x v="5"/>
    <s v="gases-n2o"/>
    <x v="53"/>
    <n v="181.4215993"/>
    <s v="AR5"/>
    <s v="WAM"/>
    <s v="central"/>
    <x v="0"/>
  </r>
  <r>
    <n v="1185"/>
    <x v="5"/>
    <s v="gases-n2o"/>
    <x v="54"/>
    <n v="181.40870620000001"/>
    <s v="AR5"/>
    <s v="WAM"/>
    <s v="central"/>
    <x v="0"/>
  </r>
  <r>
    <n v="1186"/>
    <x v="5"/>
    <s v="gases-n2o"/>
    <x v="55"/>
    <n v="181.3963866"/>
    <s v="AR5"/>
    <s v="WAM"/>
    <s v="central"/>
    <x v="0"/>
  </r>
  <r>
    <n v="1187"/>
    <x v="5"/>
    <s v="gases-n2o"/>
    <x v="56"/>
    <n v="182.11212090000001"/>
    <s v="AR5"/>
    <s v="WAM"/>
    <s v="central"/>
    <x v="0"/>
  </r>
  <r>
    <n v="1188"/>
    <x v="5"/>
    <s v="gases-n2o"/>
    <x v="57"/>
    <n v="182.8285061"/>
    <s v="AR5"/>
    <s v="WAM"/>
    <s v="central"/>
    <x v="0"/>
  </r>
  <r>
    <n v="1189"/>
    <x v="5"/>
    <s v="gases-n2o"/>
    <x v="58"/>
    <n v="183.54895500000001"/>
    <s v="AR5"/>
    <s v="WAM"/>
    <s v="central"/>
    <x v="0"/>
  </r>
  <r>
    <n v="1190"/>
    <x v="5"/>
    <s v="gases-n2o"/>
    <x v="59"/>
    <n v="184.1827432"/>
    <s v="AR5"/>
    <s v="WAM"/>
    <s v="central"/>
    <x v="0"/>
  </r>
  <r>
    <n v="1191"/>
    <x v="5"/>
    <s v="gases-n2o"/>
    <x v="60"/>
    <n v="184.32731559999999"/>
    <s v="AR5"/>
    <s v="WAM"/>
    <s v="central"/>
    <x v="0"/>
  </r>
  <r>
    <n v="1192"/>
    <x v="0"/>
    <s v="gases-ch4"/>
    <x v="0"/>
    <n v="31885.056369554321"/>
    <s v="AR5"/>
    <s v="WAM"/>
    <s v="high"/>
    <x v="1"/>
  </r>
  <r>
    <n v="1193"/>
    <x v="0"/>
    <s v="gases-ch4"/>
    <x v="1"/>
    <n v="32102.536188234619"/>
    <s v="AR5"/>
    <s v="WAM"/>
    <s v="high"/>
    <x v="1"/>
  </r>
  <r>
    <n v="1194"/>
    <x v="0"/>
    <s v="gases-ch4"/>
    <x v="2"/>
    <n v="31618.853412686629"/>
    <s v="AR5"/>
    <s v="WAM"/>
    <s v="high"/>
    <x v="1"/>
  </r>
  <r>
    <n v="1195"/>
    <x v="0"/>
    <s v="gases-ch4"/>
    <x v="3"/>
    <n v="31628.237899673139"/>
    <s v="AR5"/>
    <s v="WAM"/>
    <s v="high"/>
    <x v="1"/>
  </r>
  <r>
    <n v="1196"/>
    <x v="0"/>
    <s v="gases-ch4"/>
    <x v="4"/>
    <n v="32940.39585271298"/>
    <s v="AR5"/>
    <s v="WAM"/>
    <s v="high"/>
    <x v="1"/>
  </r>
  <r>
    <n v="1197"/>
    <x v="0"/>
    <s v="gases-ch4"/>
    <x v="5"/>
    <n v="33309.823314528687"/>
    <s v="AR5"/>
    <s v="WAM"/>
    <s v="high"/>
    <x v="1"/>
  </r>
  <r>
    <n v="1198"/>
    <x v="0"/>
    <s v="gases-ch4"/>
    <x v="6"/>
    <n v="33928.93917691485"/>
    <s v="AR5"/>
    <s v="WAM"/>
    <s v="high"/>
    <x v="1"/>
  </r>
  <r>
    <n v="1199"/>
    <x v="0"/>
    <s v="gases-ch4"/>
    <x v="7"/>
    <n v="34512.928209399754"/>
    <s v="AR5"/>
    <s v="WAM"/>
    <s v="high"/>
    <x v="1"/>
  </r>
  <r>
    <n v="1200"/>
    <x v="0"/>
    <s v="gases-ch4"/>
    <x v="8"/>
    <n v="33752.692092358928"/>
    <s v="AR5"/>
    <s v="WAM"/>
    <s v="high"/>
    <x v="1"/>
  </r>
  <r>
    <n v="1201"/>
    <x v="0"/>
    <s v="gases-ch4"/>
    <x v="9"/>
    <n v="33611.144970449641"/>
    <s v="AR5"/>
    <s v="WAM"/>
    <s v="high"/>
    <x v="1"/>
  </r>
  <r>
    <n v="1202"/>
    <x v="0"/>
    <s v="gases-ch4"/>
    <x v="10"/>
    <n v="34653.924201320558"/>
    <s v="AR5"/>
    <s v="WAM"/>
    <s v="high"/>
    <x v="1"/>
  </r>
  <r>
    <n v="1203"/>
    <x v="0"/>
    <s v="gases-ch4"/>
    <x v="11"/>
    <n v="34898.545099062263"/>
    <s v="AR5"/>
    <s v="WAM"/>
    <s v="high"/>
    <x v="1"/>
  </r>
  <r>
    <n v="1204"/>
    <x v="0"/>
    <s v="gases-ch4"/>
    <x v="12"/>
    <n v="34690.632306203312"/>
    <s v="AR5"/>
    <s v="WAM"/>
    <s v="high"/>
    <x v="1"/>
  </r>
  <r>
    <n v="1205"/>
    <x v="0"/>
    <s v="gases-ch4"/>
    <x v="13"/>
    <n v="35300.077328834363"/>
    <s v="AR5"/>
    <s v="WAM"/>
    <s v="high"/>
    <x v="1"/>
  </r>
  <r>
    <n v="1206"/>
    <x v="0"/>
    <s v="gases-ch4"/>
    <x v="14"/>
    <n v="35494.454011366281"/>
    <s v="AR5"/>
    <s v="WAM"/>
    <s v="high"/>
    <x v="1"/>
  </r>
  <r>
    <n v="1207"/>
    <x v="0"/>
    <s v="gases-ch4"/>
    <x v="15"/>
    <n v="35593.734670075741"/>
    <s v="AR5"/>
    <s v="WAM"/>
    <s v="high"/>
    <x v="1"/>
  </r>
  <r>
    <n v="1208"/>
    <x v="0"/>
    <s v="gases-ch4"/>
    <x v="16"/>
    <n v="35667.03909055893"/>
    <s v="AR5"/>
    <s v="WAM"/>
    <s v="high"/>
    <x v="1"/>
  </r>
  <r>
    <n v="1209"/>
    <x v="0"/>
    <s v="gases-ch4"/>
    <x v="17"/>
    <n v="34697.182293997823"/>
    <s v="AR5"/>
    <s v="WAM"/>
    <s v="high"/>
    <x v="1"/>
  </r>
  <r>
    <n v="1210"/>
    <x v="0"/>
    <s v="gases-ch4"/>
    <x v="18"/>
    <n v="33822.688862967749"/>
    <s v="AR5"/>
    <s v="WAM"/>
    <s v="high"/>
    <x v="1"/>
  </r>
  <r>
    <n v="1211"/>
    <x v="0"/>
    <s v="gases-ch4"/>
    <x v="19"/>
    <n v="33763.06780557915"/>
    <s v="AR5"/>
    <s v="WAM"/>
    <s v="high"/>
    <x v="1"/>
  </r>
  <r>
    <n v="1212"/>
    <x v="0"/>
    <s v="gases-ch4"/>
    <x v="20"/>
    <n v="33816.291817173187"/>
    <s v="AR5"/>
    <s v="WAM"/>
    <s v="high"/>
    <x v="1"/>
  </r>
  <r>
    <n v="1213"/>
    <x v="0"/>
    <s v="gases-ch4"/>
    <x v="21"/>
    <n v="34189.829266991706"/>
    <s v="AR5"/>
    <s v="WAM"/>
    <s v="high"/>
    <x v="1"/>
  </r>
  <r>
    <n v="1214"/>
    <x v="0"/>
    <s v="gases-ch4"/>
    <x v="22"/>
    <n v="35174.477373048081"/>
    <s v="AR5"/>
    <s v="WAM"/>
    <s v="high"/>
    <x v="1"/>
  </r>
  <r>
    <n v="1215"/>
    <x v="0"/>
    <s v="gases-ch4"/>
    <x v="23"/>
    <n v="35228.957693138473"/>
    <s v="AR5"/>
    <s v="WAM"/>
    <s v="high"/>
    <x v="1"/>
  </r>
  <r>
    <n v="1216"/>
    <x v="0"/>
    <s v="gases-ch4"/>
    <x v="24"/>
    <n v="35478.609641807037"/>
    <s v="AR5"/>
    <s v="WAM"/>
    <s v="high"/>
    <x v="1"/>
  </r>
  <r>
    <n v="1217"/>
    <x v="0"/>
    <s v="gases-ch4"/>
    <x v="25"/>
    <n v="35091.65146377404"/>
    <s v="AR5"/>
    <s v="WAM"/>
    <s v="high"/>
    <x v="1"/>
  </r>
  <r>
    <n v="1218"/>
    <x v="0"/>
    <s v="gases-ch4"/>
    <x v="26"/>
    <n v="34640.263075590337"/>
    <s v="AR5"/>
    <s v="WAM"/>
    <s v="high"/>
    <x v="1"/>
  </r>
  <r>
    <n v="1219"/>
    <x v="0"/>
    <s v="gases-ch4"/>
    <x v="27"/>
    <n v="34750.080320207271"/>
    <s v="AR5"/>
    <s v="WAM"/>
    <s v="high"/>
    <x v="1"/>
  </r>
  <r>
    <n v="1220"/>
    <x v="0"/>
    <s v="gases-ch4"/>
    <x v="28"/>
    <n v="34883.278618874618"/>
    <s v="AR5"/>
    <s v="WAM"/>
    <s v="high"/>
    <x v="1"/>
  </r>
  <r>
    <n v="1221"/>
    <x v="0"/>
    <s v="gases-ch4"/>
    <x v="29"/>
    <n v="35073.579112072199"/>
    <s v="AR5"/>
    <s v="WAM"/>
    <s v="high"/>
    <x v="1"/>
  </r>
  <r>
    <n v="1222"/>
    <x v="0"/>
    <s v="gases-ch4"/>
    <x v="30"/>
    <n v="34937.79588146801"/>
    <s v="AR5"/>
    <s v="WAM"/>
    <s v="high"/>
    <x v="1"/>
  </r>
  <r>
    <n v="1223"/>
    <x v="0"/>
    <s v="gases-ch4"/>
    <x v="31"/>
    <n v="34977.070160879994"/>
    <s v="AR5"/>
    <s v="WAM"/>
    <s v="high"/>
    <x v="1"/>
  </r>
  <r>
    <n v="1224"/>
    <x v="0"/>
    <s v="gases-ch4"/>
    <x v="32"/>
    <n v="34150.526512935387"/>
    <s v="AR5"/>
    <s v="WAM"/>
    <s v="high"/>
    <x v="1"/>
  </r>
  <r>
    <n v="1225"/>
    <x v="0"/>
    <s v="gases-ch4"/>
    <x v="33"/>
    <n v="33449.760662040317"/>
    <s v="AR5"/>
    <s v="WAM"/>
    <s v="high"/>
    <x v="1"/>
  </r>
  <r>
    <n v="1226"/>
    <x v="0"/>
    <s v="gases-ch4"/>
    <x v="34"/>
    <n v="33532.440210000001"/>
    <s v="AR5"/>
    <s v="WAM"/>
    <s v="high"/>
    <x v="1"/>
  </r>
  <r>
    <n v="1227"/>
    <x v="0"/>
    <s v="gases-ch4"/>
    <x v="35"/>
    <n v="33864.110829999998"/>
    <s v="AR5"/>
    <s v="WAM"/>
    <s v="high"/>
    <x v="1"/>
  </r>
  <r>
    <n v="1228"/>
    <x v="0"/>
    <s v="gases-ch4"/>
    <x v="36"/>
    <n v="34202.734709999997"/>
    <s v="AR5"/>
    <s v="WAM"/>
    <s v="high"/>
    <x v="1"/>
  </r>
  <r>
    <n v="1229"/>
    <x v="0"/>
    <s v="gases-ch4"/>
    <x v="37"/>
    <n v="34444.090810000002"/>
    <s v="AR5"/>
    <s v="WAM"/>
    <s v="high"/>
    <x v="1"/>
  </r>
  <r>
    <n v="1230"/>
    <x v="0"/>
    <s v="gases-ch4"/>
    <x v="38"/>
    <n v="34778.936670000003"/>
    <s v="AR5"/>
    <s v="WAM"/>
    <s v="high"/>
    <x v="1"/>
  </r>
  <r>
    <n v="1231"/>
    <x v="0"/>
    <s v="gases-ch4"/>
    <x v="39"/>
    <n v="34758.886590000002"/>
    <s v="AR5"/>
    <s v="WAM"/>
    <s v="high"/>
    <x v="1"/>
  </r>
  <r>
    <n v="1232"/>
    <x v="0"/>
    <s v="gases-ch4"/>
    <x v="40"/>
    <n v="34737.603089999997"/>
    <s v="AR5"/>
    <s v="WAM"/>
    <s v="high"/>
    <x v="1"/>
  </r>
  <r>
    <n v="1233"/>
    <x v="0"/>
    <s v="gases-ch4"/>
    <x v="41"/>
    <n v="32315.79523"/>
    <s v="AR5"/>
    <s v="WAM"/>
    <s v="high"/>
    <x v="1"/>
  </r>
  <r>
    <n v="1234"/>
    <x v="0"/>
    <s v="gases-ch4"/>
    <x v="42"/>
    <n v="32152.551370000001"/>
    <s v="AR5"/>
    <s v="WAM"/>
    <s v="high"/>
    <x v="1"/>
  </r>
  <r>
    <n v="1235"/>
    <x v="0"/>
    <s v="gases-ch4"/>
    <x v="43"/>
    <n v="31837.126680000001"/>
    <s v="AR5"/>
    <s v="WAM"/>
    <s v="high"/>
    <x v="1"/>
  </r>
  <r>
    <n v="1236"/>
    <x v="0"/>
    <s v="gases-ch4"/>
    <x v="44"/>
    <n v="31717.34836"/>
    <s v="AR5"/>
    <s v="WAM"/>
    <s v="high"/>
    <x v="1"/>
  </r>
  <r>
    <n v="1237"/>
    <x v="0"/>
    <s v="gases-ch4"/>
    <x v="45"/>
    <n v="31623.496770000002"/>
    <s v="AR5"/>
    <s v="WAM"/>
    <s v="high"/>
    <x v="1"/>
  </r>
  <r>
    <n v="1238"/>
    <x v="0"/>
    <s v="gases-ch4"/>
    <x v="46"/>
    <n v="31451.65784"/>
    <s v="AR5"/>
    <s v="WAM"/>
    <s v="high"/>
    <x v="1"/>
  </r>
  <r>
    <n v="1239"/>
    <x v="0"/>
    <s v="gases-ch4"/>
    <x v="47"/>
    <n v="31085.60266"/>
    <s v="AR5"/>
    <s v="WAM"/>
    <s v="high"/>
    <x v="1"/>
  </r>
  <r>
    <n v="1240"/>
    <x v="0"/>
    <s v="gases-ch4"/>
    <x v="48"/>
    <n v="30946.42787"/>
    <s v="AR5"/>
    <s v="WAM"/>
    <s v="high"/>
    <x v="1"/>
  </r>
  <r>
    <n v="1241"/>
    <x v="0"/>
    <s v="gases-ch4"/>
    <x v="49"/>
    <n v="30936.011109999999"/>
    <s v="AR5"/>
    <s v="WAM"/>
    <s v="high"/>
    <x v="1"/>
  </r>
  <r>
    <n v="1242"/>
    <x v="0"/>
    <s v="gases-ch4"/>
    <x v="50"/>
    <n v="31025.264360000001"/>
    <s v="AR5"/>
    <s v="WAM"/>
    <s v="high"/>
    <x v="1"/>
  </r>
  <r>
    <n v="1243"/>
    <x v="0"/>
    <s v="gases-ch4"/>
    <x v="51"/>
    <n v="30999.599099999999"/>
    <s v="AR5"/>
    <s v="WAM"/>
    <s v="high"/>
    <x v="1"/>
  </r>
  <r>
    <n v="1244"/>
    <x v="0"/>
    <s v="gases-ch4"/>
    <x v="52"/>
    <n v="31056.040270000001"/>
    <s v="AR5"/>
    <s v="WAM"/>
    <s v="high"/>
    <x v="1"/>
  </r>
  <r>
    <n v="1245"/>
    <x v="0"/>
    <s v="gases-ch4"/>
    <x v="53"/>
    <n v="31115.224829999999"/>
    <s v="AR5"/>
    <s v="WAM"/>
    <s v="high"/>
    <x v="1"/>
  </r>
  <r>
    <n v="1246"/>
    <x v="0"/>
    <s v="gases-ch4"/>
    <x v="54"/>
    <n v="31241.350149999998"/>
    <s v="AR5"/>
    <s v="WAM"/>
    <s v="high"/>
    <x v="1"/>
  </r>
  <r>
    <n v="1247"/>
    <x v="0"/>
    <s v="gases-ch4"/>
    <x v="55"/>
    <n v="31229.945469999999"/>
    <s v="AR5"/>
    <s v="WAM"/>
    <s v="high"/>
    <x v="1"/>
  </r>
  <r>
    <n v="1248"/>
    <x v="0"/>
    <s v="gases-ch4"/>
    <x v="56"/>
    <n v="31290.751899999999"/>
    <s v="AR5"/>
    <s v="WAM"/>
    <s v="high"/>
    <x v="1"/>
  </r>
  <r>
    <n v="1249"/>
    <x v="0"/>
    <s v="gases-ch4"/>
    <x v="57"/>
    <n v="31354.266899999999"/>
    <s v="AR5"/>
    <s v="WAM"/>
    <s v="high"/>
    <x v="1"/>
  </r>
  <r>
    <n v="1250"/>
    <x v="0"/>
    <s v="gases-ch4"/>
    <x v="58"/>
    <n v="31485.28253"/>
    <s v="AR5"/>
    <s v="WAM"/>
    <s v="high"/>
    <x v="1"/>
  </r>
  <r>
    <n v="1251"/>
    <x v="0"/>
    <s v="gases-ch4"/>
    <x v="59"/>
    <n v="31476.534930000002"/>
    <s v="AR5"/>
    <s v="WAM"/>
    <s v="high"/>
    <x v="1"/>
  </r>
  <r>
    <n v="1252"/>
    <x v="0"/>
    <s v="gases-ch4"/>
    <x v="60"/>
    <n v="31474.104449999999"/>
    <s v="AR5"/>
    <s v="WAM"/>
    <s v="high"/>
    <x v="1"/>
  </r>
  <r>
    <n v="1253"/>
    <x v="0"/>
    <s v="gases-co2"/>
    <x v="0"/>
    <n v="335.67906394850041"/>
    <s v="AR5"/>
    <s v="WAM"/>
    <s v="high"/>
    <x v="1"/>
  </r>
  <r>
    <n v="1254"/>
    <x v="0"/>
    <s v="gases-co2"/>
    <x v="1"/>
    <n v="371.90615144239018"/>
    <s v="AR5"/>
    <s v="WAM"/>
    <s v="high"/>
    <x v="1"/>
  </r>
  <r>
    <n v="1255"/>
    <x v="0"/>
    <s v="gases-co2"/>
    <x v="2"/>
    <n v="394.76661750439598"/>
    <s v="AR5"/>
    <s v="WAM"/>
    <s v="high"/>
    <x v="1"/>
  </r>
  <r>
    <n v="1256"/>
    <x v="0"/>
    <s v="gases-co2"/>
    <x v="3"/>
    <n v="442.64120134394068"/>
    <s v="AR5"/>
    <s v="WAM"/>
    <s v="high"/>
    <x v="1"/>
  </r>
  <r>
    <n v="1257"/>
    <x v="0"/>
    <s v="gases-co2"/>
    <x v="4"/>
    <n v="500.41393501738128"/>
    <s v="AR5"/>
    <s v="WAM"/>
    <s v="high"/>
    <x v="1"/>
  </r>
  <r>
    <n v="1258"/>
    <x v="0"/>
    <s v="gases-co2"/>
    <x v="5"/>
    <n v="582.37680143737566"/>
    <s v="AR5"/>
    <s v="WAM"/>
    <s v="high"/>
    <x v="1"/>
  </r>
  <r>
    <n v="1259"/>
    <x v="0"/>
    <s v="gases-co2"/>
    <x v="6"/>
    <n v="541.38352746514397"/>
    <s v="AR5"/>
    <s v="WAM"/>
    <s v="high"/>
    <x v="1"/>
  </r>
  <r>
    <n v="1260"/>
    <x v="0"/>
    <s v="gases-co2"/>
    <x v="7"/>
    <n v="568.00527997500399"/>
    <s v="AR5"/>
    <s v="WAM"/>
    <s v="high"/>
    <x v="1"/>
  </r>
  <r>
    <n v="1261"/>
    <x v="0"/>
    <s v="gases-co2"/>
    <x v="8"/>
    <n v="644.77509585238522"/>
    <s v="AR5"/>
    <s v="WAM"/>
    <s v="high"/>
    <x v="1"/>
  </r>
  <r>
    <n v="1262"/>
    <x v="0"/>
    <s v="gases-co2"/>
    <x v="9"/>
    <n v="743.1827698796393"/>
    <s v="AR5"/>
    <s v="WAM"/>
    <s v="high"/>
    <x v="1"/>
  </r>
  <r>
    <n v="1263"/>
    <x v="0"/>
    <s v="gases-co2"/>
    <x v="10"/>
    <n v="790.77977704553166"/>
    <s v="AR5"/>
    <s v="WAM"/>
    <s v="high"/>
    <x v="1"/>
  </r>
  <r>
    <n v="1264"/>
    <x v="0"/>
    <s v="gases-co2"/>
    <x v="11"/>
    <n v="901.74608380166364"/>
    <s v="AR5"/>
    <s v="WAM"/>
    <s v="high"/>
    <x v="1"/>
  </r>
  <r>
    <n v="1265"/>
    <x v="0"/>
    <s v="gases-co2"/>
    <x v="12"/>
    <n v="1033.900568909587"/>
    <s v="AR5"/>
    <s v="WAM"/>
    <s v="high"/>
    <x v="1"/>
  </r>
  <r>
    <n v="1266"/>
    <x v="0"/>
    <s v="gases-co2"/>
    <x v="13"/>
    <n v="1001.7259658456539"/>
    <s v="AR5"/>
    <s v="WAM"/>
    <s v="high"/>
    <x v="1"/>
  </r>
  <r>
    <n v="1267"/>
    <x v="0"/>
    <s v="gases-co2"/>
    <x v="14"/>
    <n v="1006.908266386383"/>
    <s v="AR5"/>
    <s v="WAM"/>
    <s v="high"/>
    <x v="1"/>
  </r>
  <r>
    <n v="1268"/>
    <x v="0"/>
    <s v="gases-co2"/>
    <x v="15"/>
    <n v="1064.1014056601909"/>
    <s v="AR5"/>
    <s v="WAM"/>
    <s v="high"/>
    <x v="1"/>
  </r>
  <r>
    <n v="1269"/>
    <x v="0"/>
    <s v="gases-co2"/>
    <x v="16"/>
    <n v="929.82371535332504"/>
    <s v="AR5"/>
    <s v="WAM"/>
    <s v="high"/>
    <x v="1"/>
  </r>
  <r>
    <n v="1270"/>
    <x v="0"/>
    <s v="gases-co2"/>
    <x v="17"/>
    <n v="995.82021588839643"/>
    <s v="AR5"/>
    <s v="WAM"/>
    <s v="high"/>
    <x v="1"/>
  </r>
  <r>
    <n v="1271"/>
    <x v="0"/>
    <s v="gases-co2"/>
    <x v="18"/>
    <n v="942.63769462898597"/>
    <s v="AR5"/>
    <s v="WAM"/>
    <s v="high"/>
    <x v="1"/>
  </r>
  <r>
    <n v="1272"/>
    <x v="0"/>
    <s v="gases-co2"/>
    <x v="19"/>
    <n v="965.77074532463757"/>
    <s v="AR5"/>
    <s v="WAM"/>
    <s v="high"/>
    <x v="1"/>
  </r>
  <r>
    <n v="1273"/>
    <x v="0"/>
    <s v="gases-co2"/>
    <x v="20"/>
    <n v="961.19529073333365"/>
    <s v="AR5"/>
    <s v="WAM"/>
    <s v="high"/>
    <x v="1"/>
  </r>
  <r>
    <n v="1274"/>
    <x v="0"/>
    <s v="gases-co2"/>
    <x v="21"/>
    <n v="1019.706721924638"/>
    <s v="AR5"/>
    <s v="WAM"/>
    <s v="high"/>
    <x v="1"/>
  </r>
  <r>
    <n v="1275"/>
    <x v="0"/>
    <s v="gases-co2"/>
    <x v="22"/>
    <n v="1056.7803060434801"/>
    <s v="AR5"/>
    <s v="WAM"/>
    <s v="high"/>
    <x v="1"/>
  </r>
  <r>
    <n v="1276"/>
    <x v="0"/>
    <s v="gases-co2"/>
    <x v="23"/>
    <n v="965.93459042028996"/>
    <s v="AR5"/>
    <s v="WAM"/>
    <s v="high"/>
    <x v="1"/>
  </r>
  <r>
    <n v="1277"/>
    <x v="0"/>
    <s v="gases-co2"/>
    <x v="24"/>
    <n v="998.76015646956603"/>
    <s v="AR5"/>
    <s v="WAM"/>
    <s v="high"/>
    <x v="1"/>
  </r>
  <r>
    <n v="1278"/>
    <x v="0"/>
    <s v="gases-co2"/>
    <x v="25"/>
    <n v="1050.237449257972"/>
    <s v="AR5"/>
    <s v="WAM"/>
    <s v="high"/>
    <x v="1"/>
  </r>
  <r>
    <n v="1279"/>
    <x v="0"/>
    <s v="gases-co2"/>
    <x v="26"/>
    <n v="998.14629608116036"/>
    <s v="AR5"/>
    <s v="WAM"/>
    <s v="high"/>
    <x v="1"/>
  </r>
  <r>
    <n v="1280"/>
    <x v="0"/>
    <s v="gases-co2"/>
    <x v="27"/>
    <n v="967.0877161318848"/>
    <s v="AR5"/>
    <s v="WAM"/>
    <s v="high"/>
    <x v="1"/>
  </r>
  <r>
    <n v="1281"/>
    <x v="0"/>
    <s v="gases-co2"/>
    <x v="28"/>
    <n v="1016.543726063769"/>
    <s v="AR5"/>
    <s v="WAM"/>
    <s v="high"/>
    <x v="1"/>
  </r>
  <r>
    <n v="1282"/>
    <x v="0"/>
    <s v="gases-co2"/>
    <x v="29"/>
    <n v="1020.503379547827"/>
    <s v="AR5"/>
    <s v="WAM"/>
    <s v="high"/>
    <x v="1"/>
  </r>
  <r>
    <n v="1283"/>
    <x v="0"/>
    <s v="gases-co2"/>
    <x v="30"/>
    <n v="951.5068264405802"/>
    <s v="AR5"/>
    <s v="WAM"/>
    <s v="high"/>
    <x v="1"/>
  </r>
  <r>
    <n v="1284"/>
    <x v="0"/>
    <s v="gases-co2"/>
    <x v="31"/>
    <n v="908.82402129710204"/>
    <s v="AR5"/>
    <s v="WAM"/>
    <s v="high"/>
    <x v="1"/>
  </r>
  <r>
    <n v="1285"/>
    <x v="0"/>
    <s v="gases-co2"/>
    <x v="32"/>
    <n v="824.15120790072501"/>
    <s v="AR5"/>
    <s v="WAM"/>
    <s v="high"/>
    <x v="1"/>
  </r>
  <r>
    <n v="1286"/>
    <x v="0"/>
    <s v="gases-co2"/>
    <x v="33"/>
    <n v="699.42705551304402"/>
    <s v="AR5"/>
    <s v="WAM"/>
    <s v="high"/>
    <x v="1"/>
  </r>
  <r>
    <n v="1287"/>
    <x v="0"/>
    <s v="gases-co2"/>
    <x v="34"/>
    <n v="790.25880289999998"/>
    <s v="AR5"/>
    <s v="WAM"/>
    <s v="high"/>
    <x v="1"/>
  </r>
  <r>
    <n v="1288"/>
    <x v="0"/>
    <s v="gases-co2"/>
    <x v="35"/>
    <n v="797.31287710000004"/>
    <s v="AR5"/>
    <s v="WAM"/>
    <s v="high"/>
    <x v="1"/>
  </r>
  <r>
    <n v="1289"/>
    <x v="0"/>
    <s v="gases-co2"/>
    <x v="36"/>
    <n v="804.8109134"/>
    <s v="AR5"/>
    <s v="WAM"/>
    <s v="high"/>
    <x v="1"/>
  </r>
  <r>
    <n v="1290"/>
    <x v="0"/>
    <s v="gases-co2"/>
    <x v="37"/>
    <n v="812.31574239999998"/>
    <s v="AR5"/>
    <s v="WAM"/>
    <s v="high"/>
    <x v="1"/>
  </r>
  <r>
    <n v="1291"/>
    <x v="0"/>
    <s v="gases-co2"/>
    <x v="38"/>
    <n v="819.7449603"/>
    <s v="AR5"/>
    <s v="WAM"/>
    <s v="high"/>
    <x v="1"/>
  </r>
  <r>
    <n v="1292"/>
    <x v="0"/>
    <s v="gases-co2"/>
    <x v="39"/>
    <n v="827.18563189999998"/>
    <s v="AR5"/>
    <s v="WAM"/>
    <s v="high"/>
    <x v="1"/>
  </r>
  <r>
    <n v="1293"/>
    <x v="0"/>
    <s v="gases-co2"/>
    <x v="40"/>
    <n v="834.21363580000002"/>
    <s v="AR5"/>
    <s v="WAM"/>
    <s v="high"/>
    <x v="1"/>
  </r>
  <r>
    <n v="1294"/>
    <x v="0"/>
    <s v="gases-co2"/>
    <x v="41"/>
    <n v="778.91402019999998"/>
    <s v="AR5"/>
    <s v="WAM"/>
    <s v="high"/>
    <x v="1"/>
  </r>
  <r>
    <n v="1295"/>
    <x v="0"/>
    <s v="gases-co2"/>
    <x v="42"/>
    <n v="778.18912850000004"/>
    <s v="AR5"/>
    <s v="WAM"/>
    <s v="high"/>
    <x v="1"/>
  </r>
  <r>
    <n v="1296"/>
    <x v="0"/>
    <s v="gases-co2"/>
    <x v="43"/>
    <n v="777.46423679999998"/>
    <s v="AR5"/>
    <s v="WAM"/>
    <s v="high"/>
    <x v="1"/>
  </r>
  <r>
    <n v="1297"/>
    <x v="0"/>
    <s v="gases-co2"/>
    <x v="44"/>
    <n v="776.73934510000004"/>
    <s v="AR5"/>
    <s v="WAM"/>
    <s v="high"/>
    <x v="1"/>
  </r>
  <r>
    <n v="1298"/>
    <x v="0"/>
    <s v="gases-co2"/>
    <x v="45"/>
    <n v="776.01445339999998"/>
    <s v="AR5"/>
    <s v="WAM"/>
    <s v="high"/>
    <x v="1"/>
  </r>
  <r>
    <n v="1299"/>
    <x v="0"/>
    <s v="gases-co2"/>
    <x v="46"/>
    <n v="775.28956170000004"/>
    <s v="AR5"/>
    <s v="WAM"/>
    <s v="high"/>
    <x v="1"/>
  </r>
  <r>
    <n v="1300"/>
    <x v="0"/>
    <s v="gases-co2"/>
    <x v="47"/>
    <n v="774.64503209999998"/>
    <s v="AR5"/>
    <s v="WAM"/>
    <s v="high"/>
    <x v="1"/>
  </r>
  <r>
    <n v="1301"/>
    <x v="0"/>
    <s v="gases-co2"/>
    <x v="48"/>
    <n v="774.0005026"/>
    <s v="AR5"/>
    <s v="WAM"/>
    <s v="high"/>
    <x v="1"/>
  </r>
  <r>
    <n v="1302"/>
    <x v="0"/>
    <s v="gases-co2"/>
    <x v="49"/>
    <n v="773.35597289999998"/>
    <s v="AR5"/>
    <s v="WAM"/>
    <s v="high"/>
    <x v="1"/>
  </r>
  <r>
    <n v="1303"/>
    <x v="0"/>
    <s v="gases-co2"/>
    <x v="50"/>
    <n v="772.71144340000001"/>
    <s v="AR5"/>
    <s v="WAM"/>
    <s v="high"/>
    <x v="1"/>
  </r>
  <r>
    <n v="1304"/>
    <x v="0"/>
    <s v="gases-co2"/>
    <x v="51"/>
    <n v="772.06691379999995"/>
    <s v="AR5"/>
    <s v="WAM"/>
    <s v="high"/>
    <x v="1"/>
  </r>
  <r>
    <n v="1305"/>
    <x v="0"/>
    <s v="gases-co2"/>
    <x v="52"/>
    <n v="771.58310849999998"/>
    <s v="AR5"/>
    <s v="WAM"/>
    <s v="high"/>
    <x v="1"/>
  </r>
  <r>
    <n v="1306"/>
    <x v="0"/>
    <s v="gases-co2"/>
    <x v="53"/>
    <n v="771.09930310000004"/>
    <s v="AR5"/>
    <s v="WAM"/>
    <s v="high"/>
    <x v="1"/>
  </r>
  <r>
    <n v="1307"/>
    <x v="0"/>
    <s v="gases-co2"/>
    <x v="54"/>
    <n v="770.61549779999996"/>
    <s v="AR5"/>
    <s v="WAM"/>
    <s v="high"/>
    <x v="1"/>
  </r>
  <r>
    <n v="1308"/>
    <x v="0"/>
    <s v="gases-co2"/>
    <x v="55"/>
    <n v="770.21205459999999"/>
    <s v="AR5"/>
    <s v="WAM"/>
    <s v="high"/>
    <x v="1"/>
  </r>
  <r>
    <n v="1309"/>
    <x v="0"/>
    <s v="gases-co2"/>
    <x v="56"/>
    <n v="769.80861130000005"/>
    <s v="AR5"/>
    <s v="WAM"/>
    <s v="high"/>
    <x v="1"/>
  </r>
  <r>
    <n v="1310"/>
    <x v="0"/>
    <s v="gases-co2"/>
    <x v="57"/>
    <n v="769.40516809999997"/>
    <s v="AR5"/>
    <s v="WAM"/>
    <s v="high"/>
    <x v="1"/>
  </r>
  <r>
    <n v="1311"/>
    <x v="0"/>
    <s v="gases-co2"/>
    <x v="58"/>
    <n v="769.0017249"/>
    <s v="AR5"/>
    <s v="WAM"/>
    <s v="high"/>
    <x v="1"/>
  </r>
  <r>
    <n v="1312"/>
    <x v="0"/>
    <s v="gases-co2"/>
    <x v="59"/>
    <n v="768.5982818"/>
    <s v="AR5"/>
    <s v="WAM"/>
    <s v="high"/>
    <x v="1"/>
  </r>
  <r>
    <n v="1313"/>
    <x v="0"/>
    <s v="gases-co2"/>
    <x v="60"/>
    <n v="768.23501950000002"/>
    <s v="AR5"/>
    <s v="WAM"/>
    <s v="high"/>
    <x v="1"/>
  </r>
  <r>
    <n v="1314"/>
    <x v="0"/>
    <s v="gases-n2o"/>
    <x v="0"/>
    <n v="4694.367579620086"/>
    <s v="AR5"/>
    <s v="WAM"/>
    <s v="high"/>
    <x v="1"/>
  </r>
  <r>
    <n v="1315"/>
    <x v="0"/>
    <s v="gases-n2o"/>
    <x v="1"/>
    <n v="4770.3297773407057"/>
    <s v="AR5"/>
    <s v="WAM"/>
    <s v="high"/>
    <x v="1"/>
  </r>
  <r>
    <n v="1316"/>
    <x v="0"/>
    <s v="gases-n2o"/>
    <x v="2"/>
    <n v="4794.0593403680896"/>
    <s v="AR5"/>
    <s v="WAM"/>
    <s v="high"/>
    <x v="1"/>
  </r>
  <r>
    <n v="1317"/>
    <x v="0"/>
    <s v="gases-n2o"/>
    <x v="3"/>
    <n v="4982.8536622459014"/>
    <s v="AR5"/>
    <s v="WAM"/>
    <s v="high"/>
    <x v="1"/>
  </r>
  <r>
    <n v="1318"/>
    <x v="0"/>
    <s v="gases-n2o"/>
    <x v="4"/>
    <n v="5196.8374035381567"/>
    <s v="AR5"/>
    <s v="WAM"/>
    <s v="high"/>
    <x v="1"/>
  </r>
  <r>
    <n v="1319"/>
    <x v="0"/>
    <s v="gases-n2o"/>
    <x v="5"/>
    <n v="5405.8555898599716"/>
    <s v="AR5"/>
    <s v="WAM"/>
    <s v="high"/>
    <x v="1"/>
  </r>
  <r>
    <n v="1320"/>
    <x v="0"/>
    <s v="gases-n2o"/>
    <x v="6"/>
    <n v="5516.3186338817914"/>
    <s v="AR5"/>
    <s v="WAM"/>
    <s v="high"/>
    <x v="1"/>
  </r>
  <r>
    <n v="1321"/>
    <x v="0"/>
    <s v="gases-n2o"/>
    <x v="7"/>
    <n v="5541.817499541673"/>
    <s v="AR5"/>
    <s v="WAM"/>
    <s v="high"/>
    <x v="1"/>
  </r>
  <r>
    <n v="1322"/>
    <x v="0"/>
    <s v="gases-n2o"/>
    <x v="8"/>
    <n v="5486.6174098821539"/>
    <s v="AR5"/>
    <s v="WAM"/>
    <s v="high"/>
    <x v="1"/>
  </r>
  <r>
    <n v="1323"/>
    <x v="0"/>
    <s v="gases-n2o"/>
    <x v="9"/>
    <n v="5470.411572966992"/>
    <s v="AR5"/>
    <s v="WAM"/>
    <s v="high"/>
    <x v="1"/>
  </r>
  <r>
    <n v="1324"/>
    <x v="0"/>
    <s v="gases-n2o"/>
    <x v="10"/>
    <n v="5730.6583009045753"/>
    <s v="AR5"/>
    <s v="WAM"/>
    <s v="high"/>
    <x v="1"/>
  </r>
  <r>
    <n v="1325"/>
    <x v="0"/>
    <s v="gases-n2o"/>
    <x v="11"/>
    <n v="6046.7248138094074"/>
    <s v="AR5"/>
    <s v="WAM"/>
    <s v="high"/>
    <x v="1"/>
  </r>
  <r>
    <n v="1326"/>
    <x v="0"/>
    <s v="gases-n2o"/>
    <x v="12"/>
    <n v="6122.0963102291526"/>
    <s v="AR5"/>
    <s v="WAM"/>
    <s v="high"/>
    <x v="1"/>
  </r>
  <r>
    <n v="1327"/>
    <x v="0"/>
    <s v="gases-n2o"/>
    <x v="13"/>
    <n v="6355.7599915833889"/>
    <s v="AR5"/>
    <s v="WAM"/>
    <s v="high"/>
    <x v="1"/>
  </r>
  <r>
    <n v="1328"/>
    <x v="0"/>
    <s v="gases-n2o"/>
    <x v="14"/>
    <n v="6460.7452678960408"/>
    <s v="AR5"/>
    <s v="WAM"/>
    <s v="high"/>
    <x v="1"/>
  </r>
  <r>
    <n v="1329"/>
    <x v="0"/>
    <s v="gases-n2o"/>
    <x v="15"/>
    <n v="6503.8542260926824"/>
    <s v="AR5"/>
    <s v="WAM"/>
    <s v="high"/>
    <x v="1"/>
  </r>
  <r>
    <n v="1330"/>
    <x v="0"/>
    <s v="gases-n2o"/>
    <x v="16"/>
    <n v="6282.0089613653881"/>
    <s v="AR5"/>
    <s v="WAM"/>
    <s v="high"/>
    <x v="1"/>
  </r>
  <r>
    <n v="1331"/>
    <x v="0"/>
    <s v="gases-n2o"/>
    <x v="17"/>
    <n v="6086.6318211180542"/>
    <s v="AR5"/>
    <s v="WAM"/>
    <s v="high"/>
    <x v="1"/>
  </r>
  <r>
    <n v="1332"/>
    <x v="0"/>
    <s v="gases-n2o"/>
    <x v="18"/>
    <n v="6131.3754276390364"/>
    <s v="AR5"/>
    <s v="WAM"/>
    <s v="high"/>
    <x v="1"/>
  </r>
  <r>
    <n v="1333"/>
    <x v="0"/>
    <s v="gases-n2o"/>
    <x v="19"/>
    <n v="6122.5637845038927"/>
    <s v="AR5"/>
    <s v="WAM"/>
    <s v="high"/>
    <x v="1"/>
  </r>
  <r>
    <n v="1334"/>
    <x v="0"/>
    <s v="gases-n2o"/>
    <x v="20"/>
    <n v="6277.8167819743048"/>
    <s v="AR5"/>
    <s v="WAM"/>
    <s v="high"/>
    <x v="1"/>
  </r>
  <r>
    <n v="1335"/>
    <x v="0"/>
    <s v="gases-n2o"/>
    <x v="21"/>
    <n v="6414.7990483492322"/>
    <s v="AR5"/>
    <s v="WAM"/>
    <s v="high"/>
    <x v="1"/>
  </r>
  <r>
    <n v="1336"/>
    <x v="0"/>
    <s v="gases-n2o"/>
    <x v="22"/>
    <n v="6515.6608528543538"/>
    <s v="AR5"/>
    <s v="WAM"/>
    <s v="high"/>
    <x v="1"/>
  </r>
  <r>
    <n v="1337"/>
    <x v="0"/>
    <s v="gases-n2o"/>
    <x v="23"/>
    <n v="6513.4080327276833"/>
    <s v="AR5"/>
    <s v="WAM"/>
    <s v="high"/>
    <x v="1"/>
  </r>
  <r>
    <n v="1338"/>
    <x v="0"/>
    <s v="gases-n2o"/>
    <x v="24"/>
    <n v="6725.9861666025436"/>
    <s v="AR5"/>
    <s v="WAM"/>
    <s v="high"/>
    <x v="1"/>
  </r>
  <r>
    <n v="1339"/>
    <x v="0"/>
    <s v="gases-n2o"/>
    <x v="25"/>
    <n v="6685.8989227000238"/>
    <s v="AR5"/>
    <s v="WAM"/>
    <s v="high"/>
    <x v="1"/>
  </r>
  <r>
    <n v="1340"/>
    <x v="0"/>
    <s v="gases-n2o"/>
    <x v="26"/>
    <n v="6704.1946516296684"/>
    <s v="AR5"/>
    <s v="WAM"/>
    <s v="high"/>
    <x v="1"/>
  </r>
  <r>
    <n v="1341"/>
    <x v="0"/>
    <s v="gases-n2o"/>
    <x v="27"/>
    <n v="6767.5240728407234"/>
    <s v="AR5"/>
    <s v="WAM"/>
    <s v="high"/>
    <x v="1"/>
  </r>
  <r>
    <n v="1342"/>
    <x v="0"/>
    <s v="gases-n2o"/>
    <x v="28"/>
    <n v="6847.6396745394513"/>
    <s v="AR5"/>
    <s v="WAM"/>
    <s v="high"/>
    <x v="1"/>
  </r>
  <r>
    <n v="1343"/>
    <x v="0"/>
    <s v="gases-n2o"/>
    <x v="29"/>
    <n v="6862.7021551674434"/>
    <s v="AR5"/>
    <s v="WAM"/>
    <s v="high"/>
    <x v="1"/>
  </r>
  <r>
    <n v="1344"/>
    <x v="0"/>
    <s v="gases-n2o"/>
    <x v="30"/>
    <n v="6971.9488312831963"/>
    <s v="AR5"/>
    <s v="WAM"/>
    <s v="high"/>
    <x v="1"/>
  </r>
  <r>
    <n v="1345"/>
    <x v="0"/>
    <s v="gases-n2o"/>
    <x v="31"/>
    <n v="6829.7204256400692"/>
    <s v="AR5"/>
    <s v="WAM"/>
    <s v="high"/>
    <x v="1"/>
  </r>
  <r>
    <n v="1346"/>
    <x v="0"/>
    <s v="gases-n2o"/>
    <x v="32"/>
    <n v="6546.7525165624529"/>
    <s v="AR5"/>
    <s v="WAM"/>
    <s v="high"/>
    <x v="1"/>
  </r>
  <r>
    <n v="1347"/>
    <x v="0"/>
    <s v="gases-n2o"/>
    <x v="33"/>
    <n v="6463.8111269898764"/>
    <s v="AR5"/>
    <s v="WAM"/>
    <s v="high"/>
    <x v="1"/>
  </r>
  <r>
    <n v="1348"/>
    <x v="0"/>
    <s v="gases-n2o"/>
    <x v="34"/>
    <n v="6515.3883139999998"/>
    <s v="AR5"/>
    <s v="WAM"/>
    <s v="high"/>
    <x v="1"/>
  </r>
  <r>
    <n v="1349"/>
    <x v="0"/>
    <s v="gases-n2o"/>
    <x v="35"/>
    <n v="6585.1713120000004"/>
    <s v="AR5"/>
    <s v="WAM"/>
    <s v="high"/>
    <x v="1"/>
  </r>
  <r>
    <n v="1350"/>
    <x v="0"/>
    <s v="gases-n2o"/>
    <x v="36"/>
    <n v="6650.624503"/>
    <s v="AR5"/>
    <s v="WAM"/>
    <s v="high"/>
    <x v="1"/>
  </r>
  <r>
    <n v="1351"/>
    <x v="0"/>
    <s v="gases-n2o"/>
    <x v="37"/>
    <n v="6715.532749"/>
    <s v="AR5"/>
    <s v="WAM"/>
    <s v="high"/>
    <x v="1"/>
  </r>
  <r>
    <n v="1352"/>
    <x v="0"/>
    <s v="gases-n2o"/>
    <x v="38"/>
    <n v="6786.1486969999996"/>
    <s v="AR5"/>
    <s v="WAM"/>
    <s v="high"/>
    <x v="1"/>
  </r>
  <r>
    <n v="1353"/>
    <x v="0"/>
    <s v="gases-n2o"/>
    <x v="39"/>
    <n v="6837.7352350000001"/>
    <s v="AR5"/>
    <s v="WAM"/>
    <s v="high"/>
    <x v="1"/>
  </r>
  <r>
    <n v="1354"/>
    <x v="0"/>
    <s v="gases-n2o"/>
    <x v="40"/>
    <n v="6900.3530510000001"/>
    <s v="AR5"/>
    <s v="WAM"/>
    <s v="high"/>
    <x v="1"/>
  </r>
  <r>
    <n v="1355"/>
    <x v="0"/>
    <s v="gases-n2o"/>
    <x v="41"/>
    <n v="6453.3574779999999"/>
    <s v="AR5"/>
    <s v="WAM"/>
    <s v="high"/>
    <x v="1"/>
  </r>
  <r>
    <n v="1356"/>
    <x v="0"/>
    <s v="gases-n2o"/>
    <x v="42"/>
    <n v="6468.4991209999998"/>
    <s v="AR5"/>
    <s v="WAM"/>
    <s v="high"/>
    <x v="1"/>
  </r>
  <r>
    <n v="1357"/>
    <x v="0"/>
    <s v="gases-n2o"/>
    <x v="43"/>
    <n v="6466.9680159999998"/>
    <s v="AR5"/>
    <s v="WAM"/>
    <s v="high"/>
    <x v="1"/>
  </r>
  <r>
    <n v="1358"/>
    <x v="0"/>
    <s v="gases-n2o"/>
    <x v="44"/>
    <n v="6473.9852389999996"/>
    <s v="AR5"/>
    <s v="WAM"/>
    <s v="high"/>
    <x v="1"/>
  </r>
  <r>
    <n v="1359"/>
    <x v="0"/>
    <s v="gases-n2o"/>
    <x v="45"/>
    <n v="6480.714825"/>
    <s v="AR5"/>
    <s v="WAM"/>
    <s v="high"/>
    <x v="1"/>
  </r>
  <r>
    <n v="1360"/>
    <x v="0"/>
    <s v="gases-n2o"/>
    <x v="46"/>
    <n v="6496.4333969999998"/>
    <s v="AR5"/>
    <s v="WAM"/>
    <s v="high"/>
    <x v="1"/>
  </r>
  <r>
    <n v="1361"/>
    <x v="0"/>
    <s v="gases-n2o"/>
    <x v="47"/>
    <n v="6495.6478420000003"/>
    <s v="AR5"/>
    <s v="WAM"/>
    <s v="high"/>
    <x v="1"/>
  </r>
  <r>
    <n v="1362"/>
    <x v="0"/>
    <s v="gases-n2o"/>
    <x v="48"/>
    <n v="6503.4937870000003"/>
    <s v="AR5"/>
    <s v="WAM"/>
    <s v="high"/>
    <x v="1"/>
  </r>
  <r>
    <n v="1363"/>
    <x v="0"/>
    <s v="gases-n2o"/>
    <x v="49"/>
    <n v="6511.366403"/>
    <s v="AR5"/>
    <s v="WAM"/>
    <s v="high"/>
    <x v="1"/>
  </r>
  <r>
    <n v="1364"/>
    <x v="0"/>
    <s v="gases-n2o"/>
    <x v="50"/>
    <n v="6527.9005420000003"/>
    <s v="AR5"/>
    <s v="WAM"/>
    <s v="high"/>
    <x v="1"/>
  </r>
  <r>
    <n v="1365"/>
    <x v="0"/>
    <s v="gases-n2o"/>
    <x v="51"/>
    <n v="6527.4511190000003"/>
    <s v="AR5"/>
    <s v="WAM"/>
    <s v="high"/>
    <x v="1"/>
  </r>
  <r>
    <n v="1366"/>
    <x v="0"/>
    <s v="gases-n2o"/>
    <x v="52"/>
    <n v="6536.7779540000001"/>
    <s v="AR5"/>
    <s v="WAM"/>
    <s v="high"/>
    <x v="1"/>
  </r>
  <r>
    <n v="1367"/>
    <x v="0"/>
    <s v="gases-n2o"/>
    <x v="53"/>
    <n v="6546.2318969999997"/>
    <s v="AR5"/>
    <s v="WAM"/>
    <s v="high"/>
    <x v="1"/>
  </r>
  <r>
    <n v="1368"/>
    <x v="0"/>
    <s v="gases-n2o"/>
    <x v="54"/>
    <n v="6564.4863359999999"/>
    <s v="AR5"/>
    <s v="WAM"/>
    <s v="high"/>
    <x v="1"/>
  </r>
  <r>
    <n v="1369"/>
    <x v="0"/>
    <s v="gases-n2o"/>
    <x v="55"/>
    <n v="6566.1093170000004"/>
    <s v="AR5"/>
    <s v="WAM"/>
    <s v="high"/>
    <x v="1"/>
  </r>
  <r>
    <n v="1370"/>
    <x v="0"/>
    <s v="gases-n2o"/>
    <x v="56"/>
    <n v="6576.4710649999997"/>
    <s v="AR5"/>
    <s v="WAM"/>
    <s v="high"/>
    <x v="1"/>
  </r>
  <r>
    <n v="1371"/>
    <x v="0"/>
    <s v="gases-n2o"/>
    <x v="57"/>
    <n v="6586.8752549999999"/>
    <s v="AR5"/>
    <s v="WAM"/>
    <s v="high"/>
    <x v="1"/>
  </r>
  <r>
    <n v="1372"/>
    <x v="0"/>
    <s v="gases-n2o"/>
    <x v="58"/>
    <n v="6606.0820540000004"/>
    <s v="AR5"/>
    <s v="WAM"/>
    <s v="high"/>
    <x v="1"/>
  </r>
  <r>
    <n v="1373"/>
    <x v="0"/>
    <s v="gases-n2o"/>
    <x v="59"/>
    <n v="6608.0308670000004"/>
    <s v="AR5"/>
    <s v="WAM"/>
    <s v="high"/>
    <x v="1"/>
  </r>
  <r>
    <n v="1374"/>
    <x v="0"/>
    <s v="gases-n2o"/>
    <x v="60"/>
    <n v="6610.123928"/>
    <s v="AR5"/>
    <s v="WAM"/>
    <s v="high"/>
    <x v="1"/>
  </r>
  <r>
    <n v="1375"/>
    <x v="1"/>
    <s v="gases-ch4"/>
    <x v="0"/>
    <n v="30.911999999999999"/>
    <s v="AR5"/>
    <s v="WAM"/>
    <s v="high"/>
    <x v="1"/>
  </r>
  <r>
    <n v="1376"/>
    <x v="1"/>
    <s v="gases-ch4"/>
    <x v="1"/>
    <n v="52.808"/>
    <s v="AR5"/>
    <s v="WAM"/>
    <s v="high"/>
    <x v="1"/>
  </r>
  <r>
    <n v="1377"/>
    <x v="1"/>
    <s v="gases-ch4"/>
    <x v="2"/>
    <n v="44.758000000000003"/>
    <s v="AR5"/>
    <s v="WAM"/>
    <s v="high"/>
    <x v="1"/>
  </r>
  <r>
    <n v="1378"/>
    <x v="1"/>
    <s v="gases-ch4"/>
    <x v="3"/>
    <n v="50.231999999999999"/>
    <s v="AR5"/>
    <s v="WAM"/>
    <s v="high"/>
    <x v="1"/>
  </r>
  <r>
    <n v="1379"/>
    <x v="1"/>
    <s v="gases-ch4"/>
    <x v="4"/>
    <n v="62.983199999999997"/>
    <s v="AR5"/>
    <s v="WAM"/>
    <s v="high"/>
    <x v="1"/>
  </r>
  <r>
    <n v="1380"/>
    <x v="1"/>
    <s v="gases-ch4"/>
    <x v="5"/>
    <n v="88.619809599999996"/>
    <s v="AR5"/>
    <s v="WAM"/>
    <s v="high"/>
    <x v="1"/>
  </r>
  <r>
    <n v="1381"/>
    <x v="1"/>
    <s v="gases-ch4"/>
    <x v="6"/>
    <n v="118.9241956"/>
    <s v="AR5"/>
    <s v="WAM"/>
    <s v="high"/>
    <x v="1"/>
  </r>
  <r>
    <n v="1382"/>
    <x v="1"/>
    <s v="gases-ch4"/>
    <x v="7"/>
    <n v="122.6756888"/>
    <s v="AR5"/>
    <s v="WAM"/>
    <s v="high"/>
    <x v="1"/>
  </r>
  <r>
    <n v="1383"/>
    <x v="1"/>
    <s v="gases-ch4"/>
    <x v="8"/>
    <n v="115.4954108"/>
    <s v="AR5"/>
    <s v="WAM"/>
    <s v="high"/>
    <x v="1"/>
  </r>
  <r>
    <n v="1384"/>
    <x v="1"/>
    <s v="gases-ch4"/>
    <x v="9"/>
    <n v="132.8328568"/>
    <s v="AR5"/>
    <s v="WAM"/>
    <s v="high"/>
    <x v="1"/>
  </r>
  <r>
    <n v="1385"/>
    <x v="1"/>
    <s v="gases-ch4"/>
    <x v="10"/>
    <n v="155.24676160000001"/>
    <s v="AR5"/>
    <s v="WAM"/>
    <s v="high"/>
    <x v="1"/>
  </r>
  <r>
    <n v="1386"/>
    <x v="1"/>
    <s v="gases-ch4"/>
    <x v="11"/>
    <n v="137.3219876"/>
    <s v="AR5"/>
    <s v="WAM"/>
    <s v="high"/>
    <x v="1"/>
  </r>
  <r>
    <n v="1387"/>
    <x v="1"/>
    <s v="gases-ch4"/>
    <x v="12"/>
    <n v="146.9207432"/>
    <s v="AR5"/>
    <s v="WAM"/>
    <s v="high"/>
    <x v="1"/>
  </r>
  <r>
    <n v="1388"/>
    <x v="1"/>
    <s v="gases-ch4"/>
    <x v="13"/>
    <n v="62.320974800000002"/>
    <s v="AR5"/>
    <s v="WAM"/>
    <s v="high"/>
    <x v="1"/>
  </r>
  <r>
    <n v="1389"/>
    <x v="1"/>
    <s v="gases-ch4"/>
    <x v="14"/>
    <n v="70.054899599999999"/>
    <s v="AR5"/>
    <s v="WAM"/>
    <s v="high"/>
    <x v="1"/>
  </r>
  <r>
    <n v="1390"/>
    <x v="1"/>
    <s v="gases-ch4"/>
    <x v="15"/>
    <n v="22.103045999999999"/>
    <s v="AR5"/>
    <s v="WAM"/>
    <s v="high"/>
    <x v="1"/>
  </r>
  <r>
    <n v="1391"/>
    <x v="1"/>
    <s v="gases-ch4"/>
    <x v="16"/>
    <n v="26.031123999999998"/>
    <s v="AR5"/>
    <s v="WAM"/>
    <s v="high"/>
    <x v="1"/>
  </r>
  <r>
    <n v="1392"/>
    <x v="1"/>
    <s v="gases-ch4"/>
    <x v="17"/>
    <n v="27.993456399999999"/>
    <s v="AR5"/>
    <s v="WAM"/>
    <s v="high"/>
    <x v="1"/>
  </r>
  <r>
    <n v="1393"/>
    <x v="1"/>
    <s v="gases-ch4"/>
    <x v="18"/>
    <n v="36.728479200000002"/>
    <s v="AR5"/>
    <s v="WAM"/>
    <s v="high"/>
    <x v="1"/>
  </r>
  <r>
    <n v="1394"/>
    <x v="1"/>
    <s v="gases-ch4"/>
    <x v="19"/>
    <n v="52.959984000000013"/>
    <s v="AR5"/>
    <s v="WAM"/>
    <s v="high"/>
    <x v="1"/>
  </r>
  <r>
    <n v="1395"/>
    <x v="1"/>
    <s v="gases-ch4"/>
    <x v="20"/>
    <n v="53.373045599999998"/>
    <s v="AR5"/>
    <s v="WAM"/>
    <s v="high"/>
    <x v="1"/>
  </r>
  <r>
    <n v="1396"/>
    <x v="1"/>
    <s v="gases-ch4"/>
    <x v="21"/>
    <n v="53.646681200000003"/>
    <s v="AR5"/>
    <s v="WAM"/>
    <s v="high"/>
    <x v="1"/>
  </r>
  <r>
    <n v="1397"/>
    <x v="1"/>
    <s v="gases-ch4"/>
    <x v="22"/>
    <n v="71.326992799999999"/>
    <s v="AR5"/>
    <s v="WAM"/>
    <s v="high"/>
    <x v="1"/>
  </r>
  <r>
    <n v="1398"/>
    <x v="1"/>
    <s v="gases-ch4"/>
    <x v="23"/>
    <n v="91.447162800000001"/>
    <s v="AR5"/>
    <s v="WAM"/>
    <s v="high"/>
    <x v="1"/>
  </r>
  <r>
    <n v="1399"/>
    <x v="1"/>
    <s v="gases-ch4"/>
    <x v="24"/>
    <n v="141.6592632"/>
    <s v="AR5"/>
    <s v="WAM"/>
    <s v="high"/>
    <x v="1"/>
  </r>
  <r>
    <n v="1400"/>
    <x v="1"/>
    <s v="gases-ch4"/>
    <x v="25"/>
    <n v="119.5052124"/>
    <s v="AR5"/>
    <s v="WAM"/>
    <s v="high"/>
    <x v="1"/>
  </r>
  <r>
    <n v="1401"/>
    <x v="1"/>
    <s v="gases-ch4"/>
    <x v="26"/>
    <n v="140.31102396514169"/>
    <s v="AR5"/>
    <s v="WAM"/>
    <s v="high"/>
    <x v="1"/>
  </r>
  <r>
    <n v="1402"/>
    <x v="1"/>
    <s v="gases-ch4"/>
    <x v="27"/>
    <n v="125.4601516"/>
    <s v="AR5"/>
    <s v="WAM"/>
    <s v="high"/>
    <x v="1"/>
  </r>
  <r>
    <n v="1403"/>
    <x v="1"/>
    <s v="gases-ch4"/>
    <x v="28"/>
    <n v="103.3386872"/>
    <s v="AR5"/>
    <s v="WAM"/>
    <s v="high"/>
    <x v="1"/>
  </r>
  <r>
    <n v="1404"/>
    <x v="1"/>
    <s v="gases-ch4"/>
    <x v="29"/>
    <n v="120.09956"/>
    <s v="AR5"/>
    <s v="WAM"/>
    <s v="high"/>
    <x v="1"/>
  </r>
  <r>
    <n v="1405"/>
    <x v="1"/>
    <s v="gases-ch4"/>
    <x v="30"/>
    <n v="107.6878768"/>
    <s v="AR5"/>
    <s v="WAM"/>
    <s v="high"/>
    <x v="1"/>
  </r>
  <r>
    <n v="1406"/>
    <x v="1"/>
    <s v="gases-ch4"/>
    <x v="31"/>
    <n v="86.937617199999991"/>
    <s v="AR5"/>
    <s v="WAM"/>
    <s v="high"/>
    <x v="1"/>
  </r>
  <r>
    <n v="1407"/>
    <x v="1"/>
    <s v="gases-ch4"/>
    <x v="32"/>
    <n v="78.120935200000005"/>
    <s v="AR5"/>
    <s v="WAM"/>
    <s v="high"/>
    <x v="1"/>
  </r>
  <r>
    <n v="1408"/>
    <x v="1"/>
    <s v="gases-ch4"/>
    <x v="33"/>
    <n v="89.355901599999996"/>
    <s v="AR5"/>
    <s v="WAM"/>
    <s v="high"/>
    <x v="1"/>
  </r>
  <r>
    <n v="1409"/>
    <x v="1"/>
    <s v="gases-ch4"/>
    <x v="34"/>
    <n v="43.046774249999999"/>
    <s v="AR5"/>
    <s v="WAM"/>
    <s v="high"/>
    <x v="1"/>
  </r>
  <r>
    <n v="1410"/>
    <x v="1"/>
    <s v="gases-ch4"/>
    <x v="35"/>
    <n v="104.9065832"/>
    <s v="AR5"/>
    <s v="WAM"/>
    <s v="high"/>
    <x v="1"/>
  </r>
  <r>
    <n v="1411"/>
    <x v="1"/>
    <s v="gases-ch4"/>
    <x v="36"/>
    <n v="104.9065832"/>
    <s v="AR5"/>
    <s v="WAM"/>
    <s v="high"/>
    <x v="1"/>
  </r>
  <r>
    <n v="1412"/>
    <x v="1"/>
    <s v="gases-ch4"/>
    <x v="37"/>
    <n v="104.9065832"/>
    <s v="AR5"/>
    <s v="WAM"/>
    <s v="high"/>
    <x v="1"/>
  </r>
  <r>
    <n v="1413"/>
    <x v="1"/>
    <s v="gases-ch4"/>
    <x v="38"/>
    <n v="104.9065832"/>
    <s v="AR5"/>
    <s v="WAM"/>
    <s v="high"/>
    <x v="1"/>
  </r>
  <r>
    <n v="1414"/>
    <x v="1"/>
    <s v="gases-ch4"/>
    <x v="39"/>
    <n v="104.9065832"/>
    <s v="AR5"/>
    <s v="WAM"/>
    <s v="high"/>
    <x v="1"/>
  </r>
  <r>
    <n v="1415"/>
    <x v="1"/>
    <s v="gases-ch4"/>
    <x v="40"/>
    <n v="52.453291589999999"/>
    <s v="AR5"/>
    <s v="WAM"/>
    <s v="high"/>
    <x v="1"/>
  </r>
  <r>
    <n v="1416"/>
    <x v="1"/>
    <s v="gases-ch4"/>
    <x v="41"/>
    <n v="52.453291589999999"/>
    <s v="AR5"/>
    <s v="WAM"/>
    <s v="high"/>
    <x v="1"/>
  </r>
  <r>
    <n v="1417"/>
    <x v="1"/>
    <s v="gases-ch4"/>
    <x v="42"/>
    <n v="52.453291589999999"/>
    <s v="AR5"/>
    <s v="WAM"/>
    <s v="high"/>
    <x v="1"/>
  </r>
  <r>
    <n v="1418"/>
    <x v="1"/>
    <s v="gases-ch4"/>
    <x v="43"/>
    <n v="52.453291589999999"/>
    <s v="AR5"/>
    <s v="WAM"/>
    <s v="high"/>
    <x v="1"/>
  </r>
  <r>
    <n v="1419"/>
    <x v="1"/>
    <s v="gases-ch4"/>
    <x v="44"/>
    <n v="52.453291589999999"/>
    <s v="AR5"/>
    <s v="WAM"/>
    <s v="high"/>
    <x v="1"/>
  </r>
  <r>
    <n v="1420"/>
    <x v="1"/>
    <s v="gases-ch4"/>
    <x v="45"/>
    <n v="52.453291589999999"/>
    <s v="AR5"/>
    <s v="WAM"/>
    <s v="high"/>
    <x v="1"/>
  </r>
  <r>
    <n v="1421"/>
    <x v="1"/>
    <s v="gases-ch4"/>
    <x v="46"/>
    <n v="52.453291589999999"/>
    <s v="AR5"/>
    <s v="WAM"/>
    <s v="high"/>
    <x v="1"/>
  </r>
  <r>
    <n v="1422"/>
    <x v="1"/>
    <s v="gases-ch4"/>
    <x v="47"/>
    <n v="52.453291589999999"/>
    <s v="AR5"/>
    <s v="WAM"/>
    <s v="high"/>
    <x v="1"/>
  </r>
  <r>
    <n v="1423"/>
    <x v="1"/>
    <s v="gases-ch4"/>
    <x v="48"/>
    <n v="52.453291589999999"/>
    <s v="AR5"/>
    <s v="WAM"/>
    <s v="high"/>
    <x v="1"/>
  </r>
  <r>
    <n v="1424"/>
    <x v="1"/>
    <s v="gases-ch4"/>
    <x v="49"/>
    <n v="52.453291589999999"/>
    <s v="AR5"/>
    <s v="WAM"/>
    <s v="high"/>
    <x v="1"/>
  </r>
  <r>
    <n v="1425"/>
    <x v="1"/>
    <s v="gases-ch4"/>
    <x v="50"/>
    <n v="0"/>
    <s v="AR5"/>
    <s v="WAM"/>
    <s v="high"/>
    <x v="1"/>
  </r>
  <r>
    <n v="1426"/>
    <x v="1"/>
    <s v="gases-ch4"/>
    <x v="51"/>
    <n v="0"/>
    <s v="AR5"/>
    <s v="WAM"/>
    <s v="high"/>
    <x v="1"/>
  </r>
  <r>
    <n v="1427"/>
    <x v="1"/>
    <s v="gases-ch4"/>
    <x v="52"/>
    <n v="0"/>
    <s v="AR5"/>
    <s v="WAM"/>
    <s v="high"/>
    <x v="1"/>
  </r>
  <r>
    <n v="1428"/>
    <x v="1"/>
    <s v="gases-ch4"/>
    <x v="53"/>
    <n v="0"/>
    <s v="AR5"/>
    <s v="WAM"/>
    <s v="high"/>
    <x v="1"/>
  </r>
  <r>
    <n v="1429"/>
    <x v="1"/>
    <s v="gases-ch4"/>
    <x v="54"/>
    <n v="0"/>
    <s v="AR5"/>
    <s v="WAM"/>
    <s v="high"/>
    <x v="1"/>
  </r>
  <r>
    <n v="1430"/>
    <x v="1"/>
    <s v="gases-ch4"/>
    <x v="55"/>
    <n v="0"/>
    <s v="AR5"/>
    <s v="WAM"/>
    <s v="high"/>
    <x v="1"/>
  </r>
  <r>
    <n v="1431"/>
    <x v="1"/>
    <s v="gases-ch4"/>
    <x v="56"/>
    <n v="0"/>
    <s v="AR5"/>
    <s v="WAM"/>
    <s v="high"/>
    <x v="1"/>
  </r>
  <r>
    <n v="1432"/>
    <x v="1"/>
    <s v="gases-ch4"/>
    <x v="57"/>
    <n v="0"/>
    <s v="AR5"/>
    <s v="WAM"/>
    <s v="high"/>
    <x v="1"/>
  </r>
  <r>
    <n v="1433"/>
    <x v="1"/>
    <s v="gases-ch4"/>
    <x v="58"/>
    <n v="0"/>
    <s v="AR5"/>
    <s v="WAM"/>
    <s v="high"/>
    <x v="1"/>
  </r>
  <r>
    <n v="1434"/>
    <x v="1"/>
    <s v="gases-ch4"/>
    <x v="59"/>
    <n v="0"/>
    <s v="AR5"/>
    <s v="WAM"/>
    <s v="high"/>
    <x v="1"/>
  </r>
  <r>
    <n v="1435"/>
    <x v="1"/>
    <s v="gases-ch4"/>
    <x v="60"/>
    <n v="0"/>
    <s v="AR5"/>
    <s v="WAM"/>
    <s v="high"/>
    <x v="1"/>
  </r>
  <r>
    <n v="1436"/>
    <x v="1"/>
    <s v="gases-co2"/>
    <x v="0"/>
    <n v="2524.809139966681"/>
    <s v="AR5"/>
    <s v="WAM"/>
    <s v="high"/>
    <x v="1"/>
  </r>
  <r>
    <n v="1437"/>
    <x v="1"/>
    <s v="gases-co2"/>
    <x v="1"/>
    <n v="2663.1971026816432"/>
    <s v="AR5"/>
    <s v="WAM"/>
    <s v="high"/>
    <x v="1"/>
  </r>
  <r>
    <n v="1438"/>
    <x v="1"/>
    <s v="gases-co2"/>
    <x v="2"/>
    <n v="2769.154686849361"/>
    <s v="AR5"/>
    <s v="WAM"/>
    <s v="high"/>
    <x v="1"/>
  </r>
  <r>
    <n v="1439"/>
    <x v="1"/>
    <s v="gases-co2"/>
    <x v="3"/>
    <n v="2859.76093201704"/>
    <s v="AR5"/>
    <s v="WAM"/>
    <s v="high"/>
    <x v="1"/>
  </r>
  <r>
    <n v="1440"/>
    <x v="1"/>
    <s v="gases-co2"/>
    <x v="4"/>
    <n v="2739.100468132141"/>
    <s v="AR5"/>
    <s v="WAM"/>
    <s v="high"/>
    <x v="1"/>
  </r>
  <r>
    <n v="1441"/>
    <x v="1"/>
    <s v="gases-co2"/>
    <x v="5"/>
    <n v="2829.1582885902499"/>
    <s v="AR5"/>
    <s v="WAM"/>
    <s v="high"/>
    <x v="1"/>
  </r>
  <r>
    <n v="1442"/>
    <x v="1"/>
    <s v="gases-co2"/>
    <x v="6"/>
    <n v="2842.7086453895631"/>
    <s v="AR5"/>
    <s v="WAM"/>
    <s v="high"/>
    <x v="1"/>
  </r>
  <r>
    <n v="1443"/>
    <x v="1"/>
    <s v="gases-co2"/>
    <x v="7"/>
    <n v="2753.0930162036748"/>
    <s v="AR5"/>
    <s v="WAM"/>
    <s v="high"/>
    <x v="1"/>
  </r>
  <r>
    <n v="1444"/>
    <x v="1"/>
    <s v="gases-co2"/>
    <x v="8"/>
    <n v="2807.7711417445789"/>
    <s v="AR5"/>
    <s v="WAM"/>
    <s v="high"/>
    <x v="1"/>
  </r>
  <r>
    <n v="1445"/>
    <x v="1"/>
    <s v="gases-co2"/>
    <x v="9"/>
    <n v="2957.1859500559322"/>
    <s v="AR5"/>
    <s v="WAM"/>
    <s v="high"/>
    <x v="1"/>
  </r>
  <r>
    <n v="1446"/>
    <x v="1"/>
    <s v="gases-co2"/>
    <x v="10"/>
    <n v="2932.2025579031092"/>
    <s v="AR5"/>
    <s v="WAM"/>
    <s v="high"/>
    <x v="1"/>
  </r>
  <r>
    <n v="1447"/>
    <x v="1"/>
    <s v="gases-co2"/>
    <x v="11"/>
    <n v="2995.765412499406"/>
    <s v="AR5"/>
    <s v="WAM"/>
    <s v="high"/>
    <x v="1"/>
  </r>
  <r>
    <n v="1448"/>
    <x v="1"/>
    <s v="gases-co2"/>
    <x v="12"/>
    <n v="2997.617170783034"/>
    <s v="AR5"/>
    <s v="WAM"/>
    <s v="high"/>
    <x v="1"/>
  </r>
  <r>
    <n v="1449"/>
    <x v="1"/>
    <s v="gases-co2"/>
    <x v="13"/>
    <n v="3166.0637142927339"/>
    <s v="AR5"/>
    <s v="WAM"/>
    <s v="high"/>
    <x v="1"/>
  </r>
  <r>
    <n v="1450"/>
    <x v="1"/>
    <s v="gases-co2"/>
    <x v="14"/>
    <n v="3136.81592749826"/>
    <s v="AR5"/>
    <s v="WAM"/>
    <s v="high"/>
    <x v="1"/>
  </r>
  <r>
    <n v="1451"/>
    <x v="1"/>
    <s v="gases-co2"/>
    <x v="15"/>
    <n v="3221.5037072331079"/>
    <s v="AR5"/>
    <s v="WAM"/>
    <s v="high"/>
    <x v="1"/>
  </r>
  <r>
    <n v="1452"/>
    <x v="1"/>
    <s v="gases-co2"/>
    <x v="16"/>
    <n v="3192.9766372471581"/>
    <s v="AR5"/>
    <s v="WAM"/>
    <s v="high"/>
    <x v="1"/>
  </r>
  <r>
    <n v="1453"/>
    <x v="1"/>
    <s v="gases-co2"/>
    <x v="17"/>
    <n v="3392.677388944669"/>
    <s v="AR5"/>
    <s v="WAM"/>
    <s v="high"/>
    <x v="1"/>
  </r>
  <r>
    <n v="1454"/>
    <x v="1"/>
    <s v="gases-co2"/>
    <x v="18"/>
    <n v="3181.3666482389572"/>
    <s v="AR5"/>
    <s v="WAM"/>
    <s v="high"/>
    <x v="1"/>
  </r>
  <r>
    <n v="1455"/>
    <x v="1"/>
    <s v="gases-co2"/>
    <x v="19"/>
    <n v="3042.692810131246"/>
    <s v="AR5"/>
    <s v="WAM"/>
    <s v="high"/>
    <x v="1"/>
  </r>
  <r>
    <n v="1456"/>
    <x v="1"/>
    <s v="gases-co2"/>
    <x v="20"/>
    <n v="3341.833917167708"/>
    <s v="AR5"/>
    <s v="WAM"/>
    <s v="high"/>
    <x v="1"/>
  </r>
  <r>
    <n v="1457"/>
    <x v="1"/>
    <s v="gases-co2"/>
    <x v="21"/>
    <n v="3315.699677906171"/>
    <s v="AR5"/>
    <s v="WAM"/>
    <s v="high"/>
    <x v="1"/>
  </r>
  <r>
    <n v="1458"/>
    <x v="1"/>
    <s v="gases-co2"/>
    <x v="22"/>
    <n v="3277.7050792893278"/>
    <s v="AR5"/>
    <s v="WAM"/>
    <s v="high"/>
    <x v="1"/>
  </r>
  <r>
    <n v="1459"/>
    <x v="1"/>
    <s v="gases-co2"/>
    <x v="23"/>
    <n v="3346.4206858088151"/>
    <s v="AR5"/>
    <s v="WAM"/>
    <s v="high"/>
    <x v="1"/>
  </r>
  <r>
    <n v="1460"/>
    <x v="1"/>
    <s v="gases-co2"/>
    <x v="24"/>
    <n v="3421.2825663323902"/>
    <s v="AR5"/>
    <s v="WAM"/>
    <s v="high"/>
    <x v="1"/>
  </r>
  <r>
    <n v="1461"/>
    <x v="1"/>
    <s v="gases-co2"/>
    <x v="25"/>
    <n v="3535.6703772269648"/>
    <s v="AR5"/>
    <s v="WAM"/>
    <s v="high"/>
    <x v="1"/>
  </r>
  <r>
    <n v="1462"/>
    <x v="1"/>
    <s v="gases-co2"/>
    <x v="26"/>
    <n v="3253.8399668138809"/>
    <s v="AR5"/>
    <s v="WAM"/>
    <s v="high"/>
    <x v="1"/>
  </r>
  <r>
    <n v="1463"/>
    <x v="1"/>
    <s v="gases-co2"/>
    <x v="27"/>
    <n v="3250.4538851978759"/>
    <s v="AR5"/>
    <s v="WAM"/>
    <s v="high"/>
    <x v="1"/>
  </r>
  <r>
    <n v="1464"/>
    <x v="1"/>
    <s v="gases-co2"/>
    <x v="28"/>
    <n v="3130.866227194424"/>
    <s v="AR5"/>
    <s v="WAM"/>
    <s v="high"/>
    <x v="1"/>
  </r>
  <r>
    <n v="1465"/>
    <x v="1"/>
    <s v="gases-co2"/>
    <x v="29"/>
    <n v="3126.034294308075"/>
    <s v="AR5"/>
    <s v="WAM"/>
    <s v="high"/>
    <x v="1"/>
  </r>
  <r>
    <n v="1466"/>
    <x v="1"/>
    <s v="gases-co2"/>
    <x v="30"/>
    <n v="2904.5362753306849"/>
    <s v="AR5"/>
    <s v="WAM"/>
    <s v="high"/>
    <x v="1"/>
  </r>
  <r>
    <n v="1467"/>
    <x v="1"/>
    <s v="gases-co2"/>
    <x v="31"/>
    <n v="2935.1433619258041"/>
    <s v="AR5"/>
    <s v="WAM"/>
    <s v="high"/>
    <x v="1"/>
  </r>
  <r>
    <n v="1468"/>
    <x v="1"/>
    <s v="gases-co2"/>
    <x v="32"/>
    <n v="2760.9684570484642"/>
    <s v="AR5"/>
    <s v="WAM"/>
    <s v="high"/>
    <x v="1"/>
  </r>
  <r>
    <n v="1469"/>
    <x v="1"/>
    <s v="gases-co2"/>
    <x v="33"/>
    <n v="2665.0049223568822"/>
    <s v="AR5"/>
    <s v="WAM"/>
    <s v="high"/>
    <x v="1"/>
  </r>
  <r>
    <n v="1470"/>
    <x v="1"/>
    <s v="gases-co2"/>
    <x v="34"/>
    <n v="2653.9319559999999"/>
    <s v="AR5"/>
    <s v="WAM"/>
    <s v="high"/>
    <x v="1"/>
  </r>
  <r>
    <n v="1471"/>
    <x v="1"/>
    <s v="gases-co2"/>
    <x v="35"/>
    <n v="2792.9445930000002"/>
    <s v="AR5"/>
    <s v="WAM"/>
    <s v="high"/>
    <x v="1"/>
  </r>
  <r>
    <n v="1472"/>
    <x v="1"/>
    <s v="gases-co2"/>
    <x v="36"/>
    <n v="2077.7450990000002"/>
    <s v="AR5"/>
    <s v="WAM"/>
    <s v="high"/>
    <x v="1"/>
  </r>
  <r>
    <n v="1473"/>
    <x v="1"/>
    <s v="gases-co2"/>
    <x v="37"/>
    <n v="1839.7436729999999"/>
    <s v="AR5"/>
    <s v="WAM"/>
    <s v="high"/>
    <x v="1"/>
  </r>
  <r>
    <n v="1474"/>
    <x v="1"/>
    <s v="gases-co2"/>
    <x v="38"/>
    <n v="1840.3602920000001"/>
    <s v="AR5"/>
    <s v="WAM"/>
    <s v="high"/>
    <x v="1"/>
  </r>
  <r>
    <n v="1475"/>
    <x v="1"/>
    <s v="gases-co2"/>
    <x v="39"/>
    <n v="1841.015048"/>
    <s v="AR5"/>
    <s v="WAM"/>
    <s v="high"/>
    <x v="1"/>
  </r>
  <r>
    <n v="1476"/>
    <x v="1"/>
    <s v="gases-co2"/>
    <x v="40"/>
    <n v="1841.7101749999999"/>
    <s v="AR5"/>
    <s v="WAM"/>
    <s v="high"/>
    <x v="1"/>
  </r>
  <r>
    <n v="1477"/>
    <x v="1"/>
    <s v="gases-co2"/>
    <x v="41"/>
    <n v="1841.706338"/>
    <s v="AR5"/>
    <s v="WAM"/>
    <s v="high"/>
    <x v="1"/>
  </r>
  <r>
    <n v="1478"/>
    <x v="1"/>
    <s v="gases-co2"/>
    <x v="42"/>
    <n v="1841.7032489999999"/>
    <s v="AR5"/>
    <s v="WAM"/>
    <s v="high"/>
    <x v="1"/>
  </r>
  <r>
    <n v="1479"/>
    <x v="1"/>
    <s v="gases-co2"/>
    <x v="43"/>
    <n v="1841.7008980000001"/>
    <s v="AR5"/>
    <s v="WAM"/>
    <s v="high"/>
    <x v="1"/>
  </r>
  <r>
    <n v="1480"/>
    <x v="1"/>
    <s v="gases-co2"/>
    <x v="44"/>
    <n v="1841.6992789999999"/>
    <s v="AR5"/>
    <s v="WAM"/>
    <s v="high"/>
    <x v="1"/>
  </r>
  <r>
    <n v="1481"/>
    <x v="1"/>
    <s v="gases-co2"/>
    <x v="45"/>
    <n v="1841.698384"/>
    <s v="AR5"/>
    <s v="WAM"/>
    <s v="high"/>
    <x v="1"/>
  </r>
  <r>
    <n v="1482"/>
    <x v="1"/>
    <s v="gases-co2"/>
    <x v="46"/>
    <n v="1841.6982049999999"/>
    <s v="AR5"/>
    <s v="WAM"/>
    <s v="high"/>
    <x v="1"/>
  </r>
  <r>
    <n v="1483"/>
    <x v="1"/>
    <s v="gases-co2"/>
    <x v="47"/>
    <n v="1841.6987369999999"/>
    <s v="AR5"/>
    <s v="WAM"/>
    <s v="high"/>
    <x v="1"/>
  </r>
  <r>
    <n v="1484"/>
    <x v="1"/>
    <s v="gases-co2"/>
    <x v="48"/>
    <n v="1841.6999719999999"/>
    <s v="AR5"/>
    <s v="WAM"/>
    <s v="high"/>
    <x v="1"/>
  </r>
  <r>
    <n v="1485"/>
    <x v="1"/>
    <s v="gases-co2"/>
    <x v="49"/>
    <n v="1841.7019049999999"/>
    <s v="AR5"/>
    <s v="WAM"/>
    <s v="high"/>
    <x v="1"/>
  </r>
  <r>
    <n v="1486"/>
    <x v="1"/>
    <s v="gases-co2"/>
    <x v="50"/>
    <n v="1841.7045290000001"/>
    <s v="AR5"/>
    <s v="WAM"/>
    <s v="high"/>
    <x v="1"/>
  </r>
  <r>
    <n v="1487"/>
    <x v="1"/>
    <s v="gases-co2"/>
    <x v="51"/>
    <n v="1841.70784"/>
    <s v="AR5"/>
    <s v="WAM"/>
    <s v="high"/>
    <x v="1"/>
  </r>
  <r>
    <n v="1488"/>
    <x v="1"/>
    <s v="gases-co2"/>
    <x v="52"/>
    <n v="1841.711832"/>
    <s v="AR5"/>
    <s v="WAM"/>
    <s v="high"/>
    <x v="1"/>
  </r>
  <r>
    <n v="1489"/>
    <x v="1"/>
    <s v="gases-co2"/>
    <x v="53"/>
    <n v="1841.7164990000001"/>
    <s v="AR5"/>
    <s v="WAM"/>
    <s v="high"/>
    <x v="1"/>
  </r>
  <r>
    <n v="1490"/>
    <x v="1"/>
    <s v="gases-co2"/>
    <x v="54"/>
    <n v="1841.7218379999999"/>
    <s v="AR5"/>
    <s v="WAM"/>
    <s v="high"/>
    <x v="1"/>
  </r>
  <r>
    <n v="1491"/>
    <x v="1"/>
    <s v="gases-co2"/>
    <x v="55"/>
    <n v="1841.727844"/>
    <s v="AR5"/>
    <s v="WAM"/>
    <s v="high"/>
    <x v="1"/>
  </r>
  <r>
    <n v="1492"/>
    <x v="1"/>
    <s v="gases-co2"/>
    <x v="56"/>
    <n v="1841.734512"/>
    <s v="AR5"/>
    <s v="WAM"/>
    <s v="high"/>
    <x v="1"/>
  </r>
  <r>
    <n v="1493"/>
    <x v="1"/>
    <s v="gases-co2"/>
    <x v="57"/>
    <n v="1841.7418399999999"/>
    <s v="AR5"/>
    <s v="WAM"/>
    <s v="high"/>
    <x v="1"/>
  </r>
  <r>
    <n v="1494"/>
    <x v="1"/>
    <s v="gases-co2"/>
    <x v="58"/>
    <n v="1841.749822"/>
    <s v="AR5"/>
    <s v="WAM"/>
    <s v="high"/>
    <x v="1"/>
  </r>
  <r>
    <n v="1495"/>
    <x v="1"/>
    <s v="gases-co2"/>
    <x v="59"/>
    <n v="1841.758456"/>
    <s v="AR5"/>
    <s v="WAM"/>
    <s v="high"/>
    <x v="1"/>
  </r>
  <r>
    <n v="1496"/>
    <x v="1"/>
    <s v="gases-co2"/>
    <x v="60"/>
    <n v="1841.7677389999999"/>
    <s v="AR5"/>
    <s v="WAM"/>
    <s v="high"/>
    <x v="1"/>
  </r>
  <r>
    <n v="1497"/>
    <x v="1"/>
    <s v="gases-hfcs"/>
    <x v="0"/>
    <n v="0"/>
    <s v="AR5"/>
    <s v="WAM"/>
    <s v="high"/>
    <x v="1"/>
  </r>
  <r>
    <n v="1498"/>
    <x v="1"/>
    <s v="gases-hfcs"/>
    <x v="1"/>
    <n v="0"/>
    <s v="AR5"/>
    <s v="WAM"/>
    <s v="high"/>
    <x v="1"/>
  </r>
  <r>
    <n v="1499"/>
    <x v="1"/>
    <s v="gases-hfcs"/>
    <x v="2"/>
    <n v="0.2599999999999999"/>
    <s v="AR5"/>
    <s v="WAM"/>
    <s v="high"/>
    <x v="1"/>
  </r>
  <r>
    <n v="1500"/>
    <x v="1"/>
    <s v="gases-hfcs"/>
    <x v="3"/>
    <n v="0.38999999999999979"/>
    <s v="AR5"/>
    <s v="WAM"/>
    <s v="high"/>
    <x v="1"/>
  </r>
  <r>
    <n v="1501"/>
    <x v="1"/>
    <s v="gases-hfcs"/>
    <x v="4"/>
    <n v="11.821542096799551"/>
    <s v="AR5"/>
    <s v="WAM"/>
    <s v="high"/>
    <x v="1"/>
  </r>
  <r>
    <n v="1502"/>
    <x v="1"/>
    <s v="gases-hfcs"/>
    <x v="5"/>
    <n v="29.462931991860192"/>
    <s v="AR5"/>
    <s v="WAM"/>
    <s v="high"/>
    <x v="1"/>
  </r>
  <r>
    <n v="1503"/>
    <x v="1"/>
    <s v="gases-hfcs"/>
    <x v="6"/>
    <n v="66.789176074552543"/>
    <s v="AR5"/>
    <s v="WAM"/>
    <s v="high"/>
    <x v="1"/>
  </r>
  <r>
    <n v="1504"/>
    <x v="1"/>
    <s v="gases-hfcs"/>
    <x v="7"/>
    <n v="113.35158919593231"/>
    <s v="AR5"/>
    <s v="WAM"/>
    <s v="high"/>
    <x v="1"/>
  </r>
  <r>
    <n v="1505"/>
    <x v="1"/>
    <s v="gases-hfcs"/>
    <x v="8"/>
    <n v="140.2607843338632"/>
    <s v="AR5"/>
    <s v="WAM"/>
    <s v="high"/>
    <x v="1"/>
  </r>
  <r>
    <n v="1506"/>
    <x v="1"/>
    <s v="gases-hfcs"/>
    <x v="9"/>
    <n v="185.4617080593537"/>
    <s v="AR5"/>
    <s v="WAM"/>
    <s v="high"/>
    <x v="1"/>
  </r>
  <r>
    <n v="1507"/>
    <x v="1"/>
    <s v="gases-hfcs"/>
    <x v="10"/>
    <n v="226.6030005437523"/>
    <s v="AR5"/>
    <s v="WAM"/>
    <s v="high"/>
    <x v="1"/>
  </r>
  <r>
    <n v="1508"/>
    <x v="1"/>
    <s v="gases-hfcs"/>
    <x v="11"/>
    <n v="303.96648611854772"/>
    <s v="AR5"/>
    <s v="WAM"/>
    <s v="high"/>
    <x v="1"/>
  </r>
  <r>
    <n v="1509"/>
    <x v="1"/>
    <s v="gases-hfcs"/>
    <x v="12"/>
    <n v="361.97545306556327"/>
    <s v="AR5"/>
    <s v="WAM"/>
    <s v="high"/>
    <x v="1"/>
  </r>
  <r>
    <n v="1510"/>
    <x v="1"/>
    <s v="gases-hfcs"/>
    <x v="13"/>
    <n v="424.0256014250516"/>
    <s v="AR5"/>
    <s v="WAM"/>
    <s v="high"/>
    <x v="1"/>
  </r>
  <r>
    <n v="1511"/>
    <x v="1"/>
    <s v="gases-hfcs"/>
    <x v="14"/>
    <n v="531.57896896966804"/>
    <s v="AR5"/>
    <s v="WAM"/>
    <s v="high"/>
    <x v="1"/>
  </r>
  <r>
    <n v="1512"/>
    <x v="1"/>
    <s v="gases-hfcs"/>
    <x v="15"/>
    <n v="648.30678519472451"/>
    <s v="AR5"/>
    <s v="WAM"/>
    <s v="high"/>
    <x v="1"/>
  </r>
  <r>
    <n v="1513"/>
    <x v="1"/>
    <s v="gases-hfcs"/>
    <x v="16"/>
    <n v="748.10659479507035"/>
    <s v="AR5"/>
    <s v="WAM"/>
    <s v="high"/>
    <x v="1"/>
  </r>
  <r>
    <n v="1514"/>
    <x v="1"/>
    <s v="gases-hfcs"/>
    <x v="17"/>
    <n v="822.15597506122776"/>
    <s v="AR5"/>
    <s v="WAM"/>
    <s v="high"/>
    <x v="1"/>
  </r>
  <r>
    <n v="1515"/>
    <x v="1"/>
    <s v="gases-hfcs"/>
    <x v="18"/>
    <n v="910.09732613155802"/>
    <s v="AR5"/>
    <s v="WAM"/>
    <s v="high"/>
    <x v="1"/>
  </r>
  <r>
    <n v="1516"/>
    <x v="1"/>
    <s v="gases-hfcs"/>
    <x v="19"/>
    <n v="982.94461152021404"/>
    <s v="AR5"/>
    <s v="WAM"/>
    <s v="high"/>
    <x v="1"/>
  </r>
  <r>
    <n v="1517"/>
    <x v="1"/>
    <s v="gases-hfcs"/>
    <x v="20"/>
    <n v="1010.467495462368"/>
    <s v="AR5"/>
    <s v="WAM"/>
    <s v="high"/>
    <x v="1"/>
  </r>
  <r>
    <n v="1518"/>
    <x v="1"/>
    <s v="gases-hfcs"/>
    <x v="21"/>
    <n v="1058.0099127240289"/>
    <s v="AR5"/>
    <s v="WAM"/>
    <s v="high"/>
    <x v="1"/>
  </r>
  <r>
    <n v="1519"/>
    <x v="1"/>
    <s v="gases-hfcs"/>
    <x v="22"/>
    <n v="1103.121039283755"/>
    <s v="AR5"/>
    <s v="WAM"/>
    <s v="high"/>
    <x v="1"/>
  </r>
  <r>
    <n v="1520"/>
    <x v="1"/>
    <s v="gases-hfcs"/>
    <x v="23"/>
    <n v="1136.5370129920429"/>
    <s v="AR5"/>
    <s v="WAM"/>
    <s v="high"/>
    <x v="1"/>
  </r>
  <r>
    <n v="1521"/>
    <x v="1"/>
    <s v="gases-hfcs"/>
    <x v="24"/>
    <n v="1175.912464832955"/>
    <s v="AR5"/>
    <s v="WAM"/>
    <s v="high"/>
    <x v="1"/>
  </r>
  <r>
    <n v="1522"/>
    <x v="1"/>
    <s v="gases-hfcs"/>
    <x v="25"/>
    <n v="1198.3090072456409"/>
    <s v="AR5"/>
    <s v="WAM"/>
    <s v="high"/>
    <x v="1"/>
  </r>
  <r>
    <n v="1523"/>
    <x v="1"/>
    <s v="gases-hfcs"/>
    <x v="26"/>
    <n v="1217.139570021686"/>
    <s v="AR5"/>
    <s v="WAM"/>
    <s v="high"/>
    <x v="1"/>
  </r>
  <r>
    <n v="1524"/>
    <x v="1"/>
    <s v="gases-hfcs"/>
    <x v="27"/>
    <n v="1252.203587096413"/>
    <s v="AR5"/>
    <s v="WAM"/>
    <s v="high"/>
    <x v="1"/>
  </r>
  <r>
    <n v="1525"/>
    <x v="1"/>
    <s v="gases-hfcs"/>
    <x v="28"/>
    <n v="1299.3109512162041"/>
    <s v="AR5"/>
    <s v="WAM"/>
    <s v="high"/>
    <x v="1"/>
  </r>
  <r>
    <n v="1526"/>
    <x v="1"/>
    <s v="gases-hfcs"/>
    <x v="29"/>
    <n v="1314.5950710156501"/>
    <s v="AR5"/>
    <s v="WAM"/>
    <s v="high"/>
    <x v="1"/>
  </r>
  <r>
    <n v="1527"/>
    <x v="1"/>
    <s v="gases-hfcs"/>
    <x v="30"/>
    <n v="1342.9679691905501"/>
    <s v="AR5"/>
    <s v="WAM"/>
    <s v="high"/>
    <x v="1"/>
  </r>
  <r>
    <n v="1528"/>
    <x v="1"/>
    <s v="gases-hfcs"/>
    <x v="31"/>
    <n v="1545.994457819357"/>
    <s v="AR5"/>
    <s v="WAM"/>
    <s v="high"/>
    <x v="1"/>
  </r>
  <r>
    <n v="1529"/>
    <x v="1"/>
    <s v="gases-hfcs"/>
    <x v="32"/>
    <n v="1439.77469659385"/>
    <s v="AR5"/>
    <s v="WAM"/>
    <s v="high"/>
    <x v="1"/>
  </r>
  <r>
    <n v="1530"/>
    <x v="1"/>
    <s v="gases-hfcs"/>
    <x v="33"/>
    <n v="1087.12560857828"/>
    <s v="AR5"/>
    <s v="WAM"/>
    <s v="high"/>
    <x v="1"/>
  </r>
  <r>
    <n v="1531"/>
    <x v="1"/>
    <s v="gases-hfcs"/>
    <x v="34"/>
    <n v="1095.973864"/>
    <s v="AR5"/>
    <s v="WAM"/>
    <s v="high"/>
    <x v="1"/>
  </r>
  <r>
    <n v="1532"/>
    <x v="1"/>
    <s v="gases-hfcs"/>
    <x v="35"/>
    <n v="1015.603626"/>
    <s v="AR5"/>
    <s v="WAM"/>
    <s v="high"/>
    <x v="1"/>
  </r>
  <r>
    <n v="1533"/>
    <x v="1"/>
    <s v="gases-hfcs"/>
    <x v="36"/>
    <n v="993.15016479999997"/>
    <s v="AR5"/>
    <s v="WAM"/>
    <s v="high"/>
    <x v="1"/>
  </r>
  <r>
    <n v="1534"/>
    <x v="1"/>
    <s v="gases-hfcs"/>
    <x v="37"/>
    <n v="941.59645820000003"/>
    <s v="AR5"/>
    <s v="WAM"/>
    <s v="high"/>
    <x v="1"/>
  </r>
  <r>
    <n v="1535"/>
    <x v="1"/>
    <s v="gases-hfcs"/>
    <x v="38"/>
    <n v="863.32313269999997"/>
    <s v="AR5"/>
    <s v="WAM"/>
    <s v="high"/>
    <x v="1"/>
  </r>
  <r>
    <n v="1536"/>
    <x v="1"/>
    <s v="gases-hfcs"/>
    <x v="39"/>
    <n v="818.47942609999996"/>
    <s v="AR5"/>
    <s v="WAM"/>
    <s v="high"/>
    <x v="1"/>
  </r>
  <r>
    <n v="1537"/>
    <x v="1"/>
    <s v="gases-hfcs"/>
    <x v="40"/>
    <n v="815.92855659999998"/>
    <s v="AR5"/>
    <s v="WAM"/>
    <s v="high"/>
    <x v="1"/>
  </r>
  <r>
    <n v="1538"/>
    <x v="1"/>
    <s v="gases-hfcs"/>
    <x v="41"/>
    <n v="817.45934390000002"/>
    <s v="AR5"/>
    <s v="WAM"/>
    <s v="high"/>
    <x v="1"/>
  </r>
  <r>
    <n v="1539"/>
    <x v="1"/>
    <s v="gases-hfcs"/>
    <x v="42"/>
    <n v="769.08468440000001"/>
    <s v="AR5"/>
    <s v="WAM"/>
    <s v="high"/>
    <x v="1"/>
  </r>
  <r>
    <n v="1540"/>
    <x v="1"/>
    <s v="gases-hfcs"/>
    <x v="43"/>
    <n v="770.56895410000004"/>
    <s v="AR5"/>
    <s v="WAM"/>
    <s v="high"/>
    <x v="1"/>
  </r>
  <r>
    <n v="1541"/>
    <x v="1"/>
    <s v="gases-hfcs"/>
    <x v="44"/>
    <n v="737.09818389999998"/>
    <s v="AR5"/>
    <s v="WAM"/>
    <s v="high"/>
    <x v="1"/>
  </r>
  <r>
    <n v="1542"/>
    <x v="1"/>
    <s v="gases-hfcs"/>
    <x v="45"/>
    <n v="725.29990250000003"/>
    <s v="AR5"/>
    <s v="WAM"/>
    <s v="high"/>
    <x v="1"/>
  </r>
  <r>
    <n v="1543"/>
    <x v="1"/>
    <s v="gases-hfcs"/>
    <x v="46"/>
    <n v="696.80172960000004"/>
    <s v="AR5"/>
    <s v="WAM"/>
    <s v="high"/>
    <x v="1"/>
  </r>
  <r>
    <n v="1544"/>
    <x v="1"/>
    <s v="gases-hfcs"/>
    <x v="47"/>
    <n v="695.38056510000001"/>
    <s v="AR5"/>
    <s v="WAM"/>
    <s v="high"/>
    <x v="1"/>
  </r>
  <r>
    <n v="1545"/>
    <x v="1"/>
    <s v="gases-hfcs"/>
    <x v="48"/>
    <n v="641.32812160000003"/>
    <s v="AR5"/>
    <s v="WAM"/>
    <s v="high"/>
    <x v="1"/>
  </r>
  <r>
    <n v="1546"/>
    <x v="1"/>
    <s v="gases-hfcs"/>
    <x v="49"/>
    <n v="621.71138900000005"/>
    <s v="AR5"/>
    <s v="WAM"/>
    <s v="high"/>
    <x v="1"/>
  </r>
  <r>
    <n v="1547"/>
    <x v="1"/>
    <s v="gases-hfcs"/>
    <x v="50"/>
    <n v="561.73857109999994"/>
    <s v="AR5"/>
    <s v="WAM"/>
    <s v="high"/>
    <x v="1"/>
  </r>
  <r>
    <n v="1548"/>
    <x v="1"/>
    <s v="gases-hfcs"/>
    <x v="51"/>
    <n v="560.49093919999996"/>
    <s v="AR5"/>
    <s v="WAM"/>
    <s v="high"/>
    <x v="1"/>
  </r>
  <r>
    <n v="1549"/>
    <x v="1"/>
    <s v="gases-hfcs"/>
    <x v="52"/>
    <n v="529.64896469999996"/>
    <s v="AR5"/>
    <s v="WAM"/>
    <s v="high"/>
    <x v="1"/>
  </r>
  <r>
    <n v="1550"/>
    <x v="1"/>
    <s v="gases-hfcs"/>
    <x v="53"/>
    <n v="546.80034260000002"/>
    <s v="AR5"/>
    <s v="WAM"/>
    <s v="high"/>
    <x v="1"/>
  </r>
  <r>
    <n v="1551"/>
    <x v="1"/>
    <s v="gases-hfcs"/>
    <x v="54"/>
    <n v="548.41131600000006"/>
    <s v="AR5"/>
    <s v="WAM"/>
    <s v="high"/>
    <x v="1"/>
  </r>
  <r>
    <n v="1552"/>
    <x v="1"/>
    <s v="gases-hfcs"/>
    <x v="55"/>
    <n v="525.11337370000001"/>
    <s v="AR5"/>
    <s v="WAM"/>
    <s v="high"/>
    <x v="1"/>
  </r>
  <r>
    <n v="1553"/>
    <x v="1"/>
    <s v="gases-hfcs"/>
    <x v="56"/>
    <n v="499.57106270000003"/>
    <s v="AR5"/>
    <s v="WAM"/>
    <s v="high"/>
    <x v="1"/>
  </r>
  <r>
    <n v="1554"/>
    <x v="1"/>
    <s v="gases-hfcs"/>
    <x v="57"/>
    <n v="472.28287499999999"/>
    <s v="AR5"/>
    <s v="WAM"/>
    <s v="high"/>
    <x v="1"/>
  </r>
  <r>
    <n v="1555"/>
    <x v="1"/>
    <s v="gases-hfcs"/>
    <x v="58"/>
    <n v="457.92698209999998"/>
    <s v="AR5"/>
    <s v="WAM"/>
    <s v="high"/>
    <x v="1"/>
  </r>
  <r>
    <n v="1556"/>
    <x v="1"/>
    <s v="gases-hfcs"/>
    <x v="59"/>
    <n v="445.93645609999999"/>
    <s v="AR5"/>
    <s v="WAM"/>
    <s v="high"/>
    <x v="1"/>
  </r>
  <r>
    <n v="1557"/>
    <x v="1"/>
    <s v="gases-hfcs"/>
    <x v="60"/>
    <n v="435.11333350000001"/>
    <s v="AR5"/>
    <s v="WAM"/>
    <s v="high"/>
    <x v="1"/>
  </r>
  <r>
    <n v="1558"/>
    <x v="1"/>
    <s v="gases-n2o"/>
    <x v="0"/>
    <n v="88.764883075424351"/>
    <s v="AR5"/>
    <s v="WAM"/>
    <s v="high"/>
    <x v="1"/>
  </r>
  <r>
    <n v="1559"/>
    <x v="1"/>
    <s v="gases-n2o"/>
    <x v="1"/>
    <n v="86.545760998538739"/>
    <s v="AR5"/>
    <s v="WAM"/>
    <s v="high"/>
    <x v="1"/>
  </r>
  <r>
    <n v="1560"/>
    <x v="1"/>
    <s v="gases-n2o"/>
    <x v="2"/>
    <n v="82.218472948611819"/>
    <s v="AR5"/>
    <s v="WAM"/>
    <s v="high"/>
    <x v="1"/>
  </r>
  <r>
    <n v="1561"/>
    <x v="1"/>
    <s v="gases-n2o"/>
    <x v="3"/>
    <n v="78.107549301181209"/>
    <s v="AR5"/>
    <s v="WAM"/>
    <s v="high"/>
    <x v="1"/>
  </r>
  <r>
    <n v="1562"/>
    <x v="1"/>
    <s v="gases-n2o"/>
    <x v="4"/>
    <n v="74.202171836122147"/>
    <s v="AR5"/>
    <s v="WAM"/>
    <s v="high"/>
    <x v="1"/>
  </r>
  <r>
    <n v="1563"/>
    <x v="1"/>
    <s v="gases-n2o"/>
    <x v="5"/>
    <n v="70.492063244316043"/>
    <s v="AR5"/>
    <s v="WAM"/>
    <s v="high"/>
    <x v="1"/>
  </r>
  <r>
    <n v="1564"/>
    <x v="1"/>
    <s v="gases-n2o"/>
    <x v="6"/>
    <n v="66.967460082100231"/>
    <s v="AR5"/>
    <s v="WAM"/>
    <s v="high"/>
    <x v="1"/>
  </r>
  <r>
    <n v="1565"/>
    <x v="1"/>
    <s v="gases-n2o"/>
    <x v="7"/>
    <n v="63.619087077995218"/>
    <s v="AR5"/>
    <s v="WAM"/>
    <s v="high"/>
    <x v="1"/>
  </r>
  <r>
    <n v="1566"/>
    <x v="1"/>
    <s v="gases-n2o"/>
    <x v="8"/>
    <n v="60.438132724095453"/>
    <s v="AR5"/>
    <s v="WAM"/>
    <s v="high"/>
    <x v="1"/>
  </r>
  <r>
    <n v="1567"/>
    <x v="1"/>
    <s v="gases-n2o"/>
    <x v="9"/>
    <n v="57.416226087890678"/>
    <s v="AR5"/>
    <s v="WAM"/>
    <s v="high"/>
    <x v="1"/>
  </r>
  <r>
    <n v="1568"/>
    <x v="1"/>
    <s v="gases-n2o"/>
    <x v="10"/>
    <n v="54.545414783496142"/>
    <s v="AR5"/>
    <s v="WAM"/>
    <s v="high"/>
    <x v="1"/>
  </r>
  <r>
    <n v="1569"/>
    <x v="1"/>
    <s v="gases-n2o"/>
    <x v="11"/>
    <n v="51.818144044321343"/>
    <s v="AR5"/>
    <s v="WAM"/>
    <s v="high"/>
    <x v="1"/>
  </r>
  <r>
    <n v="1570"/>
    <x v="1"/>
    <s v="gases-n2o"/>
    <x v="12"/>
    <n v="49.227236842105263"/>
    <s v="AR5"/>
    <s v="WAM"/>
    <s v="high"/>
    <x v="1"/>
  </r>
  <r>
    <n v="1571"/>
    <x v="1"/>
    <s v="gases-n2o"/>
    <x v="13"/>
    <n v="46.375"/>
    <s v="AR5"/>
    <s v="WAM"/>
    <s v="high"/>
    <x v="1"/>
  </r>
  <r>
    <n v="1572"/>
    <x v="1"/>
    <s v="gases-n2o"/>
    <x v="14"/>
    <n v="43.0625"/>
    <s v="AR5"/>
    <s v="WAM"/>
    <s v="high"/>
    <x v="1"/>
  </r>
  <r>
    <n v="1573"/>
    <x v="1"/>
    <s v="gases-n2o"/>
    <x v="15"/>
    <n v="39.6175"/>
    <s v="AR5"/>
    <s v="WAM"/>
    <s v="high"/>
    <x v="1"/>
  </r>
  <r>
    <n v="1574"/>
    <x v="1"/>
    <s v="gases-n2o"/>
    <x v="16"/>
    <n v="36.172499999999999"/>
    <s v="AR5"/>
    <s v="WAM"/>
    <s v="high"/>
    <x v="1"/>
  </r>
  <r>
    <n v="1575"/>
    <x v="1"/>
    <s v="gases-n2o"/>
    <x v="17"/>
    <n v="39.180250000000001"/>
    <s v="AR5"/>
    <s v="WAM"/>
    <s v="high"/>
    <x v="1"/>
  </r>
  <r>
    <n v="1576"/>
    <x v="1"/>
    <s v="gases-n2o"/>
    <x v="18"/>
    <n v="46.825499999999998"/>
    <s v="AR5"/>
    <s v="WAM"/>
    <s v="high"/>
    <x v="1"/>
  </r>
  <r>
    <n v="1577"/>
    <x v="1"/>
    <s v="gases-n2o"/>
    <x v="19"/>
    <n v="47.183250000000001"/>
    <s v="AR5"/>
    <s v="WAM"/>
    <s v="high"/>
    <x v="1"/>
  </r>
  <r>
    <n v="1578"/>
    <x v="1"/>
    <s v="gases-n2o"/>
    <x v="20"/>
    <n v="47.501249999999999"/>
    <s v="AR5"/>
    <s v="WAM"/>
    <s v="high"/>
    <x v="1"/>
  </r>
  <r>
    <n v="1579"/>
    <x v="1"/>
    <s v="gases-n2o"/>
    <x v="21"/>
    <n v="47.408499999999997"/>
    <s v="AR5"/>
    <s v="WAM"/>
    <s v="high"/>
    <x v="1"/>
  </r>
  <r>
    <n v="1580"/>
    <x v="1"/>
    <s v="gases-n2o"/>
    <x v="22"/>
    <n v="48.070999999999991"/>
    <s v="AR5"/>
    <s v="WAM"/>
    <s v="high"/>
    <x v="1"/>
  </r>
  <r>
    <n v="1581"/>
    <x v="1"/>
    <s v="gases-n2o"/>
    <x v="23"/>
    <n v="51.728000000000002"/>
    <s v="AR5"/>
    <s v="WAM"/>
    <s v="high"/>
    <x v="1"/>
  </r>
  <r>
    <n v="1582"/>
    <x v="1"/>
    <s v="gases-n2o"/>
    <x v="24"/>
    <n v="51.728000000000002"/>
    <s v="AR5"/>
    <s v="WAM"/>
    <s v="high"/>
    <x v="1"/>
  </r>
  <r>
    <n v="1583"/>
    <x v="1"/>
    <s v="gases-n2o"/>
    <x v="25"/>
    <n v="53.291499999999999"/>
    <s v="AR5"/>
    <s v="WAM"/>
    <s v="high"/>
    <x v="1"/>
  </r>
  <r>
    <n v="1584"/>
    <x v="1"/>
    <s v="gases-n2o"/>
    <x v="26"/>
    <n v="52.310999999999993"/>
    <s v="AR5"/>
    <s v="WAM"/>
    <s v="high"/>
    <x v="1"/>
  </r>
  <r>
    <n v="1585"/>
    <x v="1"/>
    <s v="gases-n2o"/>
    <x v="27"/>
    <n v="54.735750000000003"/>
    <s v="AR5"/>
    <s v="WAM"/>
    <s v="high"/>
    <x v="1"/>
  </r>
  <r>
    <n v="1586"/>
    <x v="1"/>
    <s v="gases-n2o"/>
    <x v="28"/>
    <n v="72.437750000000008"/>
    <s v="AR5"/>
    <s v="WAM"/>
    <s v="high"/>
    <x v="1"/>
  </r>
  <r>
    <n v="1587"/>
    <x v="1"/>
    <s v="gases-n2o"/>
    <x v="29"/>
    <n v="73.285750000000007"/>
    <s v="AR5"/>
    <s v="WAM"/>
    <s v="high"/>
    <x v="1"/>
  </r>
  <r>
    <n v="1588"/>
    <x v="1"/>
    <s v="gases-n2o"/>
    <x v="30"/>
    <n v="65.6935"/>
    <s v="AR5"/>
    <s v="WAM"/>
    <s v="high"/>
    <x v="1"/>
  </r>
  <r>
    <n v="1589"/>
    <x v="1"/>
    <s v="gases-n2o"/>
    <x v="31"/>
    <n v="79.632499999999993"/>
    <s v="AR5"/>
    <s v="WAM"/>
    <s v="high"/>
    <x v="1"/>
  </r>
  <r>
    <n v="1590"/>
    <x v="1"/>
    <s v="gases-n2o"/>
    <x v="32"/>
    <n v="94.737499999999997"/>
    <s v="AR5"/>
    <s v="WAM"/>
    <s v="high"/>
    <x v="1"/>
  </r>
  <r>
    <n v="1591"/>
    <x v="1"/>
    <s v="gases-n2o"/>
    <x v="33"/>
    <n v="112.49250000000001"/>
    <s v="AR5"/>
    <s v="WAM"/>
    <s v="high"/>
    <x v="1"/>
  </r>
  <r>
    <n v="1592"/>
    <x v="1"/>
    <s v="gases-n2o"/>
    <x v="34"/>
    <n v="147.21569840000001"/>
    <s v="AR5"/>
    <s v="WAM"/>
    <s v="high"/>
    <x v="1"/>
  </r>
  <r>
    <n v="1593"/>
    <x v="1"/>
    <s v="gases-n2o"/>
    <x v="35"/>
    <n v="149.97238730000001"/>
    <s v="AR5"/>
    <s v="WAM"/>
    <s v="high"/>
    <x v="1"/>
  </r>
  <r>
    <n v="1594"/>
    <x v="1"/>
    <s v="gases-n2o"/>
    <x v="36"/>
    <n v="152.9015143"/>
    <s v="AR5"/>
    <s v="WAM"/>
    <s v="high"/>
    <x v="1"/>
  </r>
  <r>
    <n v="1595"/>
    <x v="1"/>
    <s v="gases-n2o"/>
    <x v="37"/>
    <n v="156.013113"/>
    <s v="AR5"/>
    <s v="WAM"/>
    <s v="high"/>
    <x v="1"/>
  </r>
  <r>
    <n v="1596"/>
    <x v="1"/>
    <s v="gases-n2o"/>
    <x v="38"/>
    <n v="159.31782430000001"/>
    <s v="AR5"/>
    <s v="WAM"/>
    <s v="high"/>
    <x v="1"/>
  </r>
  <r>
    <n v="1597"/>
    <x v="1"/>
    <s v="gases-n2o"/>
    <x v="39"/>
    <n v="162.82693269999999"/>
    <s v="AR5"/>
    <s v="WAM"/>
    <s v="high"/>
    <x v="1"/>
  </r>
  <r>
    <n v="1598"/>
    <x v="1"/>
    <s v="gases-n2o"/>
    <x v="40"/>
    <n v="166.55240470000001"/>
    <s v="AR5"/>
    <s v="WAM"/>
    <s v="high"/>
    <x v="1"/>
  </r>
  <r>
    <n v="1599"/>
    <x v="1"/>
    <s v="gases-n2o"/>
    <x v="41"/>
    <n v="166.53184400000001"/>
    <s v="AR5"/>
    <s v="WAM"/>
    <s v="high"/>
    <x v="1"/>
  </r>
  <r>
    <n v="1600"/>
    <x v="1"/>
    <s v="gases-n2o"/>
    <x v="42"/>
    <n v="166.5152865"/>
    <s v="AR5"/>
    <s v="WAM"/>
    <s v="high"/>
    <x v="1"/>
  </r>
  <r>
    <n v="1601"/>
    <x v="1"/>
    <s v="gases-n2o"/>
    <x v="43"/>
    <n v="166.50268929999999"/>
    <s v="AR5"/>
    <s v="WAM"/>
    <s v="high"/>
    <x v="1"/>
  </r>
  <r>
    <n v="1602"/>
    <x v="1"/>
    <s v="gases-n2o"/>
    <x v="44"/>
    <n v="166.49401109999999"/>
    <s v="AR5"/>
    <s v="WAM"/>
    <s v="high"/>
    <x v="1"/>
  </r>
  <r>
    <n v="1603"/>
    <x v="1"/>
    <s v="gases-n2o"/>
    <x v="45"/>
    <n v="166.48921250000001"/>
    <s v="AR5"/>
    <s v="WAM"/>
    <s v="high"/>
    <x v="1"/>
  </r>
  <r>
    <n v="1604"/>
    <x v="1"/>
    <s v="gases-n2o"/>
    <x v="46"/>
    <n v="166.4882557"/>
    <s v="AR5"/>
    <s v="WAM"/>
    <s v="high"/>
    <x v="1"/>
  </r>
  <r>
    <n v="1605"/>
    <x v="1"/>
    <s v="gases-n2o"/>
    <x v="47"/>
    <n v="166.4911046"/>
    <s v="AR5"/>
    <s v="WAM"/>
    <s v="high"/>
    <x v="1"/>
  </r>
  <r>
    <n v="1606"/>
    <x v="1"/>
    <s v="gases-n2o"/>
    <x v="48"/>
    <n v="166.49772469999999"/>
    <s v="AR5"/>
    <s v="WAM"/>
    <s v="high"/>
    <x v="1"/>
  </r>
  <r>
    <n v="1607"/>
    <x v="1"/>
    <s v="gases-n2o"/>
    <x v="49"/>
    <n v="166.5080834"/>
    <s v="AR5"/>
    <s v="WAM"/>
    <s v="high"/>
    <x v="1"/>
  </r>
  <r>
    <n v="1608"/>
    <x v="1"/>
    <s v="gases-n2o"/>
    <x v="50"/>
    <n v="166.5221493"/>
    <s v="AR5"/>
    <s v="WAM"/>
    <s v="high"/>
    <x v="1"/>
  </r>
  <r>
    <n v="1609"/>
    <x v="1"/>
    <s v="gases-n2o"/>
    <x v="51"/>
    <n v="166.53989290000001"/>
    <s v="AR5"/>
    <s v="WAM"/>
    <s v="high"/>
    <x v="1"/>
  </r>
  <r>
    <n v="1610"/>
    <x v="1"/>
    <s v="gases-n2o"/>
    <x v="52"/>
    <n v="166.5612859"/>
    <s v="AR5"/>
    <s v="WAM"/>
    <s v="high"/>
    <x v="1"/>
  </r>
  <r>
    <n v="1611"/>
    <x v="1"/>
    <s v="gases-n2o"/>
    <x v="53"/>
    <n v="166.58630170000001"/>
    <s v="AR5"/>
    <s v="WAM"/>
    <s v="high"/>
    <x v="1"/>
  </r>
  <r>
    <n v="1612"/>
    <x v="1"/>
    <s v="gases-n2o"/>
    <x v="54"/>
    <n v="166.61491509999999"/>
    <s v="AR5"/>
    <s v="WAM"/>
    <s v="high"/>
    <x v="1"/>
  </r>
  <r>
    <n v="1613"/>
    <x v="1"/>
    <s v="gases-n2o"/>
    <x v="55"/>
    <n v="166.64710239999999"/>
    <s v="AR5"/>
    <s v="WAM"/>
    <s v="high"/>
    <x v="1"/>
  </r>
  <r>
    <n v="1614"/>
    <x v="1"/>
    <s v="gases-n2o"/>
    <x v="56"/>
    <n v="166.68284130000001"/>
    <s v="AR5"/>
    <s v="WAM"/>
    <s v="high"/>
    <x v="1"/>
  </r>
  <r>
    <n v="1615"/>
    <x v="1"/>
    <s v="gases-n2o"/>
    <x v="57"/>
    <n v="166.7221108"/>
    <s v="AR5"/>
    <s v="WAM"/>
    <s v="high"/>
    <x v="1"/>
  </r>
  <r>
    <n v="1616"/>
    <x v="1"/>
    <s v="gases-n2o"/>
    <x v="58"/>
    <n v="166.76489140000001"/>
    <s v="AR5"/>
    <s v="WAM"/>
    <s v="high"/>
    <x v="1"/>
  </r>
  <r>
    <n v="1617"/>
    <x v="1"/>
    <s v="gases-n2o"/>
    <x v="59"/>
    <n v="166.8111648"/>
    <s v="AR5"/>
    <s v="WAM"/>
    <s v="high"/>
    <x v="1"/>
  </r>
  <r>
    <n v="1618"/>
    <x v="1"/>
    <s v="gases-n2o"/>
    <x v="60"/>
    <n v="166.86091400000001"/>
    <s v="AR5"/>
    <s v="WAM"/>
    <s v="high"/>
    <x v="1"/>
  </r>
  <r>
    <n v="1619"/>
    <x v="1"/>
    <s v="gases-pfcs"/>
    <x v="0"/>
    <n v="818.0081160000002"/>
    <s v="AR5"/>
    <s v="WAM"/>
    <s v="high"/>
    <x v="1"/>
  </r>
  <r>
    <n v="1620"/>
    <x v="1"/>
    <s v="gases-pfcs"/>
    <x v="1"/>
    <n v="812.46662400000002"/>
    <s v="AR5"/>
    <s v="WAM"/>
    <s v="high"/>
    <x v="1"/>
  </r>
  <r>
    <n v="1621"/>
    <x v="1"/>
    <s v="gases-pfcs"/>
    <x v="2"/>
    <n v="415.35300000000001"/>
    <s v="AR5"/>
    <s v="WAM"/>
    <s v="high"/>
    <x v="1"/>
  </r>
  <r>
    <n v="1622"/>
    <x v="1"/>
    <s v="gases-pfcs"/>
    <x v="3"/>
    <n v="188.988"/>
    <s v="AR5"/>
    <s v="WAM"/>
    <s v="high"/>
    <x v="1"/>
  </r>
  <r>
    <n v="1623"/>
    <x v="1"/>
    <s v="gases-pfcs"/>
    <x v="4"/>
    <n v="167.42400000000001"/>
    <s v="AR5"/>
    <s v="WAM"/>
    <s v="high"/>
    <x v="1"/>
  </r>
  <r>
    <n v="1624"/>
    <x v="1"/>
    <s v="gases-pfcs"/>
    <x v="5"/>
    <n v="138.60400000000001"/>
    <s v="AR5"/>
    <s v="WAM"/>
    <s v="high"/>
    <x v="1"/>
  </r>
  <r>
    <n v="1625"/>
    <x v="1"/>
    <s v="gases-pfcs"/>
    <x v="6"/>
    <n v="227.00299999999999"/>
    <s v="AR5"/>
    <s v="WAM"/>
    <s v="high"/>
    <x v="1"/>
  </r>
  <r>
    <n v="1626"/>
    <x v="1"/>
    <s v="gases-pfcs"/>
    <x v="7"/>
    <n v="195.36060000000001"/>
    <s v="AR5"/>
    <s v="WAM"/>
    <s v="high"/>
    <x v="1"/>
  </r>
  <r>
    <n v="1627"/>
    <x v="1"/>
    <s v="gases-pfcs"/>
    <x v="8"/>
    <n v="110.58263333333331"/>
    <s v="AR5"/>
    <s v="WAM"/>
    <s v="high"/>
    <x v="1"/>
  </r>
  <r>
    <n v="1628"/>
    <x v="1"/>
    <s v="gases-pfcs"/>
    <x v="9"/>
    <n v="85.483533333333341"/>
    <s v="AR5"/>
    <s v="WAM"/>
    <s v="high"/>
    <x v="1"/>
  </r>
  <r>
    <n v="1629"/>
    <x v="1"/>
    <s v="gases-pfcs"/>
    <x v="10"/>
    <n v="84.532233333333338"/>
    <s v="AR5"/>
    <s v="WAM"/>
    <s v="high"/>
    <x v="1"/>
  </r>
  <r>
    <n v="1630"/>
    <x v="1"/>
    <s v="gases-pfcs"/>
    <x v="11"/>
    <n v="63.497100000000003"/>
    <s v="AR5"/>
    <s v="WAM"/>
    <s v="high"/>
    <x v="1"/>
  </r>
  <r>
    <n v="1631"/>
    <x v="1"/>
    <s v="gases-pfcs"/>
    <x v="12"/>
    <n v="77.024699999999996"/>
    <s v="AR5"/>
    <s v="WAM"/>
    <s v="high"/>
    <x v="1"/>
  </r>
  <r>
    <n v="1632"/>
    <x v="1"/>
    <s v="gases-pfcs"/>
    <x v="13"/>
    <n v="115.767"/>
    <s v="AR5"/>
    <s v="WAM"/>
    <s v="high"/>
    <x v="1"/>
  </r>
  <r>
    <n v="1633"/>
    <x v="1"/>
    <s v="gases-pfcs"/>
    <x v="14"/>
    <n v="90.067499999999995"/>
    <s v="AR5"/>
    <s v="WAM"/>
    <s v="high"/>
    <x v="1"/>
  </r>
  <r>
    <n v="1634"/>
    <x v="1"/>
    <s v="gases-pfcs"/>
    <x v="15"/>
    <n v="62.391599999999997"/>
    <s v="AR5"/>
    <s v="WAM"/>
    <s v="high"/>
    <x v="1"/>
  </r>
  <r>
    <n v="1635"/>
    <x v="1"/>
    <s v="gases-pfcs"/>
    <x v="16"/>
    <n v="97.087500000000006"/>
    <s v="AR5"/>
    <s v="WAM"/>
    <s v="high"/>
    <x v="1"/>
  </r>
  <r>
    <n v="1636"/>
    <x v="1"/>
    <s v="gases-pfcs"/>
    <x v="17"/>
    <n v="43.684800000000003"/>
    <s v="AR5"/>
    <s v="WAM"/>
    <s v="high"/>
    <x v="1"/>
  </r>
  <r>
    <n v="1637"/>
    <x v="1"/>
    <s v="gases-pfcs"/>
    <x v="18"/>
    <n v="41.212800000000001"/>
    <s v="AR5"/>
    <s v="WAM"/>
    <s v="high"/>
    <x v="1"/>
  </r>
  <r>
    <n v="1638"/>
    <x v="1"/>
    <s v="gases-pfcs"/>
    <x v="19"/>
    <n v="48.613799999999998"/>
    <s v="AR5"/>
    <s v="WAM"/>
    <s v="high"/>
    <x v="1"/>
  </r>
  <r>
    <n v="1639"/>
    <x v="1"/>
    <s v="gases-pfcs"/>
    <x v="20"/>
    <n v="42.77376000000001"/>
    <s v="AR5"/>
    <s v="WAM"/>
    <s v="high"/>
    <x v="1"/>
  </r>
  <r>
    <n v="1640"/>
    <x v="1"/>
    <s v="gases-pfcs"/>
    <x v="21"/>
    <n v="31.611070266580001"/>
    <s v="AR5"/>
    <s v="WAM"/>
    <s v="high"/>
    <x v="1"/>
  </r>
  <r>
    <n v="1641"/>
    <x v="1"/>
    <s v="gases-pfcs"/>
    <x v="22"/>
    <n v="42.680956069072003"/>
    <s v="AR5"/>
    <s v="WAM"/>
    <s v="high"/>
    <x v="1"/>
  </r>
  <r>
    <n v="1642"/>
    <x v="1"/>
    <s v="gases-pfcs"/>
    <x v="23"/>
    <n v="43.277804181960001"/>
    <s v="AR5"/>
    <s v="WAM"/>
    <s v="high"/>
    <x v="1"/>
  </r>
  <r>
    <n v="1643"/>
    <x v="1"/>
    <s v="gases-pfcs"/>
    <x v="24"/>
    <n v="66.0154191427077"/>
    <s v="AR5"/>
    <s v="WAM"/>
    <s v="high"/>
    <x v="1"/>
  </r>
  <r>
    <n v="1644"/>
    <x v="1"/>
    <s v="gases-pfcs"/>
    <x v="25"/>
    <n v="52.684147821630802"/>
    <s v="AR5"/>
    <s v="WAM"/>
    <s v="high"/>
    <x v="1"/>
  </r>
  <r>
    <n v="1645"/>
    <x v="1"/>
    <s v="gases-pfcs"/>
    <x v="26"/>
    <n v="43.786996734535997"/>
    <s v="AR5"/>
    <s v="WAM"/>
    <s v="high"/>
    <x v="1"/>
  </r>
  <r>
    <n v="1646"/>
    <x v="1"/>
    <s v="gases-pfcs"/>
    <x v="27"/>
    <n v="54.368065500000007"/>
    <s v="AR5"/>
    <s v="WAM"/>
    <s v="high"/>
    <x v="1"/>
  </r>
  <r>
    <n v="1647"/>
    <x v="1"/>
    <s v="gases-pfcs"/>
    <x v="28"/>
    <n v="65.103999107936005"/>
    <s v="AR5"/>
    <s v="WAM"/>
    <s v="high"/>
    <x v="1"/>
  </r>
  <r>
    <n v="1648"/>
    <x v="1"/>
    <s v="gases-pfcs"/>
    <x v="29"/>
    <n v="80.153760543999994"/>
    <s v="AR5"/>
    <s v="WAM"/>
    <s v="high"/>
    <x v="1"/>
  </r>
  <r>
    <n v="1649"/>
    <x v="1"/>
    <s v="gases-pfcs"/>
    <x v="30"/>
    <n v="79.060343626079998"/>
    <s v="AR5"/>
    <s v="WAM"/>
    <s v="high"/>
    <x v="1"/>
  </r>
  <r>
    <n v="1650"/>
    <x v="1"/>
    <s v="gases-pfcs"/>
    <x v="31"/>
    <n v="45.582774393999998"/>
    <s v="AR5"/>
    <s v="WAM"/>
    <s v="high"/>
    <x v="1"/>
  </r>
  <r>
    <n v="1651"/>
    <x v="1"/>
    <s v="gases-pfcs"/>
    <x v="32"/>
    <n v="50.934298771160002"/>
    <s v="AR5"/>
    <s v="WAM"/>
    <s v="high"/>
    <x v="1"/>
  </r>
  <r>
    <n v="1652"/>
    <x v="1"/>
    <s v="gases-pfcs"/>
    <x v="33"/>
    <n v="60.908333304000003"/>
    <s v="AR5"/>
    <s v="WAM"/>
    <s v="high"/>
    <x v="1"/>
  </r>
  <r>
    <n v="1653"/>
    <x v="1"/>
    <s v="gases-pfcs"/>
    <x v="34"/>
    <n v="60.905870540000002"/>
    <s v="AR5"/>
    <s v="WAM"/>
    <s v="high"/>
    <x v="1"/>
  </r>
  <r>
    <n v="1654"/>
    <x v="1"/>
    <s v="gases-pfcs"/>
    <x v="35"/>
    <n v="62.575315500000002"/>
    <s v="AR5"/>
    <s v="WAM"/>
    <s v="high"/>
    <x v="1"/>
  </r>
  <r>
    <n v="1655"/>
    <x v="1"/>
    <s v="gases-pfcs"/>
    <x v="36"/>
    <n v="62.575420559999998"/>
    <s v="AR5"/>
    <s v="WAM"/>
    <s v="high"/>
    <x v="1"/>
  </r>
  <r>
    <n v="1656"/>
    <x v="1"/>
    <s v="gases-pfcs"/>
    <x v="37"/>
    <n v="62.575532170000002"/>
    <s v="AR5"/>
    <s v="WAM"/>
    <s v="high"/>
    <x v="1"/>
  </r>
  <r>
    <n v="1657"/>
    <x v="1"/>
    <s v="gases-pfcs"/>
    <x v="38"/>
    <n v="62.575650709999998"/>
    <s v="AR5"/>
    <s v="WAM"/>
    <s v="high"/>
    <x v="1"/>
  </r>
  <r>
    <n v="1658"/>
    <x v="1"/>
    <s v="gases-pfcs"/>
    <x v="39"/>
    <n v="62.575776580000003"/>
    <s v="AR5"/>
    <s v="WAM"/>
    <s v="high"/>
    <x v="1"/>
  </r>
  <r>
    <n v="1659"/>
    <x v="1"/>
    <s v="gases-pfcs"/>
    <x v="40"/>
    <n v="62.575910210000004"/>
    <s v="AR5"/>
    <s v="WAM"/>
    <s v="high"/>
    <x v="1"/>
  </r>
  <r>
    <n v="1660"/>
    <x v="1"/>
    <s v="gases-pfcs"/>
    <x v="41"/>
    <n v="62.575909469999999"/>
    <s v="AR5"/>
    <s v="WAM"/>
    <s v="high"/>
    <x v="1"/>
  </r>
  <r>
    <n v="1661"/>
    <x v="1"/>
    <s v="gases-pfcs"/>
    <x v="42"/>
    <n v="62.575908869999999"/>
    <s v="AR5"/>
    <s v="WAM"/>
    <s v="high"/>
    <x v="1"/>
  </r>
  <r>
    <n v="1662"/>
    <x v="1"/>
    <s v="gases-pfcs"/>
    <x v="43"/>
    <n v="62.575908419999998"/>
    <s v="AR5"/>
    <s v="WAM"/>
    <s v="high"/>
    <x v="1"/>
  </r>
  <r>
    <n v="1663"/>
    <x v="1"/>
    <s v="gases-pfcs"/>
    <x v="44"/>
    <n v="62.57590811"/>
    <s v="AR5"/>
    <s v="WAM"/>
    <s v="high"/>
    <x v="1"/>
  </r>
  <r>
    <n v="1664"/>
    <x v="1"/>
    <s v="gases-pfcs"/>
    <x v="45"/>
    <n v="62.57590794"/>
    <s v="AR5"/>
    <s v="WAM"/>
    <s v="high"/>
    <x v="1"/>
  </r>
  <r>
    <n v="1665"/>
    <x v="1"/>
    <s v="gases-pfcs"/>
    <x v="46"/>
    <n v="62.575907909999998"/>
    <s v="AR5"/>
    <s v="WAM"/>
    <s v="high"/>
    <x v="1"/>
  </r>
  <r>
    <n v="1666"/>
    <x v="1"/>
    <s v="gases-pfcs"/>
    <x v="47"/>
    <n v="62.575908009999999"/>
    <s v="AR5"/>
    <s v="WAM"/>
    <s v="high"/>
    <x v="1"/>
  </r>
  <r>
    <n v="1667"/>
    <x v="1"/>
    <s v="gases-pfcs"/>
    <x v="48"/>
    <n v="62.575908239999997"/>
    <s v="AR5"/>
    <s v="WAM"/>
    <s v="high"/>
    <x v="1"/>
  </r>
  <r>
    <n v="1668"/>
    <x v="1"/>
    <s v="gases-pfcs"/>
    <x v="49"/>
    <n v="62.57590862"/>
    <s v="AR5"/>
    <s v="WAM"/>
    <s v="high"/>
    <x v="1"/>
  </r>
  <r>
    <n v="1669"/>
    <x v="1"/>
    <s v="gases-pfcs"/>
    <x v="50"/>
    <n v="62.575909119999999"/>
    <s v="AR5"/>
    <s v="WAM"/>
    <s v="high"/>
    <x v="1"/>
  </r>
  <r>
    <n v="1670"/>
    <x v="1"/>
    <s v="gases-pfcs"/>
    <x v="51"/>
    <n v="62.575909760000002"/>
    <s v="AR5"/>
    <s v="WAM"/>
    <s v="high"/>
    <x v="1"/>
  </r>
  <r>
    <n v="1671"/>
    <x v="1"/>
    <s v="gases-pfcs"/>
    <x v="52"/>
    <n v="62.575910520000001"/>
    <s v="AR5"/>
    <s v="WAM"/>
    <s v="high"/>
    <x v="1"/>
  </r>
  <r>
    <n v="1672"/>
    <x v="1"/>
    <s v="gases-pfcs"/>
    <x v="53"/>
    <n v="62.575911419999997"/>
    <s v="AR5"/>
    <s v="WAM"/>
    <s v="high"/>
    <x v="1"/>
  </r>
  <r>
    <n v="1673"/>
    <x v="1"/>
    <s v="gases-pfcs"/>
    <x v="54"/>
    <n v="62.575912449999997"/>
    <s v="AR5"/>
    <s v="WAM"/>
    <s v="high"/>
    <x v="1"/>
  </r>
  <r>
    <n v="1674"/>
    <x v="1"/>
    <s v="gases-pfcs"/>
    <x v="55"/>
    <n v="62.5759136"/>
    <s v="AR5"/>
    <s v="WAM"/>
    <s v="high"/>
    <x v="1"/>
  </r>
  <r>
    <n v="1675"/>
    <x v="1"/>
    <s v="gases-pfcs"/>
    <x v="56"/>
    <n v="62.575914879999999"/>
    <s v="AR5"/>
    <s v="WAM"/>
    <s v="high"/>
    <x v="1"/>
  </r>
  <r>
    <n v="1676"/>
    <x v="1"/>
    <s v="gases-pfcs"/>
    <x v="57"/>
    <n v="62.575916290000002"/>
    <s v="AR5"/>
    <s v="WAM"/>
    <s v="high"/>
    <x v="1"/>
  </r>
  <r>
    <n v="1677"/>
    <x v="1"/>
    <s v="gases-pfcs"/>
    <x v="58"/>
    <n v="62.575917830000002"/>
    <s v="AR5"/>
    <s v="WAM"/>
    <s v="high"/>
    <x v="1"/>
  </r>
  <r>
    <n v="1678"/>
    <x v="1"/>
    <s v="gases-pfcs"/>
    <x v="59"/>
    <n v="62.575919489999997"/>
    <s v="AR5"/>
    <s v="WAM"/>
    <s v="high"/>
    <x v="1"/>
  </r>
  <r>
    <n v="1679"/>
    <x v="1"/>
    <s v="gases-pfcs"/>
    <x v="60"/>
    <n v="62.575921270000002"/>
    <s v="AR5"/>
    <s v="WAM"/>
    <s v="high"/>
    <x v="1"/>
  </r>
  <r>
    <n v="1680"/>
    <x v="1"/>
    <s v="gases-sf6"/>
    <x v="0"/>
    <n v="20.585999999999999"/>
    <s v="AR5"/>
    <s v="WAM"/>
    <s v="high"/>
    <x v="1"/>
  </r>
  <r>
    <n v="1681"/>
    <x v="1"/>
    <s v="gases-sf6"/>
    <x v="1"/>
    <n v="21.502500000000001"/>
    <s v="AR5"/>
    <s v="WAM"/>
    <s v="high"/>
    <x v="1"/>
  </r>
  <r>
    <n v="1682"/>
    <x v="1"/>
    <s v="gases-sf6"/>
    <x v="2"/>
    <n v="22.577625000000001"/>
    <s v="AR5"/>
    <s v="WAM"/>
    <s v="high"/>
    <x v="1"/>
  </r>
  <r>
    <n v="1683"/>
    <x v="1"/>
    <s v="gases-sf6"/>
    <x v="3"/>
    <n v="23.389256249999999"/>
    <s v="AR5"/>
    <s v="WAM"/>
    <s v="high"/>
    <x v="1"/>
  </r>
  <r>
    <n v="1684"/>
    <x v="1"/>
    <s v="gases-sf6"/>
    <x v="4"/>
    <n v="24.149819062500001"/>
    <s v="AR5"/>
    <s v="WAM"/>
    <s v="high"/>
    <x v="1"/>
  </r>
  <r>
    <n v="1685"/>
    <x v="1"/>
    <s v="gases-sf6"/>
    <x v="5"/>
    <n v="25.165785015625001"/>
    <s v="AR5"/>
    <s v="WAM"/>
    <s v="high"/>
    <x v="1"/>
  </r>
  <r>
    <n v="1686"/>
    <x v="1"/>
    <s v="gases-sf6"/>
    <x v="6"/>
    <n v="25.404174266406251"/>
    <s v="AR5"/>
    <s v="WAM"/>
    <s v="high"/>
    <x v="1"/>
  </r>
  <r>
    <n v="1687"/>
    <x v="1"/>
    <s v="gases-sf6"/>
    <x v="7"/>
    <n v="26.37005797972656"/>
    <s v="AR5"/>
    <s v="WAM"/>
    <s v="high"/>
    <x v="1"/>
  </r>
  <r>
    <n v="1688"/>
    <x v="1"/>
    <s v="gases-sf6"/>
    <x v="8"/>
    <n v="25.62056087871289"/>
    <s v="AR5"/>
    <s v="WAM"/>
    <s v="high"/>
    <x v="1"/>
  </r>
  <r>
    <n v="1689"/>
    <x v="1"/>
    <s v="gases-sf6"/>
    <x v="9"/>
    <n v="25.318863922648539"/>
    <s v="AR5"/>
    <s v="WAM"/>
    <s v="high"/>
    <x v="1"/>
  </r>
  <r>
    <n v="1690"/>
    <x v="1"/>
    <s v="gases-sf6"/>
    <x v="10"/>
    <n v="20.164808859961539"/>
    <s v="AR5"/>
    <s v="WAM"/>
    <s v="high"/>
    <x v="1"/>
  </r>
  <r>
    <n v="1691"/>
    <x v="1"/>
    <s v="gases-sf6"/>
    <x v="11"/>
    <n v="20.651896085180571"/>
    <s v="AR5"/>
    <s v="WAM"/>
    <s v="high"/>
    <x v="1"/>
  </r>
  <r>
    <n v="1692"/>
    <x v="1"/>
    <s v="gases-sf6"/>
    <x v="12"/>
    <n v="24.033259949180572"/>
    <s v="AR5"/>
    <s v="WAM"/>
    <s v="high"/>
    <x v="1"/>
  </r>
  <r>
    <n v="1693"/>
    <x v="1"/>
    <s v="gases-sf6"/>
    <x v="13"/>
    <n v="25.960654587289451"/>
    <s v="AR5"/>
    <s v="WAM"/>
    <s v="high"/>
    <x v="1"/>
  </r>
  <r>
    <n v="1694"/>
    <x v="1"/>
    <s v="gases-sf6"/>
    <x v="14"/>
    <n v="29.80360549648297"/>
    <s v="AR5"/>
    <s v="WAM"/>
    <s v="high"/>
    <x v="1"/>
  </r>
  <r>
    <n v="1695"/>
    <x v="1"/>
    <s v="gases-sf6"/>
    <x v="15"/>
    <n v="26.19377435159771"/>
    <s v="AR5"/>
    <s v="WAM"/>
    <s v="high"/>
    <x v="1"/>
  </r>
  <r>
    <n v="1696"/>
    <x v="1"/>
    <s v="gases-sf6"/>
    <x v="16"/>
    <n v="21.692016207496529"/>
    <s v="AR5"/>
    <s v="WAM"/>
    <s v="high"/>
    <x v="1"/>
  </r>
  <r>
    <n v="1697"/>
    <x v="1"/>
    <s v="gases-sf6"/>
    <x v="17"/>
    <n v="20.484810358296961"/>
    <s v="AR5"/>
    <s v="WAM"/>
    <s v="high"/>
    <x v="1"/>
  </r>
  <r>
    <n v="1698"/>
    <x v="1"/>
    <s v="gases-sf6"/>
    <x v="18"/>
    <n v="19.93503104477653"/>
    <s v="AR5"/>
    <s v="WAM"/>
    <s v="high"/>
    <x v="1"/>
  </r>
  <r>
    <n v="1699"/>
    <x v="1"/>
    <s v="gases-sf6"/>
    <x v="19"/>
    <n v="23.227986245354352"/>
    <s v="AR5"/>
    <s v="WAM"/>
    <s v="high"/>
    <x v="1"/>
  </r>
  <r>
    <n v="1700"/>
    <x v="1"/>
    <s v="gases-sf6"/>
    <x v="20"/>
    <n v="23.538657742293889"/>
    <s v="AR5"/>
    <s v="WAM"/>
    <s v="high"/>
    <x v="1"/>
  </r>
  <r>
    <n v="1701"/>
    <x v="1"/>
    <s v="gases-sf6"/>
    <x v="21"/>
    <n v="19.521264389513181"/>
    <s v="AR5"/>
    <s v="WAM"/>
    <s v="high"/>
    <x v="1"/>
  </r>
  <r>
    <n v="1702"/>
    <x v="1"/>
    <s v="gases-sf6"/>
    <x v="22"/>
    <n v="21.540943245804751"/>
    <s v="AR5"/>
    <s v="WAM"/>
    <s v="high"/>
    <x v="1"/>
  </r>
  <r>
    <n v="1703"/>
    <x v="1"/>
    <s v="gases-sf6"/>
    <x v="23"/>
    <n v="18.743308822104289"/>
    <s v="AR5"/>
    <s v="WAM"/>
    <s v="high"/>
    <x v="1"/>
  </r>
  <r>
    <n v="1704"/>
    <x v="1"/>
    <s v="gases-sf6"/>
    <x v="24"/>
    <n v="17.316639576168789"/>
    <s v="AR5"/>
    <s v="WAM"/>
    <s v="high"/>
    <x v="1"/>
  </r>
  <r>
    <n v="1705"/>
    <x v="1"/>
    <s v="gases-sf6"/>
    <x v="25"/>
    <n v="16.970090641175471"/>
    <s v="AR5"/>
    <s v="WAM"/>
    <s v="high"/>
    <x v="1"/>
  </r>
  <r>
    <n v="1706"/>
    <x v="1"/>
    <s v="gases-sf6"/>
    <x v="26"/>
    <n v="17.896067092177098"/>
    <s v="AR5"/>
    <s v="WAM"/>
    <s v="high"/>
    <x v="1"/>
  </r>
  <r>
    <n v="1707"/>
    <x v="1"/>
    <s v="gases-sf6"/>
    <x v="27"/>
    <n v="15.243828671418241"/>
    <s v="AR5"/>
    <s v="WAM"/>
    <s v="high"/>
    <x v="1"/>
  </r>
  <r>
    <n v="1708"/>
    <x v="1"/>
    <s v="gases-sf6"/>
    <x v="28"/>
    <n v="15.16046605648533"/>
    <s v="AR5"/>
    <s v="WAM"/>
    <s v="high"/>
    <x v="1"/>
  </r>
  <r>
    <n v="1709"/>
    <x v="1"/>
    <s v="gases-sf6"/>
    <x v="29"/>
    <n v="16.481411472012471"/>
    <s v="AR5"/>
    <s v="WAM"/>
    <s v="high"/>
    <x v="1"/>
  </r>
  <r>
    <n v="1710"/>
    <x v="1"/>
    <s v="gases-sf6"/>
    <x v="30"/>
    <n v="17.009029364967869"/>
    <s v="AR5"/>
    <s v="WAM"/>
    <s v="high"/>
    <x v="1"/>
  </r>
  <r>
    <n v="1711"/>
    <x v="1"/>
    <s v="gases-sf6"/>
    <x v="31"/>
    <n v="16.03310305608537"/>
    <s v="AR5"/>
    <s v="WAM"/>
    <s v="high"/>
    <x v="1"/>
  </r>
  <r>
    <n v="1712"/>
    <x v="1"/>
    <s v="gases-sf6"/>
    <x v="32"/>
    <n v="19.376727194456741"/>
    <s v="AR5"/>
    <s v="WAM"/>
    <s v="high"/>
    <x v="1"/>
  </r>
  <r>
    <n v="1713"/>
    <x v="1"/>
    <s v="gases-sf6"/>
    <x v="33"/>
    <n v="16.628568921315761"/>
    <s v="AR5"/>
    <s v="WAM"/>
    <s v="high"/>
    <x v="1"/>
  </r>
  <r>
    <n v="1714"/>
    <x v="1"/>
    <s v="gases-sf6"/>
    <x v="34"/>
    <n v="21.761329750000002"/>
    <s v="AR5"/>
    <s v="WAM"/>
    <s v="high"/>
    <x v="1"/>
  </r>
  <r>
    <n v="1715"/>
    <x v="1"/>
    <s v="gases-sf6"/>
    <x v="35"/>
    <n v="22.168821730000001"/>
    <s v="AR5"/>
    <s v="WAM"/>
    <s v="high"/>
    <x v="1"/>
  </r>
  <r>
    <n v="1716"/>
    <x v="1"/>
    <s v="gases-sf6"/>
    <x v="36"/>
    <n v="22.601803390000001"/>
    <s v="AR5"/>
    <s v="WAM"/>
    <s v="high"/>
    <x v="1"/>
  </r>
  <r>
    <n v="1717"/>
    <x v="1"/>
    <s v="gases-sf6"/>
    <x v="37"/>
    <n v="23.061757920000002"/>
    <s v="AR5"/>
    <s v="WAM"/>
    <s v="high"/>
    <x v="1"/>
  </r>
  <r>
    <n v="1718"/>
    <x v="1"/>
    <s v="gases-sf6"/>
    <x v="38"/>
    <n v="23.550258209999999"/>
    <s v="AR5"/>
    <s v="WAM"/>
    <s v="high"/>
    <x v="1"/>
  </r>
  <r>
    <n v="1719"/>
    <x v="1"/>
    <s v="gases-sf6"/>
    <x v="39"/>
    <n v="24.068972349999999"/>
    <s v="AR5"/>
    <s v="WAM"/>
    <s v="high"/>
    <x v="1"/>
  </r>
  <r>
    <n v="1720"/>
    <x v="1"/>
    <s v="gases-sf6"/>
    <x v="40"/>
    <n v="24.61966923"/>
    <s v="AR5"/>
    <s v="WAM"/>
    <s v="high"/>
    <x v="1"/>
  </r>
  <r>
    <n v="1721"/>
    <x v="1"/>
    <s v="gases-sf6"/>
    <x v="41"/>
    <n v="24.61662995"/>
    <s v="AR5"/>
    <s v="WAM"/>
    <s v="high"/>
    <x v="1"/>
  </r>
  <r>
    <n v="1722"/>
    <x v="1"/>
    <s v="gases-sf6"/>
    <x v="42"/>
    <n v="24.61418244"/>
    <s v="AR5"/>
    <s v="WAM"/>
    <s v="high"/>
    <x v="1"/>
  </r>
  <r>
    <n v="1723"/>
    <x v="1"/>
    <s v="gases-sf6"/>
    <x v="43"/>
    <n v="24.612320329999999"/>
    <s v="AR5"/>
    <s v="WAM"/>
    <s v="high"/>
    <x v="1"/>
  </r>
  <r>
    <n v="1724"/>
    <x v="1"/>
    <s v="gases-sf6"/>
    <x v="44"/>
    <n v="24.611037530000001"/>
    <s v="AR5"/>
    <s v="WAM"/>
    <s v="high"/>
    <x v="1"/>
  </r>
  <r>
    <n v="1725"/>
    <x v="1"/>
    <s v="gases-sf6"/>
    <x v="45"/>
    <n v="24.610328200000001"/>
    <s v="AR5"/>
    <s v="WAM"/>
    <s v="high"/>
    <x v="1"/>
  </r>
  <r>
    <n v="1726"/>
    <x v="1"/>
    <s v="gases-sf6"/>
    <x v="46"/>
    <n v="24.610186760000001"/>
    <s v="AR5"/>
    <s v="WAM"/>
    <s v="high"/>
    <x v="1"/>
  </r>
  <r>
    <n v="1727"/>
    <x v="1"/>
    <s v="gases-sf6"/>
    <x v="47"/>
    <n v="24.61060788"/>
    <s v="AR5"/>
    <s v="WAM"/>
    <s v="high"/>
    <x v="1"/>
  </r>
  <r>
    <n v="1728"/>
    <x v="1"/>
    <s v="gases-sf6"/>
    <x v="48"/>
    <n v="24.611586469999999"/>
    <s v="AR5"/>
    <s v="WAM"/>
    <s v="high"/>
    <x v="1"/>
  </r>
  <r>
    <n v="1729"/>
    <x v="1"/>
    <s v="gases-sf6"/>
    <x v="49"/>
    <n v="24.613117679999998"/>
    <s v="AR5"/>
    <s v="WAM"/>
    <s v="high"/>
    <x v="1"/>
  </r>
  <r>
    <n v="1730"/>
    <x v="1"/>
    <s v="gases-sf6"/>
    <x v="50"/>
    <n v="24.615196900000001"/>
    <s v="AR5"/>
    <s v="WAM"/>
    <s v="high"/>
    <x v="1"/>
  </r>
  <r>
    <n v="1731"/>
    <x v="1"/>
    <s v="gases-sf6"/>
    <x v="51"/>
    <n v="24.617819740000002"/>
    <s v="AR5"/>
    <s v="WAM"/>
    <s v="high"/>
    <x v="1"/>
  </r>
  <r>
    <n v="1732"/>
    <x v="1"/>
    <s v="gases-sf6"/>
    <x v="52"/>
    <n v="24.620982040000001"/>
    <s v="AR5"/>
    <s v="WAM"/>
    <s v="high"/>
    <x v="1"/>
  </r>
  <r>
    <n v="1733"/>
    <x v="1"/>
    <s v="gases-sf6"/>
    <x v="53"/>
    <n v="24.624679860000001"/>
    <s v="AR5"/>
    <s v="WAM"/>
    <s v="high"/>
    <x v="1"/>
  </r>
  <r>
    <n v="1734"/>
    <x v="1"/>
    <s v="gases-sf6"/>
    <x v="54"/>
    <n v="24.628909480000001"/>
    <s v="AR5"/>
    <s v="WAM"/>
    <s v="high"/>
    <x v="1"/>
  </r>
  <r>
    <n v="1735"/>
    <x v="1"/>
    <s v="gases-sf6"/>
    <x v="55"/>
    <n v="24.633667389999999"/>
    <s v="AR5"/>
    <s v="WAM"/>
    <s v="high"/>
    <x v="1"/>
  </r>
  <r>
    <n v="1736"/>
    <x v="1"/>
    <s v="gases-sf6"/>
    <x v="56"/>
    <n v="24.63895029"/>
    <s v="AR5"/>
    <s v="WAM"/>
    <s v="high"/>
    <x v="1"/>
  </r>
  <r>
    <n v="1737"/>
    <x v="1"/>
    <s v="gases-sf6"/>
    <x v="57"/>
    <n v="24.644755079999999"/>
    <s v="AR5"/>
    <s v="WAM"/>
    <s v="high"/>
    <x v="1"/>
  </r>
  <r>
    <n v="1738"/>
    <x v="1"/>
    <s v="gases-sf6"/>
    <x v="58"/>
    <n v="24.651078869999999"/>
    <s v="AR5"/>
    <s v="WAM"/>
    <s v="high"/>
    <x v="1"/>
  </r>
  <r>
    <n v="1739"/>
    <x v="1"/>
    <s v="gases-sf6"/>
    <x v="59"/>
    <n v="24.657918970000001"/>
    <s v="AR5"/>
    <s v="WAM"/>
    <s v="high"/>
    <x v="1"/>
  </r>
  <r>
    <n v="1740"/>
    <x v="1"/>
    <s v="gases-sf6"/>
    <x v="60"/>
    <n v="24.66527288"/>
    <s v="AR5"/>
    <s v="WAM"/>
    <s v="high"/>
    <x v="1"/>
  </r>
  <r>
    <n v="1741"/>
    <x v="2"/>
    <s v="gases-ch4"/>
    <x v="30"/>
    <n v="32.355540480000002"/>
    <s v="AR5"/>
    <s v="WAM"/>
    <s v="high"/>
    <x v="1"/>
  </r>
  <r>
    <n v="1742"/>
    <x v="2"/>
    <s v="gases-ch4"/>
    <x v="31"/>
    <n v="17.847672889999998"/>
    <s v="AR5"/>
    <s v="WAM"/>
    <s v="high"/>
    <x v="1"/>
  </r>
  <r>
    <n v="1743"/>
    <x v="2"/>
    <s v="gases-ch4"/>
    <x v="32"/>
    <n v="16.546446750000001"/>
    <s v="AR5"/>
    <s v="WAM"/>
    <s v="high"/>
    <x v="1"/>
  </r>
  <r>
    <n v="1744"/>
    <x v="2"/>
    <s v="gases-ch4"/>
    <x v="33"/>
    <n v="15.78365097"/>
    <s v="AR5"/>
    <s v="WAM"/>
    <s v="high"/>
    <x v="1"/>
  </r>
  <r>
    <n v="1745"/>
    <x v="2"/>
    <s v="gases-ch4"/>
    <x v="34"/>
    <n v="25.184309949999999"/>
    <s v="AR5"/>
    <s v="WAM"/>
    <s v="high"/>
    <x v="1"/>
  </r>
  <r>
    <n v="1746"/>
    <x v="2"/>
    <s v="gases-ch4"/>
    <x v="35"/>
    <n v="25.184309949999999"/>
    <s v="AR5"/>
    <s v="WAM"/>
    <s v="high"/>
    <x v="1"/>
  </r>
  <r>
    <n v="1747"/>
    <x v="2"/>
    <s v="gases-ch4"/>
    <x v="36"/>
    <n v="25.184309949999999"/>
    <s v="AR5"/>
    <s v="WAM"/>
    <s v="high"/>
    <x v="1"/>
  </r>
  <r>
    <n v="1748"/>
    <x v="2"/>
    <s v="gases-ch4"/>
    <x v="37"/>
    <n v="25.184309949999999"/>
    <s v="AR5"/>
    <s v="WAM"/>
    <s v="high"/>
    <x v="1"/>
  </r>
  <r>
    <n v="1749"/>
    <x v="2"/>
    <s v="gases-ch4"/>
    <x v="38"/>
    <n v="25.184309949999999"/>
    <s v="AR5"/>
    <s v="WAM"/>
    <s v="high"/>
    <x v="1"/>
  </r>
  <r>
    <n v="1750"/>
    <x v="2"/>
    <s v="gases-ch4"/>
    <x v="39"/>
    <n v="25.184309949999999"/>
    <s v="AR5"/>
    <s v="WAM"/>
    <s v="high"/>
    <x v="1"/>
  </r>
  <r>
    <n v="1751"/>
    <x v="2"/>
    <s v="gases-ch4"/>
    <x v="40"/>
    <n v="25.184309949999999"/>
    <s v="AR5"/>
    <s v="WAM"/>
    <s v="high"/>
    <x v="1"/>
  </r>
  <r>
    <n v="1752"/>
    <x v="2"/>
    <s v="gases-ch4"/>
    <x v="41"/>
    <n v="25.184309949999999"/>
    <s v="AR5"/>
    <s v="WAM"/>
    <s v="high"/>
    <x v="1"/>
  </r>
  <r>
    <n v="1753"/>
    <x v="2"/>
    <s v="gases-ch4"/>
    <x v="42"/>
    <n v="25.184309949999999"/>
    <s v="AR5"/>
    <s v="WAM"/>
    <s v="high"/>
    <x v="1"/>
  </r>
  <r>
    <n v="1754"/>
    <x v="2"/>
    <s v="gases-ch4"/>
    <x v="43"/>
    <n v="25.184309949999999"/>
    <s v="AR5"/>
    <s v="WAM"/>
    <s v="high"/>
    <x v="1"/>
  </r>
  <r>
    <n v="1755"/>
    <x v="2"/>
    <s v="gases-ch4"/>
    <x v="44"/>
    <n v="25.184309949999999"/>
    <s v="AR5"/>
    <s v="WAM"/>
    <s v="high"/>
    <x v="1"/>
  </r>
  <r>
    <n v="1756"/>
    <x v="2"/>
    <s v="gases-ch4"/>
    <x v="45"/>
    <n v="25.184309949999999"/>
    <s v="AR5"/>
    <s v="WAM"/>
    <s v="high"/>
    <x v="1"/>
  </r>
  <r>
    <n v="1757"/>
    <x v="2"/>
    <s v="gases-ch4"/>
    <x v="46"/>
    <n v="25.184309949999999"/>
    <s v="AR5"/>
    <s v="WAM"/>
    <s v="high"/>
    <x v="1"/>
  </r>
  <r>
    <n v="1758"/>
    <x v="2"/>
    <s v="gases-ch4"/>
    <x v="47"/>
    <n v="25.184309949999999"/>
    <s v="AR5"/>
    <s v="WAM"/>
    <s v="high"/>
    <x v="1"/>
  </r>
  <r>
    <n v="1759"/>
    <x v="2"/>
    <s v="gases-ch4"/>
    <x v="48"/>
    <n v="25.184309949999999"/>
    <s v="AR5"/>
    <s v="WAM"/>
    <s v="high"/>
    <x v="1"/>
  </r>
  <r>
    <n v="1760"/>
    <x v="2"/>
    <s v="gases-ch4"/>
    <x v="49"/>
    <n v="25.184309949999999"/>
    <s v="AR5"/>
    <s v="WAM"/>
    <s v="high"/>
    <x v="1"/>
  </r>
  <r>
    <n v="1761"/>
    <x v="2"/>
    <s v="gases-ch4"/>
    <x v="50"/>
    <n v="25.184309949999999"/>
    <s v="AR5"/>
    <s v="WAM"/>
    <s v="high"/>
    <x v="1"/>
  </r>
  <r>
    <n v="1762"/>
    <x v="2"/>
    <s v="gases-ch4"/>
    <x v="51"/>
    <n v="25.184309949999999"/>
    <s v="AR5"/>
    <s v="WAM"/>
    <s v="high"/>
    <x v="1"/>
  </r>
  <r>
    <n v="1763"/>
    <x v="2"/>
    <s v="gases-ch4"/>
    <x v="52"/>
    <n v="25.184309949999999"/>
    <s v="AR5"/>
    <s v="WAM"/>
    <s v="high"/>
    <x v="1"/>
  </r>
  <r>
    <n v="1764"/>
    <x v="2"/>
    <s v="gases-ch4"/>
    <x v="53"/>
    <n v="25.184309949999999"/>
    <s v="AR5"/>
    <s v="WAM"/>
    <s v="high"/>
    <x v="1"/>
  </r>
  <r>
    <n v="1765"/>
    <x v="2"/>
    <s v="gases-ch4"/>
    <x v="54"/>
    <n v="25.184309949999999"/>
    <s v="AR5"/>
    <s v="WAM"/>
    <s v="high"/>
    <x v="1"/>
  </r>
  <r>
    <n v="1766"/>
    <x v="2"/>
    <s v="gases-ch4"/>
    <x v="55"/>
    <n v="25.184309949999999"/>
    <s v="AR5"/>
    <s v="WAM"/>
    <s v="high"/>
    <x v="1"/>
  </r>
  <r>
    <n v="1767"/>
    <x v="2"/>
    <s v="gases-ch4"/>
    <x v="56"/>
    <n v="25.184309949999999"/>
    <s v="AR5"/>
    <s v="WAM"/>
    <s v="high"/>
    <x v="1"/>
  </r>
  <r>
    <n v="1768"/>
    <x v="2"/>
    <s v="gases-ch4"/>
    <x v="57"/>
    <n v="25.184309949999999"/>
    <s v="AR5"/>
    <s v="WAM"/>
    <s v="high"/>
    <x v="1"/>
  </r>
  <r>
    <n v="1769"/>
    <x v="2"/>
    <s v="gases-ch4"/>
    <x v="58"/>
    <n v="25.184309949999999"/>
    <s v="AR5"/>
    <s v="WAM"/>
    <s v="high"/>
    <x v="1"/>
  </r>
  <r>
    <n v="1770"/>
    <x v="2"/>
    <s v="gases-ch4"/>
    <x v="59"/>
    <n v="25.184309949999999"/>
    <s v="AR5"/>
    <s v="WAM"/>
    <s v="high"/>
    <x v="1"/>
  </r>
  <r>
    <n v="1771"/>
    <x v="2"/>
    <s v="gases-ch4"/>
    <x v="60"/>
    <n v="25.184309949999999"/>
    <s v="AR5"/>
    <s v="WAM"/>
    <s v="high"/>
    <x v="1"/>
  </r>
  <r>
    <n v="1772"/>
    <x v="2"/>
    <s v="gases-co2"/>
    <x v="30"/>
    <n v="-6289.0362999999998"/>
    <s v="AR5"/>
    <s v="WAM"/>
    <s v="high"/>
    <x v="1"/>
  </r>
  <r>
    <n v="1773"/>
    <x v="2"/>
    <s v="gases-co2"/>
    <x v="31"/>
    <n v="-6234.1652329999997"/>
    <s v="AR5"/>
    <s v="WAM"/>
    <s v="high"/>
    <x v="1"/>
  </r>
  <r>
    <n v="1774"/>
    <x v="2"/>
    <s v="gases-co2"/>
    <x v="32"/>
    <n v="-5499.732266"/>
    <s v="AR5"/>
    <s v="WAM"/>
    <s v="high"/>
    <x v="1"/>
  </r>
  <r>
    <n v="1775"/>
    <x v="2"/>
    <s v="gases-co2"/>
    <x v="33"/>
    <n v="-5432.5190300000004"/>
    <s v="AR5"/>
    <s v="WAM"/>
    <s v="high"/>
    <x v="1"/>
  </r>
  <r>
    <n v="1776"/>
    <x v="2"/>
    <s v="gases-co2"/>
    <x v="34"/>
    <n v="-5554.8371420000003"/>
    <s v="AR5"/>
    <s v="WAM"/>
    <s v="high"/>
    <x v="1"/>
  </r>
  <r>
    <n v="1777"/>
    <x v="2"/>
    <s v="gases-co2"/>
    <x v="35"/>
    <n v="-6401.8676809999997"/>
    <s v="AR5"/>
    <s v="WAM"/>
    <s v="high"/>
    <x v="1"/>
  </r>
  <r>
    <n v="1778"/>
    <x v="2"/>
    <s v="gases-co2"/>
    <x v="36"/>
    <n v="-8140.7566360000001"/>
    <s v="AR5"/>
    <s v="WAM"/>
    <s v="high"/>
    <x v="1"/>
  </r>
  <r>
    <n v="1779"/>
    <x v="2"/>
    <s v="gases-co2"/>
    <x v="37"/>
    <n v="-9842.2061840000006"/>
    <s v="AR5"/>
    <s v="WAM"/>
    <s v="high"/>
    <x v="1"/>
  </r>
  <r>
    <n v="1780"/>
    <x v="2"/>
    <s v="gases-co2"/>
    <x v="38"/>
    <n v="-11929.534320000001"/>
    <s v="AR5"/>
    <s v="WAM"/>
    <s v="high"/>
    <x v="1"/>
  </r>
  <r>
    <n v="1781"/>
    <x v="2"/>
    <s v="gases-co2"/>
    <x v="39"/>
    <n v="-13687.50325"/>
    <s v="AR5"/>
    <s v="WAM"/>
    <s v="high"/>
    <x v="1"/>
  </r>
  <r>
    <n v="1782"/>
    <x v="2"/>
    <s v="gases-co2"/>
    <x v="40"/>
    <n v="-14778.35889"/>
    <s v="AR5"/>
    <s v="WAM"/>
    <s v="high"/>
    <x v="1"/>
  </r>
  <r>
    <n v="1783"/>
    <x v="2"/>
    <s v="gases-co2"/>
    <x v="41"/>
    <n v="-15430.384889999999"/>
    <s v="AR5"/>
    <s v="WAM"/>
    <s v="high"/>
    <x v="1"/>
  </r>
  <r>
    <n v="1784"/>
    <x v="2"/>
    <s v="gases-co2"/>
    <x v="42"/>
    <n v="-15793.247300000001"/>
    <s v="AR5"/>
    <s v="WAM"/>
    <s v="high"/>
    <x v="1"/>
  </r>
  <r>
    <n v="1785"/>
    <x v="2"/>
    <s v="gases-co2"/>
    <x v="43"/>
    <n v="-16187.838019999999"/>
    <s v="AR5"/>
    <s v="WAM"/>
    <s v="high"/>
    <x v="1"/>
  </r>
  <r>
    <n v="1786"/>
    <x v="2"/>
    <s v="gases-co2"/>
    <x v="44"/>
    <n v="-16838.2012"/>
    <s v="AR5"/>
    <s v="WAM"/>
    <s v="high"/>
    <x v="1"/>
  </r>
  <r>
    <n v="1787"/>
    <x v="2"/>
    <s v="gases-co2"/>
    <x v="45"/>
    <n v="-17515.141039999999"/>
    <s v="AR5"/>
    <s v="WAM"/>
    <s v="high"/>
    <x v="1"/>
  </r>
  <r>
    <n v="1788"/>
    <x v="2"/>
    <s v="gases-co2"/>
    <x v="46"/>
    <n v="-18429.942289999999"/>
    <s v="AR5"/>
    <s v="WAM"/>
    <s v="high"/>
    <x v="1"/>
  </r>
  <r>
    <n v="1789"/>
    <x v="2"/>
    <s v="gases-co2"/>
    <x v="47"/>
    <n v="-21745.634740000001"/>
    <s v="AR5"/>
    <s v="WAM"/>
    <s v="high"/>
    <x v="1"/>
  </r>
  <r>
    <n v="1790"/>
    <x v="2"/>
    <s v="gases-co2"/>
    <x v="48"/>
    <n v="-22912.038560000001"/>
    <s v="AR5"/>
    <s v="WAM"/>
    <s v="high"/>
    <x v="1"/>
  </r>
  <r>
    <n v="1791"/>
    <x v="2"/>
    <s v="gases-co2"/>
    <x v="49"/>
    <n v="-24001.289980000001"/>
    <s v="AR5"/>
    <s v="WAM"/>
    <s v="high"/>
    <x v="1"/>
  </r>
  <r>
    <n v="1792"/>
    <x v="2"/>
    <s v="gases-co2"/>
    <x v="50"/>
    <n v="-25112.917359999999"/>
    <s v="AR5"/>
    <s v="WAM"/>
    <s v="high"/>
    <x v="1"/>
  </r>
  <r>
    <n v="1793"/>
    <x v="2"/>
    <s v="gases-co2"/>
    <x v="51"/>
    <n v="-26024.361540000002"/>
    <s v="AR5"/>
    <s v="WAM"/>
    <s v="high"/>
    <x v="1"/>
  </r>
  <r>
    <n v="1794"/>
    <x v="2"/>
    <s v="gases-co2"/>
    <x v="52"/>
    <n v="-26908.381389999999"/>
    <s v="AR5"/>
    <s v="WAM"/>
    <s v="high"/>
    <x v="1"/>
  </r>
  <r>
    <n v="1795"/>
    <x v="2"/>
    <s v="gases-co2"/>
    <x v="53"/>
    <n v="-27391.196080000002"/>
    <s v="AR5"/>
    <s v="WAM"/>
    <s v="high"/>
    <x v="1"/>
  </r>
  <r>
    <n v="1796"/>
    <x v="2"/>
    <s v="gases-co2"/>
    <x v="54"/>
    <n v="-27292.85528"/>
    <s v="AR5"/>
    <s v="WAM"/>
    <s v="high"/>
    <x v="1"/>
  </r>
  <r>
    <n v="1797"/>
    <x v="2"/>
    <s v="gases-co2"/>
    <x v="55"/>
    <n v="-27003.088240000001"/>
    <s v="AR5"/>
    <s v="WAM"/>
    <s v="high"/>
    <x v="1"/>
  </r>
  <r>
    <n v="1798"/>
    <x v="2"/>
    <s v="gases-co2"/>
    <x v="56"/>
    <n v="-25678.64616"/>
    <s v="AR5"/>
    <s v="WAM"/>
    <s v="high"/>
    <x v="1"/>
  </r>
  <r>
    <n v="1799"/>
    <x v="2"/>
    <s v="gases-co2"/>
    <x v="57"/>
    <n v="-24385.107120000001"/>
    <s v="AR5"/>
    <s v="WAM"/>
    <s v="high"/>
    <x v="1"/>
  </r>
  <r>
    <n v="1800"/>
    <x v="2"/>
    <s v="gases-co2"/>
    <x v="58"/>
    <n v="-23301.41318"/>
    <s v="AR5"/>
    <s v="WAM"/>
    <s v="high"/>
    <x v="1"/>
  </r>
  <r>
    <n v="1801"/>
    <x v="2"/>
    <s v="gases-co2"/>
    <x v="59"/>
    <n v="-22749.03098"/>
    <s v="AR5"/>
    <s v="WAM"/>
    <s v="high"/>
    <x v="1"/>
  </r>
  <r>
    <n v="1802"/>
    <x v="2"/>
    <s v="gases-co2"/>
    <x v="60"/>
    <n v="-22991.470730000001"/>
    <s v="AR5"/>
    <s v="WAM"/>
    <s v="high"/>
    <x v="1"/>
  </r>
  <r>
    <n v="1803"/>
    <x v="2"/>
    <s v="gases-n2o"/>
    <x v="30"/>
    <n v="115.48890830000001"/>
    <s v="AR5"/>
    <s v="WAM"/>
    <s v="high"/>
    <x v="1"/>
  </r>
  <r>
    <n v="1804"/>
    <x v="2"/>
    <s v="gases-n2o"/>
    <x v="31"/>
    <n v="113.56212979999999"/>
    <s v="AR5"/>
    <s v="WAM"/>
    <s v="high"/>
    <x v="1"/>
  </r>
  <r>
    <n v="1805"/>
    <x v="2"/>
    <s v="gases-n2o"/>
    <x v="32"/>
    <n v="125.6161551"/>
    <s v="AR5"/>
    <s v="WAM"/>
    <s v="high"/>
    <x v="1"/>
  </r>
  <r>
    <n v="1806"/>
    <x v="2"/>
    <s v="gases-n2o"/>
    <x v="33"/>
    <n v="137.11654799999999"/>
    <s v="AR5"/>
    <s v="WAM"/>
    <s v="high"/>
    <x v="1"/>
  </r>
  <r>
    <n v="1807"/>
    <x v="2"/>
    <s v="gases-n2o"/>
    <x v="34"/>
    <n v="127.715889"/>
    <s v="AR5"/>
    <s v="WAM"/>
    <s v="high"/>
    <x v="1"/>
  </r>
  <r>
    <n v="1808"/>
    <x v="2"/>
    <s v="gases-n2o"/>
    <x v="35"/>
    <n v="127.715889"/>
    <s v="AR5"/>
    <s v="WAM"/>
    <s v="high"/>
    <x v="1"/>
  </r>
  <r>
    <n v="1809"/>
    <x v="2"/>
    <s v="gases-n2o"/>
    <x v="36"/>
    <n v="127.715889"/>
    <s v="AR5"/>
    <s v="WAM"/>
    <s v="high"/>
    <x v="1"/>
  </r>
  <r>
    <n v="1810"/>
    <x v="2"/>
    <s v="gases-n2o"/>
    <x v="37"/>
    <n v="127.715889"/>
    <s v="AR5"/>
    <s v="WAM"/>
    <s v="high"/>
    <x v="1"/>
  </r>
  <r>
    <n v="1811"/>
    <x v="2"/>
    <s v="gases-n2o"/>
    <x v="38"/>
    <n v="127.715889"/>
    <s v="AR5"/>
    <s v="WAM"/>
    <s v="high"/>
    <x v="1"/>
  </r>
  <r>
    <n v="1812"/>
    <x v="2"/>
    <s v="gases-n2o"/>
    <x v="39"/>
    <n v="127.715889"/>
    <s v="AR5"/>
    <s v="WAM"/>
    <s v="high"/>
    <x v="1"/>
  </r>
  <r>
    <n v="1813"/>
    <x v="2"/>
    <s v="gases-n2o"/>
    <x v="40"/>
    <n v="127.715889"/>
    <s v="AR5"/>
    <s v="WAM"/>
    <s v="high"/>
    <x v="1"/>
  </r>
  <r>
    <n v="1814"/>
    <x v="2"/>
    <s v="gases-n2o"/>
    <x v="41"/>
    <n v="127.715889"/>
    <s v="AR5"/>
    <s v="WAM"/>
    <s v="high"/>
    <x v="1"/>
  </r>
  <r>
    <n v="1815"/>
    <x v="2"/>
    <s v="gases-n2o"/>
    <x v="42"/>
    <n v="127.715889"/>
    <s v="AR5"/>
    <s v="WAM"/>
    <s v="high"/>
    <x v="1"/>
  </r>
  <r>
    <n v="1816"/>
    <x v="2"/>
    <s v="gases-n2o"/>
    <x v="43"/>
    <n v="127.715889"/>
    <s v="AR5"/>
    <s v="WAM"/>
    <s v="high"/>
    <x v="1"/>
  </r>
  <r>
    <n v="1817"/>
    <x v="2"/>
    <s v="gases-n2o"/>
    <x v="44"/>
    <n v="127.715889"/>
    <s v="AR5"/>
    <s v="WAM"/>
    <s v="high"/>
    <x v="1"/>
  </r>
  <r>
    <n v="1818"/>
    <x v="2"/>
    <s v="gases-n2o"/>
    <x v="45"/>
    <n v="127.715889"/>
    <s v="AR5"/>
    <s v="WAM"/>
    <s v="high"/>
    <x v="1"/>
  </r>
  <r>
    <n v="1819"/>
    <x v="2"/>
    <s v="gases-n2o"/>
    <x v="46"/>
    <n v="127.715889"/>
    <s v="AR5"/>
    <s v="WAM"/>
    <s v="high"/>
    <x v="1"/>
  </r>
  <r>
    <n v="1820"/>
    <x v="2"/>
    <s v="gases-n2o"/>
    <x v="47"/>
    <n v="127.715889"/>
    <s v="AR5"/>
    <s v="WAM"/>
    <s v="high"/>
    <x v="1"/>
  </r>
  <r>
    <n v="1821"/>
    <x v="2"/>
    <s v="gases-n2o"/>
    <x v="48"/>
    <n v="127.715889"/>
    <s v="AR5"/>
    <s v="WAM"/>
    <s v="high"/>
    <x v="1"/>
  </r>
  <r>
    <n v="1822"/>
    <x v="2"/>
    <s v="gases-n2o"/>
    <x v="49"/>
    <n v="127.715889"/>
    <s v="AR5"/>
    <s v="WAM"/>
    <s v="high"/>
    <x v="1"/>
  </r>
  <r>
    <n v="1823"/>
    <x v="2"/>
    <s v="gases-n2o"/>
    <x v="50"/>
    <n v="127.715889"/>
    <s v="AR5"/>
    <s v="WAM"/>
    <s v="high"/>
    <x v="1"/>
  </r>
  <r>
    <n v="1824"/>
    <x v="2"/>
    <s v="gases-n2o"/>
    <x v="51"/>
    <n v="127.715889"/>
    <s v="AR5"/>
    <s v="WAM"/>
    <s v="high"/>
    <x v="1"/>
  </r>
  <r>
    <n v="1825"/>
    <x v="2"/>
    <s v="gases-n2o"/>
    <x v="52"/>
    <n v="127.715889"/>
    <s v="AR5"/>
    <s v="WAM"/>
    <s v="high"/>
    <x v="1"/>
  </r>
  <r>
    <n v="1826"/>
    <x v="2"/>
    <s v="gases-n2o"/>
    <x v="53"/>
    <n v="127.715889"/>
    <s v="AR5"/>
    <s v="WAM"/>
    <s v="high"/>
    <x v="1"/>
  </r>
  <r>
    <n v="1827"/>
    <x v="2"/>
    <s v="gases-n2o"/>
    <x v="54"/>
    <n v="127.715889"/>
    <s v="AR5"/>
    <s v="WAM"/>
    <s v="high"/>
    <x v="1"/>
  </r>
  <r>
    <n v="1828"/>
    <x v="2"/>
    <s v="gases-n2o"/>
    <x v="55"/>
    <n v="127.715889"/>
    <s v="AR5"/>
    <s v="WAM"/>
    <s v="high"/>
    <x v="1"/>
  </r>
  <r>
    <n v="1829"/>
    <x v="2"/>
    <s v="gases-n2o"/>
    <x v="56"/>
    <n v="127.715889"/>
    <s v="AR5"/>
    <s v="WAM"/>
    <s v="high"/>
    <x v="1"/>
  </r>
  <r>
    <n v="1830"/>
    <x v="2"/>
    <s v="gases-n2o"/>
    <x v="57"/>
    <n v="127.715889"/>
    <s v="AR5"/>
    <s v="WAM"/>
    <s v="high"/>
    <x v="1"/>
  </r>
  <r>
    <n v="1831"/>
    <x v="2"/>
    <s v="gases-n2o"/>
    <x v="58"/>
    <n v="127.715889"/>
    <s v="AR5"/>
    <s v="WAM"/>
    <s v="high"/>
    <x v="1"/>
  </r>
  <r>
    <n v="1832"/>
    <x v="2"/>
    <s v="gases-n2o"/>
    <x v="59"/>
    <n v="127.715889"/>
    <s v="AR5"/>
    <s v="WAM"/>
    <s v="high"/>
    <x v="1"/>
  </r>
  <r>
    <n v="1833"/>
    <x v="2"/>
    <s v="gases-n2o"/>
    <x v="60"/>
    <n v="127.715889"/>
    <s v="AR5"/>
    <s v="WAM"/>
    <s v="high"/>
    <x v="1"/>
  </r>
  <r>
    <n v="1834"/>
    <x v="3"/>
    <s v="gases-ch4"/>
    <x v="0"/>
    <n v="1240.4314687936931"/>
    <s v="AR5"/>
    <s v="WAM"/>
    <s v="high"/>
    <x v="1"/>
  </r>
  <r>
    <n v="1835"/>
    <x v="3"/>
    <s v="gases-ch4"/>
    <x v="1"/>
    <n v="1213.518610854713"/>
    <s v="AR5"/>
    <s v="WAM"/>
    <s v="high"/>
    <x v="1"/>
  </r>
  <r>
    <n v="1836"/>
    <x v="3"/>
    <s v="gases-ch4"/>
    <x v="2"/>
    <n v="1163.806171800868"/>
    <s v="AR5"/>
    <s v="WAM"/>
    <s v="high"/>
    <x v="1"/>
  </r>
  <r>
    <n v="1837"/>
    <x v="3"/>
    <s v="gases-ch4"/>
    <x v="3"/>
    <n v="1243.887379777761"/>
    <s v="AR5"/>
    <s v="WAM"/>
    <s v="high"/>
    <x v="1"/>
  </r>
  <r>
    <n v="1838"/>
    <x v="3"/>
    <s v="gases-ch4"/>
    <x v="4"/>
    <n v="1327.129206522329"/>
    <s v="AR5"/>
    <s v="WAM"/>
    <s v="high"/>
    <x v="1"/>
  </r>
  <r>
    <n v="1839"/>
    <x v="3"/>
    <s v="gases-ch4"/>
    <x v="5"/>
    <n v="1119.9378086325189"/>
    <s v="AR5"/>
    <s v="WAM"/>
    <s v="high"/>
    <x v="1"/>
  </r>
  <r>
    <n v="1840"/>
    <x v="3"/>
    <s v="gases-ch4"/>
    <x v="6"/>
    <n v="1394.260840224734"/>
    <s v="AR5"/>
    <s v="WAM"/>
    <s v="high"/>
    <x v="1"/>
  </r>
  <r>
    <n v="1841"/>
    <x v="3"/>
    <s v="gases-ch4"/>
    <x v="7"/>
    <n v="1365.170407471049"/>
    <s v="AR5"/>
    <s v="WAM"/>
    <s v="high"/>
    <x v="1"/>
  </r>
  <r>
    <n v="1842"/>
    <x v="3"/>
    <s v="gases-ch4"/>
    <x v="8"/>
    <n v="1353.9295399977379"/>
    <s v="AR5"/>
    <s v="WAM"/>
    <s v="high"/>
    <x v="1"/>
  </r>
  <r>
    <n v="1843"/>
    <x v="3"/>
    <s v="gases-ch4"/>
    <x v="9"/>
    <n v="1336.3556530758019"/>
    <s v="AR5"/>
    <s v="WAM"/>
    <s v="high"/>
    <x v="1"/>
  </r>
  <r>
    <n v="1844"/>
    <x v="3"/>
    <s v="gases-ch4"/>
    <x v="10"/>
    <n v="1264.170038927738"/>
    <s v="AR5"/>
    <s v="WAM"/>
    <s v="high"/>
    <x v="1"/>
  </r>
  <r>
    <n v="1845"/>
    <x v="3"/>
    <s v="gases-ch4"/>
    <x v="11"/>
    <n v="1303.4221309134689"/>
    <s v="AR5"/>
    <s v="WAM"/>
    <s v="high"/>
    <x v="1"/>
  </r>
  <r>
    <n v="1846"/>
    <x v="3"/>
    <s v="gases-ch4"/>
    <x v="12"/>
    <n v="1189.6981663523991"/>
    <s v="AR5"/>
    <s v="WAM"/>
    <s v="high"/>
    <x v="1"/>
  </r>
  <r>
    <n v="1847"/>
    <x v="3"/>
    <s v="gases-ch4"/>
    <x v="13"/>
    <n v="1045.3597396662369"/>
    <s v="AR5"/>
    <s v="WAM"/>
    <s v="high"/>
    <x v="1"/>
  </r>
  <r>
    <n v="1848"/>
    <x v="3"/>
    <s v="gases-ch4"/>
    <x v="14"/>
    <n v="1079.9375797810019"/>
    <s v="AR5"/>
    <s v="WAM"/>
    <s v="high"/>
    <x v="1"/>
  </r>
  <r>
    <n v="1849"/>
    <x v="3"/>
    <s v="gases-ch4"/>
    <x v="15"/>
    <n v="1232.5721388107199"/>
    <s v="AR5"/>
    <s v="WAM"/>
    <s v="high"/>
    <x v="1"/>
  </r>
  <r>
    <n v="1850"/>
    <x v="3"/>
    <s v="gases-ch4"/>
    <x v="16"/>
    <n v="1599.827044793841"/>
    <s v="AR5"/>
    <s v="WAM"/>
    <s v="high"/>
    <x v="1"/>
  </r>
  <r>
    <n v="1851"/>
    <x v="3"/>
    <s v="gases-ch4"/>
    <x v="17"/>
    <n v="1339.0480964758431"/>
    <s v="AR5"/>
    <s v="WAM"/>
    <s v="high"/>
    <x v="1"/>
  </r>
  <r>
    <n v="1852"/>
    <x v="3"/>
    <s v="gases-ch4"/>
    <x v="18"/>
    <n v="1084.9973782052109"/>
    <s v="AR5"/>
    <s v="WAM"/>
    <s v="high"/>
    <x v="1"/>
  </r>
  <r>
    <n v="1853"/>
    <x v="3"/>
    <s v="gases-ch4"/>
    <x v="19"/>
    <n v="1235.3487287746659"/>
    <s v="AR5"/>
    <s v="WAM"/>
    <s v="high"/>
    <x v="1"/>
  </r>
  <r>
    <n v="1854"/>
    <x v="3"/>
    <s v="gases-ch4"/>
    <x v="20"/>
    <n v="1551.122434965763"/>
    <s v="AR5"/>
    <s v="WAM"/>
    <s v="high"/>
    <x v="1"/>
  </r>
  <r>
    <n v="1855"/>
    <x v="3"/>
    <s v="gases-ch4"/>
    <x v="21"/>
    <n v="1444.0056316652181"/>
    <s v="AR5"/>
    <s v="WAM"/>
    <s v="high"/>
    <x v="1"/>
  </r>
  <r>
    <n v="1856"/>
    <x v="3"/>
    <s v="gases-ch4"/>
    <x v="22"/>
    <n v="1098.0895641820689"/>
    <s v="AR5"/>
    <s v="WAM"/>
    <s v="high"/>
    <x v="1"/>
  </r>
  <r>
    <n v="1857"/>
    <x v="3"/>
    <s v="gases-ch4"/>
    <x v="23"/>
    <n v="877.45808298765905"/>
    <s v="AR5"/>
    <s v="WAM"/>
    <s v="high"/>
    <x v="1"/>
  </r>
  <r>
    <n v="1858"/>
    <x v="3"/>
    <s v="gases-ch4"/>
    <x v="24"/>
    <n v="854.82788459596475"/>
    <s v="AR5"/>
    <s v="WAM"/>
    <s v="high"/>
    <x v="1"/>
  </r>
  <r>
    <n v="1859"/>
    <x v="3"/>
    <s v="gases-ch4"/>
    <x v="25"/>
    <n v="884.19355422618662"/>
    <s v="AR5"/>
    <s v="WAM"/>
    <s v="high"/>
    <x v="1"/>
  </r>
  <r>
    <n v="1860"/>
    <x v="3"/>
    <s v="gases-ch4"/>
    <x v="26"/>
    <n v="792.23198020781103"/>
    <s v="AR5"/>
    <s v="WAM"/>
    <s v="high"/>
    <x v="1"/>
  </r>
  <r>
    <n v="1861"/>
    <x v="3"/>
    <s v="gases-ch4"/>
    <x v="27"/>
    <n v="663.33463145432177"/>
    <s v="AR5"/>
    <s v="WAM"/>
    <s v="high"/>
    <x v="1"/>
  </r>
  <r>
    <n v="1862"/>
    <x v="3"/>
    <s v="gases-ch4"/>
    <x v="28"/>
    <n v="656.49612444985792"/>
    <s v="AR5"/>
    <s v="WAM"/>
    <s v="high"/>
    <x v="1"/>
  </r>
  <r>
    <n v="1863"/>
    <x v="3"/>
    <s v="gases-ch4"/>
    <x v="29"/>
    <n v="585.73771851454433"/>
    <s v="AR5"/>
    <s v="WAM"/>
    <s v="high"/>
    <x v="1"/>
  </r>
  <r>
    <n v="1864"/>
    <x v="3"/>
    <s v="gases-ch4"/>
    <x v="30"/>
    <n v="574.61003017919188"/>
    <s v="AR5"/>
    <s v="WAM"/>
    <s v="high"/>
    <x v="1"/>
  </r>
  <r>
    <n v="1865"/>
    <x v="3"/>
    <s v="gases-ch4"/>
    <x v="31"/>
    <n v="563.73188594077271"/>
    <s v="AR5"/>
    <s v="WAM"/>
    <s v="high"/>
    <x v="1"/>
  </r>
  <r>
    <n v="1866"/>
    <x v="3"/>
    <s v="gases-ch4"/>
    <x v="32"/>
    <n v="551.01339976466829"/>
    <s v="AR5"/>
    <s v="WAM"/>
    <s v="high"/>
    <x v="1"/>
  </r>
  <r>
    <n v="1867"/>
    <x v="3"/>
    <s v="gases-ch4"/>
    <x v="33"/>
    <n v="514.55258103788924"/>
    <s v="AR5"/>
    <s v="WAM"/>
    <s v="high"/>
    <x v="1"/>
  </r>
  <r>
    <n v="1868"/>
    <x v="3"/>
    <s v="gases-ch4"/>
    <x v="34"/>
    <n v="391.67771729999998"/>
    <s v="AR5"/>
    <s v="WAM"/>
    <s v="high"/>
    <x v="1"/>
  </r>
  <r>
    <n v="1869"/>
    <x v="3"/>
    <s v="gases-ch4"/>
    <x v="35"/>
    <n v="464.12156160000001"/>
    <s v="AR5"/>
    <s v="WAM"/>
    <s v="high"/>
    <x v="1"/>
  </r>
  <r>
    <n v="1870"/>
    <x v="3"/>
    <s v="gases-ch4"/>
    <x v="36"/>
    <n v="468.04433740000002"/>
    <s v="AR5"/>
    <s v="WAM"/>
    <s v="high"/>
    <x v="1"/>
  </r>
  <r>
    <n v="1871"/>
    <x v="3"/>
    <s v="gases-ch4"/>
    <x v="37"/>
    <n v="461.84131789999998"/>
    <s v="AR5"/>
    <s v="WAM"/>
    <s v="high"/>
    <x v="1"/>
  </r>
  <r>
    <n v="1872"/>
    <x v="3"/>
    <s v="gases-ch4"/>
    <x v="38"/>
    <n v="459.8553359"/>
    <s v="AR5"/>
    <s v="WAM"/>
    <s v="high"/>
    <x v="1"/>
  </r>
  <r>
    <n v="1873"/>
    <x v="3"/>
    <s v="gases-ch4"/>
    <x v="39"/>
    <n v="453.31747569999999"/>
    <s v="AR5"/>
    <s v="WAM"/>
    <s v="high"/>
    <x v="1"/>
  </r>
  <r>
    <n v="1874"/>
    <x v="3"/>
    <s v="gases-ch4"/>
    <x v="40"/>
    <n v="406.6757374"/>
    <s v="AR5"/>
    <s v="WAM"/>
    <s v="high"/>
    <x v="1"/>
  </r>
  <r>
    <n v="1875"/>
    <x v="3"/>
    <s v="gases-ch4"/>
    <x v="41"/>
    <n v="405.57431550000001"/>
    <s v="AR5"/>
    <s v="WAM"/>
    <s v="high"/>
    <x v="1"/>
  </r>
  <r>
    <n v="1876"/>
    <x v="3"/>
    <s v="gases-ch4"/>
    <x v="42"/>
    <n v="400.6974649"/>
    <s v="AR5"/>
    <s v="WAM"/>
    <s v="high"/>
    <x v="1"/>
  </r>
  <r>
    <n v="1877"/>
    <x v="3"/>
    <s v="gases-ch4"/>
    <x v="43"/>
    <n v="398.41471769999998"/>
    <s v="AR5"/>
    <s v="WAM"/>
    <s v="high"/>
    <x v="1"/>
  </r>
  <r>
    <n v="1878"/>
    <x v="3"/>
    <s v="gases-ch4"/>
    <x v="44"/>
    <n v="395.90047609999999"/>
    <s v="AR5"/>
    <s v="WAM"/>
    <s v="high"/>
    <x v="1"/>
  </r>
  <r>
    <n v="1879"/>
    <x v="3"/>
    <s v="gases-ch4"/>
    <x v="45"/>
    <n v="393.25986640000002"/>
    <s v="AR5"/>
    <s v="WAM"/>
    <s v="high"/>
    <x v="1"/>
  </r>
  <r>
    <n v="1880"/>
    <x v="3"/>
    <s v="gases-ch4"/>
    <x v="46"/>
    <n v="396.54873579999997"/>
    <s v="AR5"/>
    <s v="WAM"/>
    <s v="high"/>
    <x v="1"/>
  </r>
  <r>
    <n v="1881"/>
    <x v="3"/>
    <s v="gases-ch4"/>
    <x v="47"/>
    <n v="394.1365199"/>
    <s v="AR5"/>
    <s v="WAM"/>
    <s v="high"/>
    <x v="1"/>
  </r>
  <r>
    <n v="1882"/>
    <x v="3"/>
    <s v="gases-ch4"/>
    <x v="48"/>
    <n v="400.86301909999997"/>
    <s v="AR5"/>
    <s v="WAM"/>
    <s v="high"/>
    <x v="1"/>
  </r>
  <r>
    <n v="1883"/>
    <x v="3"/>
    <s v="gases-ch4"/>
    <x v="49"/>
    <n v="400.3474205"/>
    <s v="AR5"/>
    <s v="WAM"/>
    <s v="high"/>
    <x v="1"/>
  </r>
  <r>
    <n v="1884"/>
    <x v="3"/>
    <s v="gases-ch4"/>
    <x v="50"/>
    <n v="352.25616100000002"/>
    <s v="AR5"/>
    <s v="WAM"/>
    <s v="high"/>
    <x v="1"/>
  </r>
  <r>
    <n v="1885"/>
    <x v="3"/>
    <s v="gases-ch4"/>
    <x v="51"/>
    <n v="361.67202400000002"/>
    <s v="AR5"/>
    <s v="WAM"/>
    <s v="high"/>
    <x v="1"/>
  </r>
  <r>
    <n v="1886"/>
    <x v="3"/>
    <s v="gases-ch4"/>
    <x v="52"/>
    <n v="356.03476519999998"/>
    <s v="AR5"/>
    <s v="WAM"/>
    <s v="high"/>
    <x v="1"/>
  </r>
  <r>
    <n v="1887"/>
    <x v="3"/>
    <s v="gases-ch4"/>
    <x v="53"/>
    <n v="356.80445109999999"/>
    <s v="AR5"/>
    <s v="WAM"/>
    <s v="high"/>
    <x v="1"/>
  </r>
  <r>
    <n v="1888"/>
    <x v="3"/>
    <s v="gases-ch4"/>
    <x v="54"/>
    <n v="363.18108369999999"/>
    <s v="AR5"/>
    <s v="WAM"/>
    <s v="high"/>
    <x v="1"/>
  </r>
  <r>
    <n v="1889"/>
    <x v="3"/>
    <s v="gases-ch4"/>
    <x v="55"/>
    <n v="362.01695480000001"/>
    <s v="AR5"/>
    <s v="WAM"/>
    <s v="high"/>
    <x v="1"/>
  </r>
  <r>
    <n v="1890"/>
    <x v="3"/>
    <s v="gases-ch4"/>
    <x v="56"/>
    <n v="361.89286499999997"/>
    <s v="AR5"/>
    <s v="WAM"/>
    <s v="high"/>
    <x v="1"/>
  </r>
  <r>
    <n v="1891"/>
    <x v="3"/>
    <s v="gases-ch4"/>
    <x v="57"/>
    <n v="363.47030039999999"/>
    <s v="AR5"/>
    <s v="WAM"/>
    <s v="high"/>
    <x v="1"/>
  </r>
  <r>
    <n v="1892"/>
    <x v="3"/>
    <s v="gases-ch4"/>
    <x v="58"/>
    <n v="364.21555419999999"/>
    <s v="AR5"/>
    <s v="WAM"/>
    <s v="high"/>
    <x v="1"/>
  </r>
  <r>
    <n v="1893"/>
    <x v="3"/>
    <s v="gases-ch4"/>
    <x v="59"/>
    <n v="365.96154869999998"/>
    <s v="AR5"/>
    <s v="WAM"/>
    <s v="high"/>
    <x v="1"/>
  </r>
  <r>
    <n v="1894"/>
    <x v="3"/>
    <s v="gases-ch4"/>
    <x v="60"/>
    <n v="368.1228375"/>
    <s v="AR5"/>
    <s v="WAM"/>
    <s v="high"/>
    <x v="1"/>
  </r>
  <r>
    <n v="1895"/>
    <x v="3"/>
    <s v="gases-co2"/>
    <x v="0"/>
    <n v="14538.604423497831"/>
    <s v="AR5"/>
    <s v="WAM"/>
    <s v="high"/>
    <x v="1"/>
  </r>
  <r>
    <n v="1896"/>
    <x v="3"/>
    <s v="gases-co2"/>
    <x v="1"/>
    <n v="15065.953691612371"/>
    <s v="AR5"/>
    <s v="WAM"/>
    <s v="high"/>
    <x v="1"/>
  </r>
  <r>
    <n v="1897"/>
    <x v="3"/>
    <s v="gases-co2"/>
    <x v="2"/>
    <n v="16566.193419378069"/>
    <s v="AR5"/>
    <s v="WAM"/>
    <s v="high"/>
    <x v="1"/>
  </r>
  <r>
    <n v="1898"/>
    <x v="3"/>
    <s v="gases-co2"/>
    <x v="3"/>
    <n v="15568.59990503022"/>
    <s v="AR5"/>
    <s v="WAM"/>
    <s v="high"/>
    <x v="1"/>
  </r>
  <r>
    <n v="1899"/>
    <x v="3"/>
    <s v="gases-co2"/>
    <x v="4"/>
    <n v="15137.41206570167"/>
    <s v="AR5"/>
    <s v="WAM"/>
    <s v="high"/>
    <x v="1"/>
  </r>
  <r>
    <n v="1900"/>
    <x v="3"/>
    <s v="gases-co2"/>
    <x v="5"/>
    <n v="14414.8528864612"/>
    <s v="AR5"/>
    <s v="WAM"/>
    <s v="high"/>
    <x v="1"/>
  </r>
  <r>
    <n v="1901"/>
    <x v="3"/>
    <s v="gases-co2"/>
    <x v="6"/>
    <n v="15614.030468388721"/>
    <s v="AR5"/>
    <s v="WAM"/>
    <s v="high"/>
    <x v="1"/>
  </r>
  <r>
    <n v="1902"/>
    <x v="3"/>
    <s v="gases-co2"/>
    <x v="7"/>
    <n v="17420.15459814062"/>
    <s v="AR5"/>
    <s v="WAM"/>
    <s v="high"/>
    <x v="1"/>
  </r>
  <r>
    <n v="1903"/>
    <x v="3"/>
    <s v="gases-co2"/>
    <x v="8"/>
    <n v="15652.03651407104"/>
    <s v="AR5"/>
    <s v="WAM"/>
    <s v="high"/>
    <x v="1"/>
  </r>
  <r>
    <n v="1904"/>
    <x v="3"/>
    <s v="gases-co2"/>
    <x v="9"/>
    <n v="16720.84457274964"/>
    <s v="AR5"/>
    <s v="WAM"/>
    <s v="high"/>
    <x v="1"/>
  </r>
  <r>
    <n v="1905"/>
    <x v="3"/>
    <s v="gases-co2"/>
    <x v="10"/>
    <n v="16941.147621439519"/>
    <s v="AR5"/>
    <s v="WAM"/>
    <s v="high"/>
    <x v="1"/>
  </r>
  <r>
    <n v="1906"/>
    <x v="3"/>
    <s v="gases-co2"/>
    <x v="11"/>
    <n v="18849.666999568599"/>
    <s v="AR5"/>
    <s v="WAM"/>
    <s v="high"/>
    <x v="1"/>
  </r>
  <r>
    <n v="1907"/>
    <x v="3"/>
    <s v="gases-co2"/>
    <x v="12"/>
    <n v="18433.37877239137"/>
    <s v="AR5"/>
    <s v="WAM"/>
    <s v="high"/>
    <x v="1"/>
  </r>
  <r>
    <n v="1908"/>
    <x v="3"/>
    <s v="gases-co2"/>
    <x v="13"/>
    <n v="19477.361066111611"/>
    <s v="AR5"/>
    <s v="WAM"/>
    <s v="high"/>
    <x v="1"/>
  </r>
  <r>
    <n v="1909"/>
    <x v="3"/>
    <s v="gases-co2"/>
    <x v="14"/>
    <n v="18797.494437259051"/>
    <s v="AR5"/>
    <s v="WAM"/>
    <s v="high"/>
    <x v="1"/>
  </r>
  <r>
    <n v="1910"/>
    <x v="3"/>
    <s v="gases-co2"/>
    <x v="15"/>
    <n v="20179.802656223372"/>
    <s v="AR5"/>
    <s v="WAM"/>
    <s v="high"/>
    <x v="1"/>
  </r>
  <r>
    <n v="1911"/>
    <x v="3"/>
    <s v="gases-co2"/>
    <x v="16"/>
    <n v="20120.082699929892"/>
    <s v="AR5"/>
    <s v="WAM"/>
    <s v="high"/>
    <x v="1"/>
  </r>
  <r>
    <n v="1912"/>
    <x v="3"/>
    <s v="gases-co2"/>
    <x v="17"/>
    <n v="18827.51214051541"/>
    <s v="AR5"/>
    <s v="WAM"/>
    <s v="high"/>
    <x v="1"/>
  </r>
  <r>
    <n v="1913"/>
    <x v="3"/>
    <s v="gases-co2"/>
    <x v="18"/>
    <n v="20179.05356535692"/>
    <s v="AR5"/>
    <s v="WAM"/>
    <s v="high"/>
    <x v="1"/>
  </r>
  <r>
    <n v="1914"/>
    <x v="3"/>
    <s v="gases-co2"/>
    <x v="19"/>
    <n v="17592.248363525759"/>
    <s v="AR5"/>
    <s v="WAM"/>
    <s v="high"/>
    <x v="1"/>
  </r>
  <r>
    <n v="1915"/>
    <x v="3"/>
    <s v="gases-co2"/>
    <x v="20"/>
    <n v="17230.98917117207"/>
    <s v="AR5"/>
    <s v="WAM"/>
    <s v="high"/>
    <x v="1"/>
  </r>
  <r>
    <n v="1916"/>
    <x v="3"/>
    <s v="gases-co2"/>
    <x v="21"/>
    <n v="16664.390881373991"/>
    <s v="AR5"/>
    <s v="WAM"/>
    <s v="high"/>
    <x v="1"/>
  </r>
  <r>
    <n v="1917"/>
    <x v="3"/>
    <s v="gases-co2"/>
    <x v="22"/>
    <n v="18658.797308857211"/>
    <s v="AR5"/>
    <s v="WAM"/>
    <s v="high"/>
    <x v="1"/>
  </r>
  <r>
    <n v="1918"/>
    <x v="3"/>
    <s v="gases-co2"/>
    <x v="23"/>
    <n v="17906.479331128259"/>
    <s v="AR5"/>
    <s v="WAM"/>
    <s v="high"/>
    <x v="1"/>
  </r>
  <r>
    <n v="1919"/>
    <x v="3"/>
    <s v="gases-co2"/>
    <x v="24"/>
    <n v="17714.56449835654"/>
    <s v="AR5"/>
    <s v="WAM"/>
    <s v="high"/>
    <x v="1"/>
  </r>
  <r>
    <n v="1920"/>
    <x v="3"/>
    <s v="gases-co2"/>
    <x v="25"/>
    <n v="17477.36610041044"/>
    <s v="AR5"/>
    <s v="WAM"/>
    <s v="high"/>
    <x v="1"/>
  </r>
  <r>
    <n v="1921"/>
    <x v="3"/>
    <s v="gases-co2"/>
    <x v="26"/>
    <n v="16044.243638906601"/>
    <s v="AR5"/>
    <s v="WAM"/>
    <s v="high"/>
    <x v="1"/>
  </r>
  <r>
    <n v="1922"/>
    <x v="3"/>
    <s v="gases-co2"/>
    <x v="27"/>
    <n v="16691.590663927262"/>
    <s v="AR5"/>
    <s v="WAM"/>
    <s v="high"/>
    <x v="1"/>
  </r>
  <r>
    <n v="1923"/>
    <x v="3"/>
    <s v="gases-co2"/>
    <x v="28"/>
    <n v="16462.406678813019"/>
    <s v="AR5"/>
    <s v="WAM"/>
    <s v="high"/>
    <x v="1"/>
  </r>
  <r>
    <n v="1924"/>
    <x v="3"/>
    <s v="gases-co2"/>
    <x v="29"/>
    <n v="17956.832293724721"/>
    <s v="AR5"/>
    <s v="WAM"/>
    <s v="high"/>
    <x v="1"/>
  </r>
  <r>
    <n v="1925"/>
    <x v="3"/>
    <s v="gases-co2"/>
    <x v="30"/>
    <n v="17085.146295700801"/>
    <s v="AR5"/>
    <s v="WAM"/>
    <s v="high"/>
    <x v="1"/>
  </r>
  <r>
    <n v="1926"/>
    <x v="3"/>
    <s v="gases-co2"/>
    <x v="31"/>
    <n v="16929.675067652021"/>
    <s v="AR5"/>
    <s v="WAM"/>
    <s v="high"/>
    <x v="1"/>
  </r>
  <r>
    <n v="1927"/>
    <x v="3"/>
    <s v="gases-co2"/>
    <x v="32"/>
    <n v="14719.827020432011"/>
    <s v="AR5"/>
    <s v="WAM"/>
    <s v="high"/>
    <x v="1"/>
  </r>
  <r>
    <n v="1928"/>
    <x v="3"/>
    <s v="gases-co2"/>
    <x v="33"/>
    <n v="14067.79874719576"/>
    <s v="AR5"/>
    <s v="WAM"/>
    <s v="high"/>
    <x v="1"/>
  </r>
  <r>
    <n v="1929"/>
    <x v="3"/>
    <s v="gases-co2"/>
    <x v="34"/>
    <n v="14599.57632"/>
    <s v="AR5"/>
    <s v="WAM"/>
    <s v="high"/>
    <x v="1"/>
  </r>
  <r>
    <n v="1930"/>
    <x v="3"/>
    <s v="gases-co2"/>
    <x v="35"/>
    <n v="15040.351769999999"/>
    <s v="AR5"/>
    <s v="WAM"/>
    <s v="high"/>
    <x v="1"/>
  </r>
  <r>
    <n v="1931"/>
    <x v="3"/>
    <s v="gases-co2"/>
    <x v="36"/>
    <n v="14992.389139999999"/>
    <s v="AR5"/>
    <s v="WAM"/>
    <s v="high"/>
    <x v="1"/>
  </r>
  <r>
    <n v="1932"/>
    <x v="3"/>
    <s v="gases-co2"/>
    <x v="37"/>
    <n v="14865.2022"/>
    <s v="AR5"/>
    <s v="WAM"/>
    <s v="high"/>
    <x v="1"/>
  </r>
  <r>
    <n v="1933"/>
    <x v="3"/>
    <s v="gases-co2"/>
    <x v="38"/>
    <n v="14479.236000000001"/>
    <s v="AR5"/>
    <s v="WAM"/>
    <s v="high"/>
    <x v="1"/>
  </r>
  <r>
    <n v="1934"/>
    <x v="3"/>
    <s v="gases-co2"/>
    <x v="39"/>
    <n v="13560.08351"/>
    <s v="AR5"/>
    <s v="WAM"/>
    <s v="high"/>
    <x v="1"/>
  </r>
  <r>
    <n v="1935"/>
    <x v="3"/>
    <s v="gases-co2"/>
    <x v="40"/>
    <n v="12373.036529999999"/>
    <s v="AR5"/>
    <s v="WAM"/>
    <s v="high"/>
    <x v="1"/>
  </r>
  <r>
    <n v="1936"/>
    <x v="3"/>
    <s v="gases-co2"/>
    <x v="41"/>
    <n v="12266.73826"/>
    <s v="AR5"/>
    <s v="WAM"/>
    <s v="high"/>
    <x v="1"/>
  </r>
  <r>
    <n v="1937"/>
    <x v="3"/>
    <s v="gases-co2"/>
    <x v="42"/>
    <n v="11959.469279999999"/>
    <s v="AR5"/>
    <s v="WAM"/>
    <s v="high"/>
    <x v="1"/>
  </r>
  <r>
    <n v="1938"/>
    <x v="3"/>
    <s v="gases-co2"/>
    <x v="43"/>
    <n v="11759.68441"/>
    <s v="AR5"/>
    <s v="WAM"/>
    <s v="high"/>
    <x v="1"/>
  </r>
  <r>
    <n v="1939"/>
    <x v="3"/>
    <s v="gases-co2"/>
    <x v="44"/>
    <n v="11581.9637"/>
    <s v="AR5"/>
    <s v="WAM"/>
    <s v="high"/>
    <x v="1"/>
  </r>
  <r>
    <n v="1940"/>
    <x v="3"/>
    <s v="gases-co2"/>
    <x v="45"/>
    <n v="11804.722299999999"/>
    <s v="AR5"/>
    <s v="WAM"/>
    <s v="high"/>
    <x v="1"/>
  </r>
  <r>
    <n v="1941"/>
    <x v="3"/>
    <s v="gases-co2"/>
    <x v="46"/>
    <n v="11597.40482"/>
    <s v="AR5"/>
    <s v="WAM"/>
    <s v="high"/>
    <x v="1"/>
  </r>
  <r>
    <n v="1942"/>
    <x v="3"/>
    <s v="gases-co2"/>
    <x v="47"/>
    <n v="11087.930399999999"/>
    <s v="AR5"/>
    <s v="WAM"/>
    <s v="high"/>
    <x v="1"/>
  </r>
  <r>
    <n v="1943"/>
    <x v="3"/>
    <s v="gases-co2"/>
    <x v="48"/>
    <n v="11148.30329"/>
    <s v="AR5"/>
    <s v="WAM"/>
    <s v="high"/>
    <x v="1"/>
  </r>
  <r>
    <n v="1944"/>
    <x v="3"/>
    <s v="gases-co2"/>
    <x v="49"/>
    <n v="11167.42547"/>
    <s v="AR5"/>
    <s v="WAM"/>
    <s v="high"/>
    <x v="1"/>
  </r>
  <r>
    <n v="1945"/>
    <x v="3"/>
    <s v="gases-co2"/>
    <x v="50"/>
    <n v="9936.7414389999994"/>
    <s v="AR5"/>
    <s v="WAM"/>
    <s v="high"/>
    <x v="1"/>
  </r>
  <r>
    <n v="1946"/>
    <x v="3"/>
    <s v="gases-co2"/>
    <x v="51"/>
    <n v="9689.3021289999997"/>
    <s v="AR5"/>
    <s v="WAM"/>
    <s v="high"/>
    <x v="1"/>
  </r>
  <r>
    <n v="1947"/>
    <x v="3"/>
    <s v="gases-co2"/>
    <x v="52"/>
    <n v="9536.5860460000004"/>
    <s v="AR5"/>
    <s v="WAM"/>
    <s v="high"/>
    <x v="1"/>
  </r>
  <r>
    <n v="1948"/>
    <x v="3"/>
    <s v="gases-co2"/>
    <x v="53"/>
    <n v="9604.4041020000004"/>
    <s v="AR5"/>
    <s v="WAM"/>
    <s v="high"/>
    <x v="1"/>
  </r>
  <r>
    <n v="1949"/>
    <x v="3"/>
    <s v="gases-co2"/>
    <x v="54"/>
    <n v="10076.743"/>
    <s v="AR5"/>
    <s v="WAM"/>
    <s v="high"/>
    <x v="1"/>
  </r>
  <r>
    <n v="1950"/>
    <x v="3"/>
    <s v="gases-co2"/>
    <x v="55"/>
    <n v="10015.453579999999"/>
    <s v="AR5"/>
    <s v="WAM"/>
    <s v="high"/>
    <x v="1"/>
  </r>
  <r>
    <n v="1951"/>
    <x v="3"/>
    <s v="gases-co2"/>
    <x v="56"/>
    <n v="10042.89459"/>
    <s v="AR5"/>
    <s v="WAM"/>
    <s v="high"/>
    <x v="1"/>
  </r>
  <r>
    <n v="1952"/>
    <x v="3"/>
    <s v="gases-co2"/>
    <x v="57"/>
    <n v="10177.15035"/>
    <s v="AR5"/>
    <s v="WAM"/>
    <s v="high"/>
    <x v="1"/>
  </r>
  <r>
    <n v="1953"/>
    <x v="3"/>
    <s v="gases-co2"/>
    <x v="58"/>
    <n v="10296.109759999999"/>
    <s v="AR5"/>
    <s v="WAM"/>
    <s v="high"/>
    <x v="1"/>
  </r>
  <r>
    <n v="1954"/>
    <x v="3"/>
    <s v="gases-co2"/>
    <x v="59"/>
    <n v="10486.656870000001"/>
    <s v="AR5"/>
    <s v="WAM"/>
    <s v="high"/>
    <x v="1"/>
  </r>
  <r>
    <n v="1955"/>
    <x v="3"/>
    <s v="gases-co2"/>
    <x v="60"/>
    <n v="10547.03268"/>
    <s v="AR5"/>
    <s v="WAM"/>
    <s v="high"/>
    <x v="1"/>
  </r>
  <r>
    <n v="1956"/>
    <x v="3"/>
    <s v="gases-n2o"/>
    <x v="0"/>
    <n v="97.22584113491844"/>
    <s v="AR5"/>
    <s v="WAM"/>
    <s v="high"/>
    <x v="1"/>
  </r>
  <r>
    <n v="1957"/>
    <x v="3"/>
    <s v="gases-n2o"/>
    <x v="1"/>
    <n v="94.273860597722447"/>
    <s v="AR5"/>
    <s v="WAM"/>
    <s v="high"/>
    <x v="1"/>
  </r>
  <r>
    <n v="1958"/>
    <x v="3"/>
    <s v="gases-n2o"/>
    <x v="2"/>
    <n v="101.8018139228632"/>
    <s v="AR5"/>
    <s v="WAM"/>
    <s v="high"/>
    <x v="1"/>
  </r>
  <r>
    <n v="1959"/>
    <x v="3"/>
    <s v="gases-n2o"/>
    <x v="3"/>
    <n v="100.4729158486728"/>
    <s v="AR5"/>
    <s v="WAM"/>
    <s v="high"/>
    <x v="1"/>
  </r>
  <r>
    <n v="1960"/>
    <x v="3"/>
    <s v="gases-n2o"/>
    <x v="4"/>
    <n v="107.4163232452433"/>
    <s v="AR5"/>
    <s v="WAM"/>
    <s v="high"/>
    <x v="1"/>
  </r>
  <r>
    <n v="1961"/>
    <x v="3"/>
    <s v="gases-n2o"/>
    <x v="5"/>
    <n v="106.3076102402914"/>
    <s v="AR5"/>
    <s v="WAM"/>
    <s v="high"/>
    <x v="1"/>
  </r>
  <r>
    <n v="1962"/>
    <x v="3"/>
    <s v="gases-n2o"/>
    <x v="6"/>
    <n v="103.4815301505564"/>
    <s v="AR5"/>
    <s v="WAM"/>
    <s v="high"/>
    <x v="1"/>
  </r>
  <r>
    <n v="1963"/>
    <x v="3"/>
    <s v="gases-n2o"/>
    <x v="7"/>
    <n v="104.28590636242249"/>
    <s v="AR5"/>
    <s v="WAM"/>
    <s v="high"/>
    <x v="1"/>
  </r>
  <r>
    <n v="1964"/>
    <x v="3"/>
    <s v="gases-n2o"/>
    <x v="8"/>
    <n v="100.50224858487969"/>
    <s v="AR5"/>
    <s v="WAM"/>
    <s v="high"/>
    <x v="1"/>
  </r>
  <r>
    <n v="1965"/>
    <x v="3"/>
    <s v="gases-n2o"/>
    <x v="9"/>
    <n v="106.58094940013"/>
    <s v="AR5"/>
    <s v="WAM"/>
    <s v="high"/>
    <x v="1"/>
  </r>
  <r>
    <n v="1966"/>
    <x v="3"/>
    <s v="gases-n2o"/>
    <x v="10"/>
    <n v="107.85985469562659"/>
    <s v="AR5"/>
    <s v="WAM"/>
    <s v="high"/>
    <x v="1"/>
  </r>
  <r>
    <n v="1967"/>
    <x v="3"/>
    <s v="gases-n2o"/>
    <x v="11"/>
    <n v="112.7540391810805"/>
    <s v="AR5"/>
    <s v="WAM"/>
    <s v="high"/>
    <x v="1"/>
  </r>
  <r>
    <n v="1968"/>
    <x v="3"/>
    <s v="gases-n2o"/>
    <x v="12"/>
    <n v="117.63589526538949"/>
    <s v="AR5"/>
    <s v="WAM"/>
    <s v="high"/>
    <x v="1"/>
  </r>
  <r>
    <n v="1969"/>
    <x v="3"/>
    <s v="gases-n2o"/>
    <x v="13"/>
    <n v="126.9339172393048"/>
    <s v="AR5"/>
    <s v="WAM"/>
    <s v="high"/>
    <x v="1"/>
  </r>
  <r>
    <n v="1970"/>
    <x v="3"/>
    <s v="gases-n2o"/>
    <x v="14"/>
    <n v="131.62394862131151"/>
    <s v="AR5"/>
    <s v="WAM"/>
    <s v="high"/>
    <x v="1"/>
  </r>
  <r>
    <n v="1971"/>
    <x v="3"/>
    <s v="gases-n2o"/>
    <x v="15"/>
    <n v="137.34819864491519"/>
    <s v="AR5"/>
    <s v="WAM"/>
    <s v="high"/>
    <x v="1"/>
  </r>
  <r>
    <n v="1972"/>
    <x v="3"/>
    <s v="gases-n2o"/>
    <x v="16"/>
    <n v="136.2982740160279"/>
    <s v="AR5"/>
    <s v="WAM"/>
    <s v="high"/>
    <x v="1"/>
  </r>
  <r>
    <n v="1973"/>
    <x v="3"/>
    <s v="gases-n2o"/>
    <x v="17"/>
    <n v="127.89511859557351"/>
    <s v="AR5"/>
    <s v="WAM"/>
    <s v="high"/>
    <x v="1"/>
  </r>
  <r>
    <n v="1974"/>
    <x v="3"/>
    <s v="gases-n2o"/>
    <x v="18"/>
    <n v="130.08752468871009"/>
    <s v="AR5"/>
    <s v="WAM"/>
    <s v="high"/>
    <x v="1"/>
  </r>
  <r>
    <n v="1975"/>
    <x v="3"/>
    <s v="gases-n2o"/>
    <x v="19"/>
    <n v="117.5794629424736"/>
    <s v="AR5"/>
    <s v="WAM"/>
    <s v="high"/>
    <x v="1"/>
  </r>
  <r>
    <n v="1976"/>
    <x v="3"/>
    <s v="gases-n2o"/>
    <x v="20"/>
    <n v="113.49040731721939"/>
    <s v="AR5"/>
    <s v="WAM"/>
    <s v="high"/>
    <x v="1"/>
  </r>
  <r>
    <n v="1977"/>
    <x v="3"/>
    <s v="gases-n2o"/>
    <x v="21"/>
    <n v="116.27448138910979"/>
    <s v="AR5"/>
    <s v="WAM"/>
    <s v="high"/>
    <x v="1"/>
  </r>
  <r>
    <n v="1978"/>
    <x v="3"/>
    <s v="gases-n2o"/>
    <x v="22"/>
    <n v="124.2116936674868"/>
    <s v="AR5"/>
    <s v="WAM"/>
    <s v="high"/>
    <x v="1"/>
  </r>
  <r>
    <n v="1979"/>
    <x v="3"/>
    <s v="gases-n2o"/>
    <x v="23"/>
    <n v="123.24783209675491"/>
    <s v="AR5"/>
    <s v="WAM"/>
    <s v="high"/>
    <x v="1"/>
  </r>
  <r>
    <n v="1980"/>
    <x v="3"/>
    <s v="gases-n2o"/>
    <x v="24"/>
    <n v="118.0064196499867"/>
    <s v="AR5"/>
    <s v="WAM"/>
    <s v="high"/>
    <x v="1"/>
  </r>
  <r>
    <n v="1981"/>
    <x v="3"/>
    <s v="gases-n2o"/>
    <x v="25"/>
    <n v="118.3723281463313"/>
    <s v="AR5"/>
    <s v="WAM"/>
    <s v="high"/>
    <x v="1"/>
  </r>
  <r>
    <n v="1982"/>
    <x v="3"/>
    <s v="gases-n2o"/>
    <x v="26"/>
    <n v="117.4872087576305"/>
    <s v="AR5"/>
    <s v="WAM"/>
    <s v="high"/>
    <x v="1"/>
  </r>
  <r>
    <n v="1983"/>
    <x v="3"/>
    <s v="gases-n2o"/>
    <x v="27"/>
    <n v="115.9572173003658"/>
    <s v="AR5"/>
    <s v="WAM"/>
    <s v="high"/>
    <x v="1"/>
  </r>
  <r>
    <n v="1984"/>
    <x v="3"/>
    <s v="gases-n2o"/>
    <x v="28"/>
    <n v="118.3356520122986"/>
    <s v="AR5"/>
    <s v="WAM"/>
    <s v="high"/>
    <x v="1"/>
  </r>
  <r>
    <n v="1985"/>
    <x v="3"/>
    <s v="gases-n2o"/>
    <x v="29"/>
    <n v="126.47902397167159"/>
    <s v="AR5"/>
    <s v="WAM"/>
    <s v="high"/>
    <x v="1"/>
  </r>
  <r>
    <n v="1986"/>
    <x v="3"/>
    <s v="gases-n2o"/>
    <x v="30"/>
    <n v="121.2530670603942"/>
    <s v="AR5"/>
    <s v="WAM"/>
    <s v="high"/>
    <x v="1"/>
  </r>
  <r>
    <n v="1987"/>
    <x v="3"/>
    <s v="gases-n2o"/>
    <x v="31"/>
    <n v="127.0220586496464"/>
    <s v="AR5"/>
    <s v="WAM"/>
    <s v="high"/>
    <x v="1"/>
  </r>
  <r>
    <n v="1988"/>
    <x v="3"/>
    <s v="gases-n2o"/>
    <x v="32"/>
    <n v="119.3371681794181"/>
    <s v="AR5"/>
    <s v="WAM"/>
    <s v="high"/>
    <x v="1"/>
  </r>
  <r>
    <n v="1989"/>
    <x v="3"/>
    <s v="gases-n2o"/>
    <x v="33"/>
    <n v="113.05111637707211"/>
    <s v="AR5"/>
    <s v="WAM"/>
    <s v="high"/>
    <x v="1"/>
  </r>
  <r>
    <n v="1990"/>
    <x v="3"/>
    <s v="gases-n2o"/>
    <x v="34"/>
    <n v="112.4773508"/>
    <s v="AR5"/>
    <s v="WAM"/>
    <s v="high"/>
    <x v="1"/>
  </r>
  <r>
    <n v="1991"/>
    <x v="3"/>
    <s v="gases-n2o"/>
    <x v="35"/>
    <n v="119.2880455"/>
    <s v="AR5"/>
    <s v="WAM"/>
    <s v="high"/>
    <x v="1"/>
  </r>
  <r>
    <n v="1992"/>
    <x v="3"/>
    <s v="gases-n2o"/>
    <x v="36"/>
    <n v="118.97402"/>
    <s v="AR5"/>
    <s v="WAM"/>
    <s v="high"/>
    <x v="1"/>
  </r>
  <r>
    <n v="1993"/>
    <x v="3"/>
    <s v="gases-n2o"/>
    <x v="37"/>
    <n v="119.0742118"/>
    <s v="AR5"/>
    <s v="WAM"/>
    <s v="high"/>
    <x v="1"/>
  </r>
  <r>
    <n v="1994"/>
    <x v="3"/>
    <s v="gases-n2o"/>
    <x v="38"/>
    <n v="117.6114357"/>
    <s v="AR5"/>
    <s v="WAM"/>
    <s v="high"/>
    <x v="1"/>
  </r>
  <r>
    <n v="1995"/>
    <x v="3"/>
    <s v="gases-n2o"/>
    <x v="39"/>
    <n v="115.6974077"/>
    <s v="AR5"/>
    <s v="WAM"/>
    <s v="high"/>
    <x v="1"/>
  </r>
  <r>
    <n v="1996"/>
    <x v="3"/>
    <s v="gases-n2o"/>
    <x v="40"/>
    <n v="108.7031733"/>
    <s v="AR5"/>
    <s v="WAM"/>
    <s v="high"/>
    <x v="1"/>
  </r>
  <r>
    <n v="1997"/>
    <x v="3"/>
    <s v="gases-n2o"/>
    <x v="41"/>
    <n v="107.39507159999999"/>
    <s v="AR5"/>
    <s v="WAM"/>
    <s v="high"/>
    <x v="1"/>
  </r>
  <r>
    <n v="1998"/>
    <x v="3"/>
    <s v="gases-n2o"/>
    <x v="42"/>
    <n v="105.64302530000001"/>
    <s v="AR5"/>
    <s v="WAM"/>
    <s v="high"/>
    <x v="1"/>
  </r>
  <r>
    <n v="1999"/>
    <x v="3"/>
    <s v="gases-n2o"/>
    <x v="43"/>
    <n v="103.7983279"/>
    <s v="AR5"/>
    <s v="WAM"/>
    <s v="high"/>
    <x v="1"/>
  </r>
  <r>
    <n v="2000"/>
    <x v="3"/>
    <s v="gases-n2o"/>
    <x v="44"/>
    <n v="101.9044339"/>
    <s v="AR5"/>
    <s v="WAM"/>
    <s v="high"/>
    <x v="1"/>
  </r>
  <r>
    <n v="2001"/>
    <x v="3"/>
    <s v="gases-n2o"/>
    <x v="45"/>
    <n v="100.3317662"/>
    <s v="AR5"/>
    <s v="WAM"/>
    <s v="high"/>
    <x v="1"/>
  </r>
  <r>
    <n v="2002"/>
    <x v="3"/>
    <s v="gases-n2o"/>
    <x v="46"/>
    <n v="98.036010790000006"/>
    <s v="AR5"/>
    <s v="WAM"/>
    <s v="high"/>
    <x v="1"/>
  </r>
  <r>
    <n v="2003"/>
    <x v="3"/>
    <s v="gases-n2o"/>
    <x v="47"/>
    <n v="95.23596148"/>
    <s v="AR5"/>
    <s v="WAM"/>
    <s v="high"/>
    <x v="1"/>
  </r>
  <r>
    <n v="2004"/>
    <x v="3"/>
    <s v="gases-n2o"/>
    <x v="48"/>
    <n v="94.847135910000006"/>
    <s v="AR5"/>
    <s v="WAM"/>
    <s v="high"/>
    <x v="1"/>
  </r>
  <r>
    <n v="2005"/>
    <x v="3"/>
    <s v="gases-n2o"/>
    <x v="49"/>
    <n v="94.466765839999994"/>
    <s v="AR5"/>
    <s v="WAM"/>
    <s v="high"/>
    <x v="1"/>
  </r>
  <r>
    <n v="2006"/>
    <x v="3"/>
    <s v="gases-n2o"/>
    <x v="50"/>
    <n v="87.93989827"/>
    <s v="AR5"/>
    <s v="WAM"/>
    <s v="high"/>
    <x v="1"/>
  </r>
  <r>
    <n v="2007"/>
    <x v="3"/>
    <s v="gases-n2o"/>
    <x v="51"/>
    <n v="86.888787170000001"/>
    <s v="AR5"/>
    <s v="WAM"/>
    <s v="high"/>
    <x v="1"/>
  </r>
  <r>
    <n v="2008"/>
    <x v="3"/>
    <s v="gases-n2o"/>
    <x v="52"/>
    <n v="86.00296616"/>
    <s v="AR5"/>
    <s v="WAM"/>
    <s v="high"/>
    <x v="1"/>
  </r>
  <r>
    <n v="2009"/>
    <x v="3"/>
    <s v="gases-n2o"/>
    <x v="53"/>
    <n v="85.662856399999995"/>
    <s v="AR5"/>
    <s v="WAM"/>
    <s v="high"/>
    <x v="1"/>
  </r>
  <r>
    <n v="2010"/>
    <x v="3"/>
    <s v="gases-n2o"/>
    <x v="54"/>
    <n v="85.716857520000005"/>
    <s v="AR5"/>
    <s v="WAM"/>
    <s v="high"/>
    <x v="1"/>
  </r>
  <r>
    <n v="2011"/>
    <x v="3"/>
    <s v="gases-n2o"/>
    <x v="55"/>
    <n v="85.249891430000005"/>
    <s v="AR5"/>
    <s v="WAM"/>
    <s v="high"/>
    <x v="1"/>
  </r>
  <r>
    <n v="2012"/>
    <x v="3"/>
    <s v="gases-n2o"/>
    <x v="56"/>
    <n v="84.981046250000006"/>
    <s v="AR5"/>
    <s v="WAM"/>
    <s v="high"/>
    <x v="1"/>
  </r>
  <r>
    <n v="2013"/>
    <x v="3"/>
    <s v="gases-n2o"/>
    <x v="57"/>
    <n v="84.809328309999998"/>
    <s v="AR5"/>
    <s v="WAM"/>
    <s v="high"/>
    <x v="1"/>
  </r>
  <r>
    <n v="2014"/>
    <x v="3"/>
    <s v="gases-n2o"/>
    <x v="58"/>
    <n v="84.779179110000001"/>
    <s v="AR5"/>
    <s v="WAM"/>
    <s v="high"/>
    <x v="1"/>
  </r>
  <r>
    <n v="2015"/>
    <x v="3"/>
    <s v="gases-n2o"/>
    <x v="59"/>
    <n v="84.850086779999998"/>
    <s v="AR5"/>
    <s v="WAM"/>
    <s v="high"/>
    <x v="1"/>
  </r>
  <r>
    <n v="2016"/>
    <x v="3"/>
    <s v="gases-n2o"/>
    <x v="60"/>
    <n v="84.699876160000002"/>
    <s v="AR5"/>
    <s v="WAM"/>
    <s v="high"/>
    <x v="1"/>
  </r>
  <r>
    <n v="2017"/>
    <x v="4"/>
    <s v="gases-ch4"/>
    <x v="0"/>
    <n v="88.784256736185952"/>
    <s v="AR5"/>
    <s v="WAM"/>
    <s v="high"/>
    <x v="1"/>
  </r>
  <r>
    <n v="2018"/>
    <x v="4"/>
    <s v="gases-ch4"/>
    <x v="1"/>
    <n v="85.856689261512273"/>
    <s v="AR5"/>
    <s v="WAM"/>
    <s v="high"/>
    <x v="1"/>
  </r>
  <r>
    <n v="2019"/>
    <x v="4"/>
    <s v="gases-ch4"/>
    <x v="2"/>
    <n v="84.007216006411468"/>
    <s v="AR5"/>
    <s v="WAM"/>
    <s v="high"/>
    <x v="1"/>
  </r>
  <r>
    <n v="2020"/>
    <x v="4"/>
    <s v="gases-ch4"/>
    <x v="3"/>
    <n v="81.646142490913547"/>
    <s v="AR5"/>
    <s v="WAM"/>
    <s v="high"/>
    <x v="1"/>
  </r>
  <r>
    <n v="2021"/>
    <x v="4"/>
    <s v="gases-ch4"/>
    <x v="4"/>
    <n v="80.338743332504237"/>
    <s v="AR5"/>
    <s v="WAM"/>
    <s v="high"/>
    <x v="1"/>
  </r>
  <r>
    <n v="2022"/>
    <x v="4"/>
    <s v="gases-ch4"/>
    <x v="5"/>
    <n v="79.097065701496135"/>
    <s v="AR5"/>
    <s v="WAM"/>
    <s v="high"/>
    <x v="1"/>
  </r>
  <r>
    <n v="2023"/>
    <x v="4"/>
    <s v="gases-ch4"/>
    <x v="6"/>
    <n v="75.460629777619459"/>
    <s v="AR5"/>
    <s v="WAM"/>
    <s v="high"/>
    <x v="1"/>
  </r>
  <r>
    <n v="2024"/>
    <x v="4"/>
    <s v="gases-ch4"/>
    <x v="7"/>
    <n v="73.39236756223913"/>
    <s v="AR5"/>
    <s v="WAM"/>
    <s v="high"/>
    <x v="1"/>
  </r>
  <r>
    <n v="2025"/>
    <x v="4"/>
    <s v="gases-ch4"/>
    <x v="8"/>
    <n v="70.329425572890969"/>
    <s v="AR5"/>
    <s v="WAM"/>
    <s v="high"/>
    <x v="1"/>
  </r>
  <r>
    <n v="2026"/>
    <x v="4"/>
    <s v="gases-ch4"/>
    <x v="9"/>
    <n v="67.438068184704193"/>
    <s v="AR5"/>
    <s v="WAM"/>
    <s v="high"/>
    <x v="1"/>
  </r>
  <r>
    <n v="2027"/>
    <x v="4"/>
    <s v="gases-ch4"/>
    <x v="10"/>
    <n v="63.933949394111139"/>
    <s v="AR5"/>
    <s v="WAM"/>
    <s v="high"/>
    <x v="1"/>
  </r>
  <r>
    <n v="2028"/>
    <x v="4"/>
    <s v="gases-ch4"/>
    <x v="11"/>
    <n v="60.94691970678997"/>
    <s v="AR5"/>
    <s v="WAM"/>
    <s v="high"/>
    <x v="1"/>
  </r>
  <r>
    <n v="2029"/>
    <x v="4"/>
    <s v="gases-ch4"/>
    <x v="12"/>
    <n v="59.367409422874843"/>
    <s v="AR5"/>
    <s v="WAM"/>
    <s v="high"/>
    <x v="1"/>
  </r>
  <r>
    <n v="2030"/>
    <x v="4"/>
    <s v="gases-ch4"/>
    <x v="13"/>
    <n v="57.252927032027067"/>
    <s v="AR5"/>
    <s v="WAM"/>
    <s v="high"/>
    <x v="1"/>
  </r>
  <r>
    <n v="2031"/>
    <x v="4"/>
    <s v="gases-ch4"/>
    <x v="14"/>
    <n v="54.75353648199988"/>
    <s v="AR5"/>
    <s v="WAM"/>
    <s v="high"/>
    <x v="1"/>
  </r>
  <r>
    <n v="2032"/>
    <x v="4"/>
    <s v="gases-ch4"/>
    <x v="15"/>
    <n v="51.617590828304103"/>
    <s v="AR5"/>
    <s v="WAM"/>
    <s v="high"/>
    <x v="1"/>
  </r>
  <r>
    <n v="2033"/>
    <x v="4"/>
    <s v="gases-ch4"/>
    <x v="16"/>
    <n v="47.998490356467613"/>
    <s v="AR5"/>
    <s v="WAM"/>
    <s v="high"/>
    <x v="1"/>
  </r>
  <r>
    <n v="2034"/>
    <x v="4"/>
    <s v="gases-ch4"/>
    <x v="17"/>
    <n v="45.791763347098943"/>
    <s v="AR5"/>
    <s v="WAM"/>
    <s v="high"/>
    <x v="1"/>
  </r>
  <r>
    <n v="2035"/>
    <x v="4"/>
    <s v="gases-ch4"/>
    <x v="18"/>
    <n v="42.482461519501591"/>
    <s v="AR5"/>
    <s v="WAM"/>
    <s v="high"/>
    <x v="1"/>
  </r>
  <r>
    <n v="2036"/>
    <x v="4"/>
    <s v="gases-ch4"/>
    <x v="19"/>
    <n v="40.434926943879177"/>
    <s v="AR5"/>
    <s v="WAM"/>
    <s v="high"/>
    <x v="1"/>
  </r>
  <r>
    <n v="2037"/>
    <x v="4"/>
    <s v="gases-ch4"/>
    <x v="20"/>
    <n v="38.466426466399952"/>
    <s v="AR5"/>
    <s v="WAM"/>
    <s v="high"/>
    <x v="1"/>
  </r>
  <r>
    <n v="2038"/>
    <x v="4"/>
    <s v="gases-ch4"/>
    <x v="21"/>
    <n v="36.03273203914496"/>
    <s v="AR5"/>
    <s v="WAM"/>
    <s v="high"/>
    <x v="1"/>
  </r>
  <r>
    <n v="2039"/>
    <x v="4"/>
    <s v="gases-ch4"/>
    <x v="22"/>
    <n v="34.154119654408717"/>
    <s v="AR5"/>
    <s v="WAM"/>
    <s v="high"/>
    <x v="1"/>
  </r>
  <r>
    <n v="2040"/>
    <x v="4"/>
    <s v="gases-ch4"/>
    <x v="23"/>
    <n v="33.338885137308338"/>
    <s v="AR5"/>
    <s v="WAM"/>
    <s v="high"/>
    <x v="1"/>
  </r>
  <r>
    <n v="2041"/>
    <x v="4"/>
    <s v="gases-ch4"/>
    <x v="24"/>
    <n v="32.180527726759301"/>
    <s v="AR5"/>
    <s v="WAM"/>
    <s v="high"/>
    <x v="1"/>
  </r>
  <r>
    <n v="2042"/>
    <x v="4"/>
    <s v="gases-ch4"/>
    <x v="25"/>
    <n v="31.036312343068591"/>
    <s v="AR5"/>
    <s v="WAM"/>
    <s v="high"/>
    <x v="1"/>
  </r>
  <r>
    <n v="2043"/>
    <x v="4"/>
    <s v="gases-ch4"/>
    <x v="26"/>
    <n v="29.947263940225891"/>
    <s v="AR5"/>
    <s v="WAM"/>
    <s v="high"/>
    <x v="1"/>
  </r>
  <r>
    <n v="2044"/>
    <x v="4"/>
    <s v="gases-ch4"/>
    <x v="27"/>
    <n v="25.06375251759826"/>
    <s v="AR5"/>
    <s v="WAM"/>
    <s v="high"/>
    <x v="1"/>
  </r>
  <r>
    <n v="2045"/>
    <x v="4"/>
    <s v="gases-ch4"/>
    <x v="28"/>
    <n v="23.295785374248329"/>
    <s v="AR5"/>
    <s v="WAM"/>
    <s v="high"/>
    <x v="1"/>
  </r>
  <r>
    <n v="2046"/>
    <x v="4"/>
    <s v="gases-ch4"/>
    <x v="29"/>
    <n v="21.667855223915819"/>
    <s v="AR5"/>
    <s v="WAM"/>
    <s v="high"/>
    <x v="1"/>
  </r>
  <r>
    <n v="2047"/>
    <x v="4"/>
    <s v="gases-ch4"/>
    <x v="30"/>
    <n v="19.138737085863418"/>
    <s v="AR5"/>
    <s v="WAM"/>
    <s v="high"/>
    <x v="1"/>
  </r>
  <r>
    <n v="2048"/>
    <x v="4"/>
    <s v="gases-ch4"/>
    <x v="31"/>
    <n v="18.126885514455591"/>
    <s v="AR5"/>
    <s v="WAM"/>
    <s v="high"/>
    <x v="1"/>
  </r>
  <r>
    <n v="2049"/>
    <x v="4"/>
    <s v="gases-ch4"/>
    <x v="32"/>
    <n v="16.3820294717212"/>
    <s v="AR5"/>
    <s v="WAM"/>
    <s v="high"/>
    <x v="1"/>
  </r>
  <r>
    <n v="2050"/>
    <x v="4"/>
    <s v="gases-ch4"/>
    <x v="33"/>
    <n v="16.08452216511569"/>
    <s v="AR5"/>
    <s v="WAM"/>
    <s v="high"/>
    <x v="1"/>
  </r>
  <r>
    <n v="2051"/>
    <x v="4"/>
    <s v="gases-ch4"/>
    <x v="34"/>
    <n v="46.534251939999997"/>
    <s v="AR5"/>
    <s v="WAM"/>
    <s v="high"/>
    <x v="1"/>
  </r>
  <r>
    <n v="2052"/>
    <x v="4"/>
    <s v="gases-ch4"/>
    <x v="35"/>
    <n v="47.028357450000001"/>
    <s v="AR5"/>
    <s v="WAM"/>
    <s v="high"/>
    <x v="1"/>
  </r>
  <r>
    <n v="2053"/>
    <x v="4"/>
    <s v="gases-ch4"/>
    <x v="36"/>
    <n v="46.802998690000003"/>
    <s v="AR5"/>
    <s v="WAM"/>
    <s v="high"/>
    <x v="1"/>
  </r>
  <r>
    <n v="2054"/>
    <x v="4"/>
    <s v="gases-ch4"/>
    <x v="37"/>
    <n v="46.5739315"/>
    <s v="AR5"/>
    <s v="WAM"/>
    <s v="high"/>
    <x v="1"/>
  </r>
  <r>
    <n v="2055"/>
    <x v="4"/>
    <s v="gases-ch4"/>
    <x v="38"/>
    <n v="46.19993126"/>
    <s v="AR5"/>
    <s v="WAM"/>
    <s v="high"/>
    <x v="1"/>
  </r>
  <r>
    <n v="2056"/>
    <x v="4"/>
    <s v="gases-ch4"/>
    <x v="39"/>
    <n v="45.700985549999999"/>
    <s v="AR5"/>
    <s v="WAM"/>
    <s v="high"/>
    <x v="1"/>
  </r>
  <r>
    <n v="2057"/>
    <x v="4"/>
    <s v="gases-ch4"/>
    <x v="40"/>
    <n v="44.932352260000002"/>
    <s v="AR5"/>
    <s v="WAM"/>
    <s v="high"/>
    <x v="1"/>
  </r>
  <r>
    <n v="2058"/>
    <x v="4"/>
    <s v="gases-ch4"/>
    <x v="41"/>
    <n v="44.285491870000001"/>
    <s v="AR5"/>
    <s v="WAM"/>
    <s v="high"/>
    <x v="1"/>
  </r>
  <r>
    <n v="2059"/>
    <x v="4"/>
    <s v="gases-ch4"/>
    <x v="42"/>
    <n v="43.446114020000003"/>
    <s v="AR5"/>
    <s v="WAM"/>
    <s v="high"/>
    <x v="1"/>
  </r>
  <r>
    <n v="2060"/>
    <x v="4"/>
    <s v="gases-ch4"/>
    <x v="43"/>
    <n v="42.517928900000001"/>
    <s v="AR5"/>
    <s v="WAM"/>
    <s v="high"/>
    <x v="1"/>
  </r>
  <r>
    <n v="2061"/>
    <x v="4"/>
    <s v="gases-ch4"/>
    <x v="44"/>
    <n v="41.536411800000003"/>
    <s v="AR5"/>
    <s v="WAM"/>
    <s v="high"/>
    <x v="1"/>
  </r>
  <r>
    <n v="2062"/>
    <x v="4"/>
    <s v="gases-ch4"/>
    <x v="45"/>
    <n v="40.436888490000001"/>
    <s v="AR5"/>
    <s v="WAM"/>
    <s v="high"/>
    <x v="1"/>
  </r>
  <r>
    <n v="2063"/>
    <x v="4"/>
    <s v="gases-ch4"/>
    <x v="46"/>
    <n v="39.021723289999997"/>
    <s v="AR5"/>
    <s v="WAM"/>
    <s v="high"/>
    <x v="1"/>
  </r>
  <r>
    <n v="2064"/>
    <x v="4"/>
    <s v="gases-ch4"/>
    <x v="47"/>
    <n v="37.674781410000001"/>
    <s v="AR5"/>
    <s v="WAM"/>
    <s v="high"/>
    <x v="1"/>
  </r>
  <r>
    <n v="2065"/>
    <x v="4"/>
    <s v="gases-ch4"/>
    <x v="48"/>
    <n v="36.04777017"/>
    <s v="AR5"/>
    <s v="WAM"/>
    <s v="high"/>
    <x v="1"/>
  </r>
  <r>
    <n v="2066"/>
    <x v="4"/>
    <s v="gases-ch4"/>
    <x v="49"/>
    <n v="34.355378819999999"/>
    <s v="AR5"/>
    <s v="WAM"/>
    <s v="high"/>
    <x v="1"/>
  </r>
  <r>
    <n v="2067"/>
    <x v="4"/>
    <s v="gases-ch4"/>
    <x v="50"/>
    <n v="32.525538990000001"/>
    <s v="AR5"/>
    <s v="WAM"/>
    <s v="high"/>
    <x v="1"/>
  </r>
  <r>
    <n v="2068"/>
    <x v="4"/>
    <s v="gases-ch4"/>
    <x v="51"/>
    <n v="30.849154070000001"/>
    <s v="AR5"/>
    <s v="WAM"/>
    <s v="high"/>
    <x v="1"/>
  </r>
  <r>
    <n v="2069"/>
    <x v="4"/>
    <s v="gases-ch4"/>
    <x v="52"/>
    <n v="29.106412689999999"/>
    <s v="AR5"/>
    <s v="WAM"/>
    <s v="high"/>
    <x v="1"/>
  </r>
  <r>
    <n v="2070"/>
    <x v="4"/>
    <s v="gases-ch4"/>
    <x v="53"/>
    <n v="27.43364596"/>
    <s v="AR5"/>
    <s v="WAM"/>
    <s v="high"/>
    <x v="1"/>
  </r>
  <r>
    <n v="2071"/>
    <x v="4"/>
    <s v="gases-ch4"/>
    <x v="54"/>
    <n v="25.66461477"/>
    <s v="AR5"/>
    <s v="WAM"/>
    <s v="high"/>
    <x v="1"/>
  </r>
  <r>
    <n v="2072"/>
    <x v="4"/>
    <s v="gases-ch4"/>
    <x v="55"/>
    <n v="23.995053380000002"/>
    <s v="AR5"/>
    <s v="WAM"/>
    <s v="high"/>
    <x v="1"/>
  </r>
  <r>
    <n v="2073"/>
    <x v="4"/>
    <s v="gases-ch4"/>
    <x v="56"/>
    <n v="22.419001999999999"/>
    <s v="AR5"/>
    <s v="WAM"/>
    <s v="high"/>
    <x v="1"/>
  </r>
  <r>
    <n v="2074"/>
    <x v="4"/>
    <s v="gases-ch4"/>
    <x v="57"/>
    <n v="21.28253999"/>
    <s v="AR5"/>
    <s v="WAM"/>
    <s v="high"/>
    <x v="1"/>
  </r>
  <r>
    <n v="2075"/>
    <x v="4"/>
    <s v="gases-ch4"/>
    <x v="58"/>
    <n v="20.061530990000001"/>
    <s v="AR5"/>
    <s v="WAM"/>
    <s v="high"/>
    <x v="1"/>
  </r>
  <r>
    <n v="2076"/>
    <x v="4"/>
    <s v="gases-ch4"/>
    <x v="59"/>
    <n v="18.545253349999999"/>
    <s v="AR5"/>
    <s v="WAM"/>
    <s v="high"/>
    <x v="1"/>
  </r>
  <r>
    <n v="2077"/>
    <x v="4"/>
    <s v="gases-ch4"/>
    <x v="60"/>
    <n v="17.6035352"/>
    <s v="AR5"/>
    <s v="WAM"/>
    <s v="high"/>
    <x v="1"/>
  </r>
  <r>
    <n v="2078"/>
    <x v="4"/>
    <s v="gases-co2"/>
    <x v="0"/>
    <n v="7936.4629716361687"/>
    <s v="AR5"/>
    <s v="WAM"/>
    <s v="high"/>
    <x v="1"/>
  </r>
  <r>
    <n v="2079"/>
    <x v="4"/>
    <s v="gases-co2"/>
    <x v="1"/>
    <n v="7915.2837021666337"/>
    <s v="AR5"/>
    <s v="WAM"/>
    <s v="high"/>
    <x v="1"/>
  </r>
  <r>
    <n v="2080"/>
    <x v="4"/>
    <s v="gases-co2"/>
    <x v="2"/>
    <n v="8271.9975429782935"/>
    <s v="AR5"/>
    <s v="WAM"/>
    <s v="high"/>
    <x v="1"/>
  </r>
  <r>
    <n v="2081"/>
    <x v="4"/>
    <s v="gases-co2"/>
    <x v="3"/>
    <n v="8720.4447045830802"/>
    <s v="AR5"/>
    <s v="WAM"/>
    <s v="high"/>
    <x v="1"/>
  </r>
  <r>
    <n v="2082"/>
    <x v="4"/>
    <s v="gases-co2"/>
    <x v="4"/>
    <n v="9373.6919769104479"/>
    <s v="AR5"/>
    <s v="WAM"/>
    <s v="high"/>
    <x v="1"/>
  </r>
  <r>
    <n v="2083"/>
    <x v="4"/>
    <s v="gases-co2"/>
    <x v="5"/>
    <n v="10029.86605365062"/>
    <s v="AR5"/>
    <s v="WAM"/>
    <s v="high"/>
    <x v="1"/>
  </r>
  <r>
    <n v="2084"/>
    <x v="4"/>
    <s v="gases-co2"/>
    <x v="6"/>
    <n v="10161.508046136831"/>
    <s v="AR5"/>
    <s v="WAM"/>
    <s v="high"/>
    <x v="1"/>
  </r>
  <r>
    <n v="2085"/>
    <x v="4"/>
    <s v="gases-co2"/>
    <x v="7"/>
    <n v="10383.534321169869"/>
    <s v="AR5"/>
    <s v="WAM"/>
    <s v="high"/>
    <x v="1"/>
  </r>
  <r>
    <n v="2086"/>
    <x v="4"/>
    <s v="gases-co2"/>
    <x v="8"/>
    <n v="10587.777213549291"/>
    <s v="AR5"/>
    <s v="WAM"/>
    <s v="high"/>
    <x v="1"/>
  </r>
  <r>
    <n v="2087"/>
    <x v="4"/>
    <s v="gases-co2"/>
    <x v="9"/>
    <n v="10868.589794699061"/>
    <s v="AR5"/>
    <s v="WAM"/>
    <s v="high"/>
    <x v="1"/>
  </r>
  <r>
    <n v="2088"/>
    <x v="4"/>
    <s v="gases-co2"/>
    <x v="10"/>
    <n v="11410.88324088933"/>
    <s v="AR5"/>
    <s v="WAM"/>
    <s v="high"/>
    <x v="1"/>
  </r>
  <r>
    <n v="2089"/>
    <x v="4"/>
    <s v="gases-co2"/>
    <x v="11"/>
    <n v="11473.86129281293"/>
    <s v="AR5"/>
    <s v="WAM"/>
    <s v="high"/>
    <x v="1"/>
  </r>
  <r>
    <n v="2090"/>
    <x v="4"/>
    <s v="gases-co2"/>
    <x v="12"/>
    <n v="11925.66129662087"/>
    <s v="AR5"/>
    <s v="WAM"/>
    <s v="high"/>
    <x v="1"/>
  </r>
  <r>
    <n v="2091"/>
    <x v="4"/>
    <s v="gases-co2"/>
    <x v="13"/>
    <n v="12453.657640777579"/>
    <s v="AR5"/>
    <s v="WAM"/>
    <s v="high"/>
    <x v="1"/>
  </r>
  <r>
    <n v="2092"/>
    <x v="4"/>
    <s v="gases-co2"/>
    <x v="14"/>
    <n v="12742.48091574046"/>
    <s v="AR5"/>
    <s v="WAM"/>
    <s v="high"/>
    <x v="1"/>
  </r>
  <r>
    <n v="2093"/>
    <x v="4"/>
    <s v="gases-co2"/>
    <x v="15"/>
    <n v="12817.90344608514"/>
    <s v="AR5"/>
    <s v="WAM"/>
    <s v="high"/>
    <x v="1"/>
  </r>
  <r>
    <n v="2094"/>
    <x v="4"/>
    <s v="gases-co2"/>
    <x v="16"/>
    <n v="12944.516034367311"/>
    <s v="AR5"/>
    <s v="WAM"/>
    <s v="high"/>
    <x v="1"/>
  </r>
  <r>
    <n v="2095"/>
    <x v="4"/>
    <s v="gases-co2"/>
    <x v="17"/>
    <n v="13053.26501080209"/>
    <s v="AR5"/>
    <s v="WAM"/>
    <s v="high"/>
    <x v="1"/>
  </r>
  <r>
    <n v="2096"/>
    <x v="4"/>
    <s v="gases-co2"/>
    <x v="18"/>
    <n v="13073.804346307301"/>
    <s v="AR5"/>
    <s v="WAM"/>
    <s v="high"/>
    <x v="1"/>
  </r>
  <r>
    <n v="2097"/>
    <x v="4"/>
    <s v="gases-co2"/>
    <x v="19"/>
    <n v="12887.109320582929"/>
    <s v="AR5"/>
    <s v="WAM"/>
    <s v="high"/>
    <x v="1"/>
  </r>
  <r>
    <n v="2098"/>
    <x v="4"/>
    <s v="gases-co2"/>
    <x v="20"/>
    <n v="13145.478246507701"/>
    <s v="AR5"/>
    <s v="WAM"/>
    <s v="high"/>
    <x v="1"/>
  </r>
  <r>
    <n v="2099"/>
    <x v="4"/>
    <s v="gases-co2"/>
    <x v="21"/>
    <n v="13137.150645219521"/>
    <s v="AR5"/>
    <s v="WAM"/>
    <s v="high"/>
    <x v="1"/>
  </r>
  <r>
    <n v="2100"/>
    <x v="4"/>
    <s v="gases-co2"/>
    <x v="22"/>
    <n v="12820.72185764974"/>
    <s v="AR5"/>
    <s v="WAM"/>
    <s v="high"/>
    <x v="1"/>
  </r>
  <r>
    <n v="2101"/>
    <x v="4"/>
    <s v="gases-co2"/>
    <x v="23"/>
    <n v="12899.386439040991"/>
    <s v="AR5"/>
    <s v="WAM"/>
    <s v="high"/>
    <x v="1"/>
  </r>
  <r>
    <n v="2102"/>
    <x v="4"/>
    <s v="gases-co2"/>
    <x v="24"/>
    <n v="13163.616470566179"/>
    <s v="AR5"/>
    <s v="WAM"/>
    <s v="high"/>
    <x v="1"/>
  </r>
  <r>
    <n v="2103"/>
    <x v="4"/>
    <s v="gases-co2"/>
    <x v="25"/>
    <n v="13643.278707015879"/>
    <s v="AR5"/>
    <s v="WAM"/>
    <s v="high"/>
    <x v="1"/>
  </r>
  <r>
    <n v="2104"/>
    <x v="4"/>
    <s v="gases-co2"/>
    <x v="26"/>
    <n v="13739.7149576464"/>
    <s v="AR5"/>
    <s v="WAM"/>
    <s v="high"/>
    <x v="1"/>
  </r>
  <r>
    <n v="2105"/>
    <x v="4"/>
    <s v="gases-co2"/>
    <x v="27"/>
    <n v="14658.424764795231"/>
    <s v="AR5"/>
    <s v="WAM"/>
    <s v="high"/>
    <x v="1"/>
  </r>
  <r>
    <n v="2106"/>
    <x v="4"/>
    <s v="gases-co2"/>
    <x v="28"/>
    <n v="14985.898385002571"/>
    <s v="AR5"/>
    <s v="WAM"/>
    <s v="high"/>
    <x v="1"/>
  </r>
  <r>
    <n v="2107"/>
    <x v="4"/>
    <s v="gases-co2"/>
    <x v="29"/>
    <n v="14517.598671780101"/>
    <s v="AR5"/>
    <s v="WAM"/>
    <s v="high"/>
    <x v="1"/>
  </r>
  <r>
    <n v="2108"/>
    <x v="4"/>
    <s v="gases-co2"/>
    <x v="30"/>
    <n v="13078.684827821249"/>
    <s v="AR5"/>
    <s v="WAM"/>
    <s v="high"/>
    <x v="1"/>
  </r>
  <r>
    <n v="2109"/>
    <x v="4"/>
    <s v="gases-co2"/>
    <x v="31"/>
    <n v="13733.396455010759"/>
    <s v="AR5"/>
    <s v="WAM"/>
    <s v="high"/>
    <x v="1"/>
  </r>
  <r>
    <n v="2110"/>
    <x v="4"/>
    <s v="gases-co2"/>
    <x v="32"/>
    <n v="13575.148334675579"/>
    <s v="AR5"/>
    <s v="WAM"/>
    <s v="high"/>
    <x v="1"/>
  </r>
  <r>
    <n v="2111"/>
    <x v="4"/>
    <s v="gases-co2"/>
    <x v="33"/>
    <n v="14043.807389605379"/>
    <s v="AR5"/>
    <s v="WAM"/>
    <s v="high"/>
    <x v="1"/>
  </r>
  <r>
    <n v="2112"/>
    <x v="4"/>
    <s v="gases-co2"/>
    <x v="34"/>
    <n v="13836.785970000001"/>
    <s v="AR5"/>
    <s v="WAM"/>
    <s v="high"/>
    <x v="1"/>
  </r>
  <r>
    <n v="2113"/>
    <x v="4"/>
    <s v="gases-co2"/>
    <x v="35"/>
    <n v="13956.108980000001"/>
    <s v="AR5"/>
    <s v="WAM"/>
    <s v="high"/>
    <x v="1"/>
  </r>
  <r>
    <n v="2114"/>
    <x v="4"/>
    <s v="gases-co2"/>
    <x v="36"/>
    <n v="13969.232260000001"/>
    <s v="AR5"/>
    <s v="WAM"/>
    <s v="high"/>
    <x v="1"/>
  </r>
  <r>
    <n v="2115"/>
    <x v="4"/>
    <s v="gases-co2"/>
    <x v="37"/>
    <n v="13982.255370000001"/>
    <s v="AR5"/>
    <s v="WAM"/>
    <s v="high"/>
    <x v="1"/>
  </r>
  <r>
    <n v="2116"/>
    <x v="4"/>
    <s v="gases-co2"/>
    <x v="38"/>
    <n v="13960.599399999999"/>
    <s v="AR5"/>
    <s v="WAM"/>
    <s v="high"/>
    <x v="1"/>
  </r>
  <r>
    <n v="2117"/>
    <x v="4"/>
    <s v="gases-co2"/>
    <x v="39"/>
    <n v="13909.63636"/>
    <s v="AR5"/>
    <s v="WAM"/>
    <s v="high"/>
    <x v="1"/>
  </r>
  <r>
    <n v="2118"/>
    <x v="4"/>
    <s v="gases-co2"/>
    <x v="40"/>
    <n v="13806.691999999999"/>
    <s v="AR5"/>
    <s v="WAM"/>
    <s v="high"/>
    <x v="1"/>
  </r>
  <r>
    <n v="2119"/>
    <x v="4"/>
    <s v="gases-co2"/>
    <x v="41"/>
    <n v="13706.960300000001"/>
    <s v="AR5"/>
    <s v="WAM"/>
    <s v="high"/>
    <x v="1"/>
  </r>
  <r>
    <n v="2120"/>
    <x v="4"/>
    <s v="gases-co2"/>
    <x v="42"/>
    <n v="13580.340889999999"/>
    <s v="AR5"/>
    <s v="WAM"/>
    <s v="high"/>
    <x v="1"/>
  </r>
  <r>
    <n v="2121"/>
    <x v="4"/>
    <s v="gases-co2"/>
    <x v="43"/>
    <n v="13406.292359999999"/>
    <s v="AR5"/>
    <s v="WAM"/>
    <s v="high"/>
    <x v="1"/>
  </r>
  <r>
    <n v="2122"/>
    <x v="4"/>
    <s v="gases-co2"/>
    <x v="44"/>
    <n v="13221.247020000001"/>
    <s v="AR5"/>
    <s v="WAM"/>
    <s v="high"/>
    <x v="1"/>
  </r>
  <r>
    <n v="2123"/>
    <x v="4"/>
    <s v="gases-co2"/>
    <x v="45"/>
    <n v="12994.79688"/>
    <s v="AR5"/>
    <s v="WAM"/>
    <s v="high"/>
    <x v="1"/>
  </r>
  <r>
    <n v="2124"/>
    <x v="4"/>
    <s v="gases-co2"/>
    <x v="46"/>
    <n v="12713.18208"/>
    <s v="AR5"/>
    <s v="WAM"/>
    <s v="high"/>
    <x v="1"/>
  </r>
  <r>
    <n v="2125"/>
    <x v="4"/>
    <s v="gases-co2"/>
    <x v="47"/>
    <n v="12435.33151"/>
    <s v="AR5"/>
    <s v="WAM"/>
    <s v="high"/>
    <x v="1"/>
  </r>
  <r>
    <n v="2126"/>
    <x v="4"/>
    <s v="gases-co2"/>
    <x v="48"/>
    <n v="12118.697179999999"/>
    <s v="AR5"/>
    <s v="WAM"/>
    <s v="high"/>
    <x v="1"/>
  </r>
  <r>
    <n v="2127"/>
    <x v="4"/>
    <s v="gases-co2"/>
    <x v="49"/>
    <n v="11778.782450000001"/>
    <s v="AR5"/>
    <s v="WAM"/>
    <s v="high"/>
    <x v="1"/>
  </r>
  <r>
    <n v="2128"/>
    <x v="4"/>
    <s v="gases-co2"/>
    <x v="50"/>
    <n v="11421.06472"/>
    <s v="AR5"/>
    <s v="WAM"/>
    <s v="high"/>
    <x v="1"/>
  </r>
  <r>
    <n v="2129"/>
    <x v="4"/>
    <s v="gases-co2"/>
    <x v="51"/>
    <n v="11092.12587"/>
    <s v="AR5"/>
    <s v="WAM"/>
    <s v="high"/>
    <x v="1"/>
  </r>
  <r>
    <n v="2130"/>
    <x v="4"/>
    <s v="gases-co2"/>
    <x v="52"/>
    <n v="10772.366889999999"/>
    <s v="AR5"/>
    <s v="WAM"/>
    <s v="high"/>
    <x v="1"/>
  </r>
  <r>
    <n v="2131"/>
    <x v="4"/>
    <s v="gases-co2"/>
    <x v="53"/>
    <n v="10398.4215"/>
    <s v="AR5"/>
    <s v="WAM"/>
    <s v="high"/>
    <x v="1"/>
  </r>
  <r>
    <n v="2132"/>
    <x v="4"/>
    <s v="gases-co2"/>
    <x v="54"/>
    <n v="10075.00121"/>
    <s v="AR5"/>
    <s v="WAM"/>
    <s v="high"/>
    <x v="1"/>
  </r>
  <r>
    <n v="2133"/>
    <x v="4"/>
    <s v="gases-co2"/>
    <x v="55"/>
    <n v="9744.7304870000007"/>
    <s v="AR5"/>
    <s v="WAM"/>
    <s v="high"/>
    <x v="1"/>
  </r>
  <r>
    <n v="2134"/>
    <x v="4"/>
    <s v="gases-co2"/>
    <x v="56"/>
    <n v="9407.7587019999992"/>
    <s v="AR5"/>
    <s v="WAM"/>
    <s v="high"/>
    <x v="1"/>
  </r>
  <r>
    <n v="2135"/>
    <x v="4"/>
    <s v="gases-co2"/>
    <x v="57"/>
    <n v="9116.6432069999992"/>
    <s v="AR5"/>
    <s v="WAM"/>
    <s v="high"/>
    <x v="1"/>
  </r>
  <r>
    <n v="2136"/>
    <x v="4"/>
    <s v="gases-co2"/>
    <x v="58"/>
    <n v="8801.5900810000003"/>
    <s v="AR5"/>
    <s v="WAM"/>
    <s v="high"/>
    <x v="1"/>
  </r>
  <r>
    <n v="2137"/>
    <x v="4"/>
    <s v="gases-co2"/>
    <x v="59"/>
    <n v="8447.1116920000004"/>
    <s v="AR5"/>
    <s v="WAM"/>
    <s v="high"/>
    <x v="1"/>
  </r>
  <r>
    <n v="2138"/>
    <x v="4"/>
    <s v="gases-co2"/>
    <x v="60"/>
    <n v="8207.1344730000001"/>
    <s v="AR5"/>
    <s v="WAM"/>
    <s v="high"/>
    <x v="1"/>
  </r>
  <r>
    <n v="2139"/>
    <x v="4"/>
    <s v="gases-n2o"/>
    <x v="0"/>
    <n v="98.237555362977076"/>
    <s v="AR5"/>
    <s v="WAM"/>
    <s v="high"/>
    <x v="1"/>
  </r>
  <r>
    <n v="2140"/>
    <x v="4"/>
    <s v="gases-n2o"/>
    <x v="1"/>
    <n v="102.0545992180696"/>
    <s v="AR5"/>
    <s v="WAM"/>
    <s v="high"/>
    <x v="1"/>
  </r>
  <r>
    <n v="2141"/>
    <x v="4"/>
    <s v="gases-n2o"/>
    <x v="2"/>
    <n v="109.3995794694282"/>
    <s v="AR5"/>
    <s v="WAM"/>
    <s v="high"/>
    <x v="1"/>
  </r>
  <r>
    <n v="2142"/>
    <x v="4"/>
    <s v="gases-n2o"/>
    <x v="3"/>
    <n v="115.05855604647221"/>
    <s v="AR5"/>
    <s v="WAM"/>
    <s v="high"/>
    <x v="1"/>
  </r>
  <r>
    <n v="2143"/>
    <x v="4"/>
    <s v="gases-n2o"/>
    <x v="4"/>
    <n v="123.08135582401469"/>
    <s v="AR5"/>
    <s v="WAM"/>
    <s v="high"/>
    <x v="1"/>
  </r>
  <r>
    <n v="2144"/>
    <x v="4"/>
    <s v="gases-n2o"/>
    <x v="5"/>
    <n v="130.79866547989741"/>
    <s v="AR5"/>
    <s v="WAM"/>
    <s v="high"/>
    <x v="1"/>
  </r>
  <r>
    <n v="2145"/>
    <x v="4"/>
    <s v="gases-n2o"/>
    <x v="6"/>
    <n v="133.2708226782307"/>
    <s v="AR5"/>
    <s v="WAM"/>
    <s v="high"/>
    <x v="1"/>
  </r>
  <r>
    <n v="2146"/>
    <x v="4"/>
    <s v="gases-n2o"/>
    <x v="7"/>
    <n v="138.9870724883958"/>
    <s v="AR5"/>
    <s v="WAM"/>
    <s v="high"/>
    <x v="1"/>
  </r>
  <r>
    <n v="2147"/>
    <x v="4"/>
    <s v="gases-n2o"/>
    <x v="8"/>
    <n v="142.18301023014999"/>
    <s v="AR5"/>
    <s v="WAM"/>
    <s v="high"/>
    <x v="1"/>
  </r>
  <r>
    <n v="2148"/>
    <x v="4"/>
    <s v="gases-n2o"/>
    <x v="9"/>
    <n v="149.2221493166488"/>
    <s v="AR5"/>
    <s v="WAM"/>
    <s v="high"/>
    <x v="1"/>
  </r>
  <r>
    <n v="2149"/>
    <x v="4"/>
    <s v="gases-n2o"/>
    <x v="10"/>
    <n v="160.37201268967871"/>
    <s v="AR5"/>
    <s v="WAM"/>
    <s v="high"/>
    <x v="1"/>
  </r>
  <r>
    <n v="2150"/>
    <x v="4"/>
    <s v="gases-n2o"/>
    <x v="11"/>
    <n v="157.92819190411669"/>
    <s v="AR5"/>
    <s v="WAM"/>
    <s v="high"/>
    <x v="1"/>
  </r>
  <r>
    <n v="2151"/>
    <x v="4"/>
    <s v="gases-n2o"/>
    <x v="12"/>
    <n v="163.05095719578509"/>
    <s v="AR5"/>
    <s v="WAM"/>
    <s v="high"/>
    <x v="1"/>
  </r>
  <r>
    <n v="2152"/>
    <x v="4"/>
    <s v="gases-n2o"/>
    <x v="13"/>
    <n v="171.64910518181361"/>
    <s v="AR5"/>
    <s v="WAM"/>
    <s v="high"/>
    <x v="1"/>
  </r>
  <r>
    <n v="2153"/>
    <x v="4"/>
    <s v="gases-n2o"/>
    <x v="14"/>
    <n v="178.74268416769289"/>
    <s v="AR5"/>
    <s v="WAM"/>
    <s v="high"/>
    <x v="1"/>
  </r>
  <r>
    <n v="2154"/>
    <x v="4"/>
    <s v="gases-n2o"/>
    <x v="15"/>
    <n v="177.36467514332219"/>
    <s v="AR5"/>
    <s v="WAM"/>
    <s v="high"/>
    <x v="1"/>
  </r>
  <r>
    <n v="2155"/>
    <x v="4"/>
    <s v="gases-n2o"/>
    <x v="16"/>
    <n v="173.25327673605489"/>
    <s v="AR5"/>
    <s v="WAM"/>
    <s v="high"/>
    <x v="1"/>
  </r>
  <r>
    <n v="2156"/>
    <x v="4"/>
    <s v="gases-n2o"/>
    <x v="17"/>
    <n v="169.70968210541679"/>
    <s v="AR5"/>
    <s v="WAM"/>
    <s v="high"/>
    <x v="1"/>
  </r>
  <r>
    <n v="2157"/>
    <x v="4"/>
    <s v="gases-n2o"/>
    <x v="18"/>
    <n v="162.28244194494081"/>
    <s v="AR5"/>
    <s v="WAM"/>
    <s v="high"/>
    <x v="1"/>
  </r>
  <r>
    <n v="2158"/>
    <x v="4"/>
    <s v="gases-n2o"/>
    <x v="19"/>
    <n v="158.41899674448049"/>
    <s v="AR5"/>
    <s v="WAM"/>
    <s v="high"/>
    <x v="1"/>
  </r>
  <r>
    <n v="2159"/>
    <x v="4"/>
    <s v="gases-n2o"/>
    <x v="20"/>
    <n v="150.8285815968124"/>
    <s v="AR5"/>
    <s v="WAM"/>
    <s v="high"/>
    <x v="1"/>
  </r>
  <r>
    <n v="2160"/>
    <x v="4"/>
    <s v="gases-n2o"/>
    <x v="21"/>
    <n v="145.02626294057299"/>
    <s v="AR5"/>
    <s v="WAM"/>
    <s v="high"/>
    <x v="1"/>
  </r>
  <r>
    <n v="2161"/>
    <x v="4"/>
    <s v="gases-n2o"/>
    <x v="22"/>
    <n v="138.63292021882279"/>
    <s v="AR5"/>
    <s v="WAM"/>
    <s v="high"/>
    <x v="1"/>
  </r>
  <r>
    <n v="2162"/>
    <x v="4"/>
    <s v="gases-n2o"/>
    <x v="23"/>
    <n v="135.5183565795864"/>
    <s v="AR5"/>
    <s v="WAM"/>
    <s v="high"/>
    <x v="1"/>
  </r>
  <r>
    <n v="2163"/>
    <x v="4"/>
    <s v="gases-n2o"/>
    <x v="24"/>
    <n v="131.18036423987189"/>
    <s v="AR5"/>
    <s v="WAM"/>
    <s v="high"/>
    <x v="1"/>
  </r>
  <r>
    <n v="2164"/>
    <x v="4"/>
    <s v="gases-n2o"/>
    <x v="25"/>
    <n v="127.4880608174234"/>
    <s v="AR5"/>
    <s v="WAM"/>
    <s v="high"/>
    <x v="1"/>
  </r>
  <r>
    <n v="2165"/>
    <x v="4"/>
    <s v="gases-n2o"/>
    <x v="26"/>
    <n v="124.7131886396626"/>
    <s v="AR5"/>
    <s v="WAM"/>
    <s v="high"/>
    <x v="1"/>
  </r>
  <r>
    <n v="2166"/>
    <x v="4"/>
    <s v="gases-n2o"/>
    <x v="27"/>
    <n v="109.4008922035942"/>
    <s v="AR5"/>
    <s v="WAM"/>
    <s v="high"/>
    <x v="1"/>
  </r>
  <r>
    <n v="2167"/>
    <x v="4"/>
    <s v="gases-n2o"/>
    <x v="28"/>
    <n v="106.32147636861551"/>
    <s v="AR5"/>
    <s v="WAM"/>
    <s v="high"/>
    <x v="1"/>
  </r>
  <r>
    <n v="2168"/>
    <x v="4"/>
    <s v="gases-n2o"/>
    <x v="29"/>
    <n v="104.98252592005881"/>
    <s v="AR5"/>
    <s v="WAM"/>
    <s v="high"/>
    <x v="1"/>
  </r>
  <r>
    <n v="2169"/>
    <x v="4"/>
    <s v="gases-n2o"/>
    <x v="30"/>
    <n v="94.418206146890526"/>
    <s v="AR5"/>
    <s v="WAM"/>
    <s v="high"/>
    <x v="1"/>
  </r>
  <r>
    <n v="2170"/>
    <x v="4"/>
    <s v="gases-n2o"/>
    <x v="31"/>
    <n v="94.99628461578358"/>
    <s v="AR5"/>
    <s v="WAM"/>
    <s v="high"/>
    <x v="1"/>
  </r>
  <r>
    <n v="2171"/>
    <x v="4"/>
    <s v="gases-n2o"/>
    <x v="32"/>
    <n v="94.294463319856874"/>
    <s v="AR5"/>
    <s v="WAM"/>
    <s v="high"/>
    <x v="1"/>
  </r>
  <r>
    <n v="2172"/>
    <x v="4"/>
    <s v="gases-n2o"/>
    <x v="33"/>
    <n v="95.671166601773862"/>
    <s v="AR5"/>
    <s v="WAM"/>
    <s v="high"/>
    <x v="1"/>
  </r>
  <r>
    <n v="2173"/>
    <x v="4"/>
    <s v="gases-n2o"/>
    <x v="34"/>
    <n v="134.75308050000001"/>
    <s v="AR5"/>
    <s v="WAM"/>
    <s v="high"/>
    <x v="1"/>
  </r>
  <r>
    <n v="2174"/>
    <x v="4"/>
    <s v="gases-n2o"/>
    <x v="35"/>
    <n v="135.32583819999999"/>
    <s v="AR5"/>
    <s v="WAM"/>
    <s v="high"/>
    <x v="1"/>
  </r>
  <r>
    <n v="2175"/>
    <x v="4"/>
    <s v="gases-n2o"/>
    <x v="36"/>
    <n v="134.9304515"/>
    <s v="AR5"/>
    <s v="WAM"/>
    <s v="high"/>
    <x v="1"/>
  </r>
  <r>
    <n v="2176"/>
    <x v="4"/>
    <s v="gases-n2o"/>
    <x v="37"/>
    <n v="134.54020489999999"/>
    <s v="AR5"/>
    <s v="WAM"/>
    <s v="high"/>
    <x v="1"/>
  </r>
  <r>
    <n v="2177"/>
    <x v="4"/>
    <s v="gases-n2o"/>
    <x v="38"/>
    <n v="133.80351390000001"/>
    <s v="AR5"/>
    <s v="WAM"/>
    <s v="high"/>
    <x v="1"/>
  </r>
  <r>
    <n v="2178"/>
    <x v="4"/>
    <s v="gases-n2o"/>
    <x v="39"/>
    <n v="132.76425209999999"/>
    <s v="AR5"/>
    <s v="WAM"/>
    <s v="high"/>
    <x v="1"/>
  </r>
  <r>
    <n v="2179"/>
    <x v="4"/>
    <s v="gases-n2o"/>
    <x v="40"/>
    <n v="131.13552970000001"/>
    <s v="AR5"/>
    <s v="WAM"/>
    <s v="high"/>
    <x v="1"/>
  </r>
  <r>
    <n v="2180"/>
    <x v="4"/>
    <s v="gases-n2o"/>
    <x v="41"/>
    <n v="129.91745589999999"/>
    <s v="AR5"/>
    <s v="WAM"/>
    <s v="high"/>
    <x v="1"/>
  </r>
  <r>
    <n v="2181"/>
    <x v="4"/>
    <s v="gases-n2o"/>
    <x v="42"/>
    <n v="128.33239739999999"/>
    <s v="AR5"/>
    <s v="WAM"/>
    <s v="high"/>
    <x v="1"/>
  </r>
  <r>
    <n v="2182"/>
    <x v="4"/>
    <s v="gases-n2o"/>
    <x v="43"/>
    <n v="126.42534329999999"/>
    <s v="AR5"/>
    <s v="WAM"/>
    <s v="high"/>
    <x v="1"/>
  </r>
  <r>
    <n v="2183"/>
    <x v="4"/>
    <s v="gases-n2o"/>
    <x v="44"/>
    <n v="124.3920421"/>
    <s v="AR5"/>
    <s v="WAM"/>
    <s v="high"/>
    <x v="1"/>
  </r>
  <r>
    <n v="2184"/>
    <x v="4"/>
    <s v="gases-n2o"/>
    <x v="45"/>
    <n v="122.0247395"/>
    <s v="AR5"/>
    <s v="WAM"/>
    <s v="high"/>
    <x v="1"/>
  </r>
  <r>
    <n v="2185"/>
    <x v="4"/>
    <s v="gases-n2o"/>
    <x v="46"/>
    <n v="118.99291580000001"/>
    <s v="AR5"/>
    <s v="WAM"/>
    <s v="high"/>
    <x v="1"/>
  </r>
  <r>
    <n v="2186"/>
    <x v="4"/>
    <s v="gases-n2o"/>
    <x v="47"/>
    <n v="116.09381639999999"/>
    <s v="AR5"/>
    <s v="WAM"/>
    <s v="high"/>
    <x v="1"/>
  </r>
  <r>
    <n v="2187"/>
    <x v="4"/>
    <s v="gases-n2o"/>
    <x v="48"/>
    <n v="112.6659354"/>
    <s v="AR5"/>
    <s v="WAM"/>
    <s v="high"/>
    <x v="1"/>
  </r>
  <r>
    <n v="2188"/>
    <x v="4"/>
    <s v="gases-n2o"/>
    <x v="49"/>
    <n v="109.0590619"/>
    <s v="AR5"/>
    <s v="WAM"/>
    <s v="high"/>
    <x v="1"/>
  </r>
  <r>
    <n v="2189"/>
    <x v="4"/>
    <s v="gases-n2o"/>
    <x v="50"/>
    <n v="105.2100172"/>
    <s v="AR5"/>
    <s v="WAM"/>
    <s v="high"/>
    <x v="1"/>
  </r>
  <r>
    <n v="2190"/>
    <x v="4"/>
    <s v="gases-n2o"/>
    <x v="51"/>
    <n v="101.57664370000001"/>
    <s v="AR5"/>
    <s v="WAM"/>
    <s v="high"/>
    <x v="1"/>
  </r>
  <r>
    <n v="2191"/>
    <x v="4"/>
    <s v="gases-n2o"/>
    <x v="52"/>
    <n v="98.017621950000006"/>
    <s v="AR5"/>
    <s v="WAM"/>
    <s v="high"/>
    <x v="1"/>
  </r>
  <r>
    <n v="2192"/>
    <x v="4"/>
    <s v="gases-n2o"/>
    <x v="53"/>
    <n v="94.301800790000001"/>
    <s v="AR5"/>
    <s v="WAM"/>
    <s v="high"/>
    <x v="1"/>
  </r>
  <r>
    <n v="2193"/>
    <x v="4"/>
    <s v="gases-n2o"/>
    <x v="54"/>
    <n v="90.692777809999995"/>
    <s v="AR5"/>
    <s v="WAM"/>
    <s v="high"/>
    <x v="1"/>
  </r>
  <r>
    <n v="2194"/>
    <x v="4"/>
    <s v="gases-n2o"/>
    <x v="55"/>
    <n v="87.18535584"/>
    <s v="AR5"/>
    <s v="WAM"/>
    <s v="high"/>
    <x v="1"/>
  </r>
  <r>
    <n v="2195"/>
    <x v="4"/>
    <s v="gases-n2o"/>
    <x v="56"/>
    <n v="83.730789759999993"/>
    <s v="AR5"/>
    <s v="WAM"/>
    <s v="high"/>
    <x v="1"/>
  </r>
  <r>
    <n v="2196"/>
    <x v="4"/>
    <s v="gases-n2o"/>
    <x v="57"/>
    <n v="81.062305010000003"/>
    <s v="AR5"/>
    <s v="WAM"/>
    <s v="high"/>
    <x v="1"/>
  </r>
  <r>
    <n v="2197"/>
    <x v="4"/>
    <s v="gases-n2o"/>
    <x v="58"/>
    <n v="78.171472440000002"/>
    <s v="AR5"/>
    <s v="WAM"/>
    <s v="high"/>
    <x v="1"/>
  </r>
  <r>
    <n v="2198"/>
    <x v="4"/>
    <s v="gases-n2o"/>
    <x v="59"/>
    <n v="74.711395429999996"/>
    <s v="AR5"/>
    <s v="WAM"/>
    <s v="high"/>
    <x v="1"/>
  </r>
  <r>
    <n v="2199"/>
    <x v="4"/>
    <s v="gases-n2o"/>
    <x v="60"/>
    <n v="72.523395019999995"/>
    <s v="AR5"/>
    <s v="WAM"/>
    <s v="high"/>
    <x v="1"/>
  </r>
  <r>
    <n v="2200"/>
    <x v="5"/>
    <s v="gases-ch4"/>
    <x v="0"/>
    <n v="3092.7871340000002"/>
    <s v="AR5"/>
    <s v="WAM"/>
    <s v="high"/>
    <x v="1"/>
  </r>
  <r>
    <n v="2201"/>
    <x v="5"/>
    <s v="gases-ch4"/>
    <x v="1"/>
    <n v="3184.1290800000002"/>
    <s v="AR5"/>
    <s v="WAM"/>
    <s v="high"/>
    <x v="1"/>
  </r>
  <r>
    <n v="2202"/>
    <x v="5"/>
    <s v="gases-ch4"/>
    <x v="2"/>
    <n v="3272.030342"/>
    <s v="AR5"/>
    <s v="WAM"/>
    <s v="high"/>
    <x v="1"/>
  </r>
  <r>
    <n v="2203"/>
    <x v="5"/>
    <s v="gases-ch4"/>
    <x v="3"/>
    <n v="3357.6193060000001"/>
    <s v="AR5"/>
    <s v="WAM"/>
    <s v="high"/>
    <x v="1"/>
  </r>
  <r>
    <n v="2204"/>
    <x v="5"/>
    <s v="gases-ch4"/>
    <x v="4"/>
    <n v="3335.2394869999998"/>
    <s v="AR5"/>
    <s v="WAM"/>
    <s v="high"/>
    <x v="1"/>
  </r>
  <r>
    <n v="2205"/>
    <x v="5"/>
    <s v="gases-ch4"/>
    <x v="5"/>
    <n v="3414.4642720000002"/>
    <s v="AR5"/>
    <s v="WAM"/>
    <s v="high"/>
    <x v="1"/>
  </r>
  <r>
    <n v="2206"/>
    <x v="5"/>
    <s v="gases-ch4"/>
    <x v="6"/>
    <n v="3488.3361180000002"/>
    <s v="AR5"/>
    <s v="WAM"/>
    <s v="high"/>
    <x v="1"/>
  </r>
  <r>
    <n v="2207"/>
    <x v="5"/>
    <s v="gases-ch4"/>
    <x v="7"/>
    <n v="3550.41561"/>
    <s v="AR5"/>
    <s v="WAM"/>
    <s v="high"/>
    <x v="1"/>
  </r>
  <r>
    <n v="2208"/>
    <x v="5"/>
    <s v="gases-ch4"/>
    <x v="8"/>
    <n v="3575.901558"/>
    <s v="AR5"/>
    <s v="WAM"/>
    <s v="high"/>
    <x v="1"/>
  </r>
  <r>
    <n v="2209"/>
    <x v="5"/>
    <s v="gases-ch4"/>
    <x v="9"/>
    <n v="3598.4863030000001"/>
    <s v="AR5"/>
    <s v="WAM"/>
    <s v="high"/>
    <x v="1"/>
  </r>
  <r>
    <n v="2210"/>
    <x v="5"/>
    <s v="gases-ch4"/>
    <x v="10"/>
    <n v="3629.937156"/>
    <s v="AR5"/>
    <s v="WAM"/>
    <s v="high"/>
    <x v="1"/>
  </r>
  <r>
    <n v="2211"/>
    <x v="5"/>
    <s v="gases-ch4"/>
    <x v="11"/>
    <n v="3654.9555099999998"/>
    <s v="AR5"/>
    <s v="WAM"/>
    <s v="high"/>
    <x v="1"/>
  </r>
  <r>
    <n v="2212"/>
    <x v="5"/>
    <s v="gases-ch4"/>
    <x v="12"/>
    <n v="3684.3237760000002"/>
    <s v="AR5"/>
    <s v="WAM"/>
    <s v="high"/>
    <x v="1"/>
  </r>
  <r>
    <n v="2213"/>
    <x v="5"/>
    <s v="gases-ch4"/>
    <x v="13"/>
    <n v="3623.252422"/>
    <s v="AR5"/>
    <s v="WAM"/>
    <s v="high"/>
    <x v="1"/>
  </r>
  <r>
    <n v="2214"/>
    <x v="5"/>
    <s v="gases-ch4"/>
    <x v="14"/>
    <n v="3651.566014"/>
    <s v="AR5"/>
    <s v="WAM"/>
    <s v="high"/>
    <x v="1"/>
  </r>
  <r>
    <n v="2215"/>
    <x v="5"/>
    <s v="gases-ch4"/>
    <x v="15"/>
    <n v="3635.3483500000002"/>
    <s v="AR5"/>
    <s v="WAM"/>
    <s v="high"/>
    <x v="1"/>
  </r>
  <r>
    <n v="2216"/>
    <x v="5"/>
    <s v="gases-ch4"/>
    <x v="16"/>
    <n v="3589.4720950000001"/>
    <s v="AR5"/>
    <s v="WAM"/>
    <s v="high"/>
    <x v="1"/>
  </r>
  <r>
    <n v="2217"/>
    <x v="5"/>
    <s v="gases-ch4"/>
    <x v="17"/>
    <n v="3562.755044"/>
    <s v="AR5"/>
    <s v="WAM"/>
    <s v="high"/>
    <x v="1"/>
  </r>
  <r>
    <n v="2218"/>
    <x v="5"/>
    <s v="gases-ch4"/>
    <x v="18"/>
    <n v="3517.8157820000001"/>
    <s v="AR5"/>
    <s v="WAM"/>
    <s v="high"/>
    <x v="1"/>
  </r>
  <r>
    <n v="2219"/>
    <x v="5"/>
    <s v="gases-ch4"/>
    <x v="19"/>
    <n v="3458.51451"/>
    <s v="AR5"/>
    <s v="WAM"/>
    <s v="high"/>
    <x v="1"/>
  </r>
  <r>
    <n v="2220"/>
    <x v="5"/>
    <s v="gases-ch4"/>
    <x v="20"/>
    <n v="3417.8545840000002"/>
    <s v="AR5"/>
    <s v="WAM"/>
    <s v="high"/>
    <x v="1"/>
  </r>
  <r>
    <n v="2221"/>
    <x v="5"/>
    <s v="gases-ch4"/>
    <x v="21"/>
    <n v="3319.7924159999998"/>
    <s v="AR5"/>
    <s v="WAM"/>
    <s v="high"/>
    <x v="1"/>
  </r>
  <r>
    <n v="2222"/>
    <x v="5"/>
    <s v="gases-ch4"/>
    <x v="22"/>
    <n v="3251.0716809999999"/>
    <s v="AR5"/>
    <s v="WAM"/>
    <s v="high"/>
    <x v="1"/>
  </r>
  <r>
    <n v="2223"/>
    <x v="5"/>
    <s v="gases-ch4"/>
    <x v="23"/>
    <n v="3200.4639430000002"/>
    <s v="AR5"/>
    <s v="WAM"/>
    <s v="high"/>
    <x v="1"/>
  </r>
  <r>
    <n v="2224"/>
    <x v="5"/>
    <s v="gases-ch4"/>
    <x v="24"/>
    <n v="3157.5158310000002"/>
    <s v="AR5"/>
    <s v="WAM"/>
    <s v="high"/>
    <x v="1"/>
  </r>
  <r>
    <n v="2225"/>
    <x v="5"/>
    <s v="gases-ch4"/>
    <x v="25"/>
    <n v="3119.8257779999999"/>
    <s v="AR5"/>
    <s v="WAM"/>
    <s v="high"/>
    <x v="1"/>
  </r>
  <r>
    <n v="2226"/>
    <x v="5"/>
    <s v="gases-ch4"/>
    <x v="26"/>
    <n v="3084.804799"/>
    <s v="AR5"/>
    <s v="WAM"/>
    <s v="high"/>
    <x v="1"/>
  </r>
  <r>
    <n v="2227"/>
    <x v="5"/>
    <s v="gases-ch4"/>
    <x v="27"/>
    <n v="3052.1042699999998"/>
    <s v="AR5"/>
    <s v="WAM"/>
    <s v="high"/>
    <x v="1"/>
  </r>
  <r>
    <n v="2228"/>
    <x v="5"/>
    <s v="gases-ch4"/>
    <x v="28"/>
    <n v="3007.5838560000002"/>
    <s v="AR5"/>
    <s v="WAM"/>
    <s v="high"/>
    <x v="1"/>
  </r>
  <r>
    <n v="2229"/>
    <x v="5"/>
    <s v="gases-ch4"/>
    <x v="29"/>
    <n v="2974.1460189999998"/>
    <s v="AR5"/>
    <s v="WAM"/>
    <s v="high"/>
    <x v="1"/>
  </r>
  <r>
    <n v="2230"/>
    <x v="5"/>
    <s v="gases-ch4"/>
    <x v="30"/>
    <n v="2937.8028850000001"/>
    <s v="AR5"/>
    <s v="WAM"/>
    <s v="high"/>
    <x v="1"/>
  </r>
  <r>
    <n v="2231"/>
    <x v="5"/>
    <s v="gases-ch4"/>
    <x v="31"/>
    <n v="2896.0393359999998"/>
    <s v="AR5"/>
    <s v="WAM"/>
    <s v="high"/>
    <x v="1"/>
  </r>
  <r>
    <n v="2232"/>
    <x v="5"/>
    <s v="gases-ch4"/>
    <x v="32"/>
    <n v="2864.0950790000002"/>
    <s v="AR5"/>
    <s v="WAM"/>
    <s v="high"/>
    <x v="1"/>
  </r>
  <r>
    <n v="2233"/>
    <x v="5"/>
    <s v="gases-ch4"/>
    <x v="33"/>
    <n v="2845.233291"/>
    <s v="AR5"/>
    <s v="WAM"/>
    <s v="high"/>
    <x v="1"/>
  </r>
  <r>
    <n v="2234"/>
    <x v="5"/>
    <s v="gases-ch4"/>
    <x v="34"/>
    <n v="2840.6357929999999"/>
    <s v="AR5"/>
    <s v="WAM"/>
    <s v="high"/>
    <x v="1"/>
  </r>
  <r>
    <n v="2235"/>
    <x v="5"/>
    <s v="gases-ch4"/>
    <x v="35"/>
    <n v="2791.3134449999998"/>
    <s v="AR5"/>
    <s v="WAM"/>
    <s v="high"/>
    <x v="1"/>
  </r>
  <r>
    <n v="2236"/>
    <x v="5"/>
    <s v="gases-ch4"/>
    <x v="36"/>
    <n v="2801.1264940000001"/>
    <s v="AR5"/>
    <s v="WAM"/>
    <s v="high"/>
    <x v="1"/>
  </r>
  <r>
    <n v="2237"/>
    <x v="5"/>
    <s v="gases-ch4"/>
    <x v="37"/>
    <n v="2682.8245230000002"/>
    <s v="AR5"/>
    <s v="WAM"/>
    <s v="high"/>
    <x v="1"/>
  </r>
  <r>
    <n v="2238"/>
    <x v="5"/>
    <s v="gases-ch4"/>
    <x v="38"/>
    <n v="2570.8571710000001"/>
    <s v="AR5"/>
    <s v="WAM"/>
    <s v="high"/>
    <x v="1"/>
  </r>
  <r>
    <n v="2239"/>
    <x v="5"/>
    <s v="gases-ch4"/>
    <x v="39"/>
    <n v="2477.0243780000001"/>
    <s v="AR5"/>
    <s v="WAM"/>
    <s v="high"/>
    <x v="1"/>
  </r>
  <r>
    <n v="2240"/>
    <x v="5"/>
    <s v="gases-ch4"/>
    <x v="40"/>
    <n v="2388.8574450000001"/>
    <s v="AR5"/>
    <s v="WAM"/>
    <s v="high"/>
    <x v="1"/>
  </r>
  <r>
    <n v="2241"/>
    <x v="5"/>
    <s v="gases-ch4"/>
    <x v="41"/>
    <n v="2303.2220229999998"/>
    <s v="AR5"/>
    <s v="WAM"/>
    <s v="high"/>
    <x v="1"/>
  </r>
  <r>
    <n v="2242"/>
    <x v="5"/>
    <s v="gases-ch4"/>
    <x v="42"/>
    <n v="2259.4917260000002"/>
    <s v="AR5"/>
    <s v="WAM"/>
    <s v="high"/>
    <x v="1"/>
  </r>
  <r>
    <n v="2243"/>
    <x v="5"/>
    <s v="gases-ch4"/>
    <x v="43"/>
    <n v="2228.8484709999998"/>
    <s v="AR5"/>
    <s v="WAM"/>
    <s v="high"/>
    <x v="1"/>
  </r>
  <r>
    <n v="2244"/>
    <x v="5"/>
    <s v="gases-ch4"/>
    <x v="44"/>
    <n v="2200.7535240000002"/>
    <s v="AR5"/>
    <s v="WAM"/>
    <s v="high"/>
    <x v="1"/>
  </r>
  <r>
    <n v="2245"/>
    <x v="5"/>
    <s v="gases-ch4"/>
    <x v="45"/>
    <n v="2175.2349559999998"/>
    <s v="AR5"/>
    <s v="WAM"/>
    <s v="high"/>
    <x v="1"/>
  </r>
  <r>
    <n v="2246"/>
    <x v="5"/>
    <s v="gases-ch4"/>
    <x v="46"/>
    <n v="2178.427717"/>
    <s v="AR5"/>
    <s v="WAM"/>
    <s v="high"/>
    <x v="1"/>
  </r>
  <r>
    <n v="2247"/>
    <x v="5"/>
    <s v="gases-ch4"/>
    <x v="47"/>
    <n v="2194.0618810000001"/>
    <s v="AR5"/>
    <s v="WAM"/>
    <s v="high"/>
    <x v="1"/>
  </r>
  <r>
    <n v="2248"/>
    <x v="5"/>
    <s v="gases-ch4"/>
    <x v="48"/>
    <n v="2210.3317120000002"/>
    <s v="AR5"/>
    <s v="WAM"/>
    <s v="high"/>
    <x v="1"/>
  </r>
  <r>
    <n v="2249"/>
    <x v="5"/>
    <s v="gases-ch4"/>
    <x v="49"/>
    <n v="2227.0950320000002"/>
    <s v="AR5"/>
    <s v="WAM"/>
    <s v="high"/>
    <x v="1"/>
  </r>
  <r>
    <n v="2250"/>
    <x v="5"/>
    <s v="gases-ch4"/>
    <x v="50"/>
    <n v="2244.403507"/>
    <s v="AR5"/>
    <s v="WAM"/>
    <s v="high"/>
    <x v="1"/>
  </r>
  <r>
    <n v="2251"/>
    <x v="5"/>
    <s v="gases-ch4"/>
    <x v="51"/>
    <n v="2270.7257399999999"/>
    <s v="AR5"/>
    <s v="WAM"/>
    <s v="high"/>
    <x v="1"/>
  </r>
  <r>
    <n v="2252"/>
    <x v="5"/>
    <s v="gases-ch4"/>
    <x v="52"/>
    <n v="2297.4698739999999"/>
    <s v="AR5"/>
    <s v="WAM"/>
    <s v="high"/>
    <x v="1"/>
  </r>
  <r>
    <n v="2253"/>
    <x v="5"/>
    <s v="gases-ch4"/>
    <x v="53"/>
    <n v="2329.7518850000001"/>
    <s v="AR5"/>
    <s v="WAM"/>
    <s v="high"/>
    <x v="1"/>
  </r>
  <r>
    <n v="2254"/>
    <x v="5"/>
    <s v="gases-ch4"/>
    <x v="54"/>
    <n v="2365.3566729999998"/>
    <s v="AR5"/>
    <s v="WAM"/>
    <s v="high"/>
    <x v="1"/>
  </r>
  <r>
    <n v="2255"/>
    <x v="5"/>
    <s v="gases-ch4"/>
    <x v="55"/>
    <n v="2404.112271"/>
    <s v="AR5"/>
    <s v="WAM"/>
    <s v="high"/>
    <x v="1"/>
  </r>
  <r>
    <n v="2256"/>
    <x v="5"/>
    <s v="gases-ch4"/>
    <x v="56"/>
    <n v="2445.7493009999998"/>
    <s v="AR5"/>
    <s v="WAM"/>
    <s v="high"/>
    <x v="1"/>
  </r>
  <r>
    <n v="2257"/>
    <x v="5"/>
    <s v="gases-ch4"/>
    <x v="57"/>
    <n v="2485.622453"/>
    <s v="AR5"/>
    <s v="WAM"/>
    <s v="high"/>
    <x v="1"/>
  </r>
  <r>
    <n v="2258"/>
    <x v="5"/>
    <s v="gases-ch4"/>
    <x v="58"/>
    <n v="2524.0459540000002"/>
    <s v="AR5"/>
    <s v="WAM"/>
    <s v="high"/>
    <x v="1"/>
  </r>
  <r>
    <n v="2259"/>
    <x v="5"/>
    <s v="gases-ch4"/>
    <x v="59"/>
    <n v="2561.0579149999999"/>
    <s v="AR5"/>
    <s v="WAM"/>
    <s v="high"/>
    <x v="1"/>
  </r>
  <r>
    <n v="2260"/>
    <x v="5"/>
    <s v="gases-ch4"/>
    <x v="60"/>
    <n v="2595.8611070000002"/>
    <s v="AR5"/>
    <s v="WAM"/>
    <s v="high"/>
    <x v="1"/>
  </r>
  <r>
    <n v="2261"/>
    <x v="5"/>
    <s v="gases-co2"/>
    <x v="0"/>
    <n v="153.25677479999999"/>
    <s v="AR5"/>
    <s v="WAM"/>
    <s v="high"/>
    <x v="1"/>
  </r>
  <r>
    <n v="2262"/>
    <x v="5"/>
    <s v="gases-co2"/>
    <x v="1"/>
    <n v="152.20610009999999"/>
    <s v="AR5"/>
    <s v="WAM"/>
    <s v="high"/>
    <x v="1"/>
  </r>
  <r>
    <n v="2263"/>
    <x v="5"/>
    <s v="gases-co2"/>
    <x v="2"/>
    <n v="150.5256502"/>
    <s v="AR5"/>
    <s v="WAM"/>
    <s v="high"/>
    <x v="1"/>
  </r>
  <r>
    <n v="2264"/>
    <x v="5"/>
    <s v="gases-co2"/>
    <x v="3"/>
    <n v="153.17006069999999"/>
    <s v="AR5"/>
    <s v="WAM"/>
    <s v="high"/>
    <x v="1"/>
  </r>
  <r>
    <n v="2265"/>
    <x v="5"/>
    <s v="gases-co2"/>
    <x v="4"/>
    <n v="133.19648659999999"/>
    <s v="AR5"/>
    <s v="WAM"/>
    <s v="high"/>
    <x v="1"/>
  </r>
  <r>
    <n v="2266"/>
    <x v="5"/>
    <s v="gases-co2"/>
    <x v="5"/>
    <n v="131.81811819999999"/>
    <s v="AR5"/>
    <s v="WAM"/>
    <s v="high"/>
    <x v="1"/>
  </r>
  <r>
    <n v="2267"/>
    <x v="5"/>
    <s v="gases-co2"/>
    <x v="6"/>
    <n v="126.7635136"/>
    <s v="AR5"/>
    <s v="WAM"/>
    <s v="high"/>
    <x v="1"/>
  </r>
  <r>
    <n v="2268"/>
    <x v="5"/>
    <s v="gases-co2"/>
    <x v="7"/>
    <n v="135.2312445"/>
    <s v="AR5"/>
    <s v="WAM"/>
    <s v="high"/>
    <x v="1"/>
  </r>
  <r>
    <n v="2269"/>
    <x v="5"/>
    <s v="gases-co2"/>
    <x v="8"/>
    <n v="143.5044954"/>
    <s v="AR5"/>
    <s v="WAM"/>
    <s v="high"/>
    <x v="1"/>
  </r>
  <r>
    <n v="2270"/>
    <x v="5"/>
    <s v="gases-co2"/>
    <x v="9"/>
    <n v="151.3373062"/>
    <s v="AR5"/>
    <s v="WAM"/>
    <s v="high"/>
    <x v="1"/>
  </r>
  <r>
    <n v="2271"/>
    <x v="5"/>
    <s v="gases-co2"/>
    <x v="10"/>
    <n v="144.66133909999999"/>
    <s v="AR5"/>
    <s v="WAM"/>
    <s v="high"/>
    <x v="1"/>
  </r>
  <r>
    <n v="2272"/>
    <x v="5"/>
    <s v="gases-co2"/>
    <x v="11"/>
    <n v="133.77402190000001"/>
    <s v="AR5"/>
    <s v="WAM"/>
    <s v="high"/>
    <x v="1"/>
  </r>
  <r>
    <n v="2273"/>
    <x v="5"/>
    <s v="gases-co2"/>
    <x v="12"/>
    <n v="127.1675528"/>
    <s v="AR5"/>
    <s v="WAM"/>
    <s v="high"/>
    <x v="1"/>
  </r>
  <r>
    <n v="2274"/>
    <x v="5"/>
    <s v="gases-co2"/>
    <x v="13"/>
    <n v="119.2559297"/>
    <s v="AR5"/>
    <s v="WAM"/>
    <s v="high"/>
    <x v="1"/>
  </r>
  <r>
    <n v="2275"/>
    <x v="5"/>
    <s v="gases-co2"/>
    <x v="14"/>
    <n v="120.086946"/>
    <s v="AR5"/>
    <s v="WAM"/>
    <s v="high"/>
    <x v="1"/>
  </r>
  <r>
    <n v="2276"/>
    <x v="5"/>
    <s v="gases-co2"/>
    <x v="15"/>
    <n v="115.4930154"/>
    <s v="AR5"/>
    <s v="WAM"/>
    <s v="high"/>
    <x v="1"/>
  </r>
  <r>
    <n v="2277"/>
    <x v="5"/>
    <s v="gases-co2"/>
    <x v="16"/>
    <n v="114.5702624"/>
    <s v="AR5"/>
    <s v="WAM"/>
    <s v="high"/>
    <x v="1"/>
  </r>
  <r>
    <n v="2278"/>
    <x v="5"/>
    <s v="gases-co2"/>
    <x v="17"/>
    <n v="110.9102357"/>
    <s v="AR5"/>
    <s v="WAM"/>
    <s v="high"/>
    <x v="1"/>
  </r>
  <r>
    <n v="2279"/>
    <x v="5"/>
    <s v="gases-co2"/>
    <x v="18"/>
    <n v="106.0970153"/>
    <s v="AR5"/>
    <s v="WAM"/>
    <s v="high"/>
    <x v="1"/>
  </r>
  <r>
    <n v="2280"/>
    <x v="5"/>
    <s v="gases-co2"/>
    <x v="19"/>
    <n v="103.8908844"/>
    <s v="AR5"/>
    <s v="WAM"/>
    <s v="high"/>
    <x v="1"/>
  </r>
  <r>
    <n v="2281"/>
    <x v="5"/>
    <s v="gases-co2"/>
    <x v="20"/>
    <n v="104.89847279999999"/>
    <s v="AR5"/>
    <s v="WAM"/>
    <s v="high"/>
    <x v="1"/>
  </r>
  <r>
    <n v="2282"/>
    <x v="5"/>
    <s v="gases-co2"/>
    <x v="21"/>
    <n v="101.6546889"/>
    <s v="AR5"/>
    <s v="WAM"/>
    <s v="high"/>
    <x v="1"/>
  </r>
  <r>
    <n v="2283"/>
    <x v="5"/>
    <s v="gases-co2"/>
    <x v="22"/>
    <n v="101.9231734"/>
    <s v="AR5"/>
    <s v="WAM"/>
    <s v="high"/>
    <x v="1"/>
  </r>
  <r>
    <n v="2284"/>
    <x v="5"/>
    <s v="gases-co2"/>
    <x v="23"/>
    <n v="99.364486740000004"/>
    <s v="AR5"/>
    <s v="WAM"/>
    <s v="high"/>
    <x v="1"/>
  </r>
  <r>
    <n v="2285"/>
    <x v="5"/>
    <s v="gases-co2"/>
    <x v="24"/>
    <n v="99.472718529999995"/>
    <s v="AR5"/>
    <s v="WAM"/>
    <s v="high"/>
    <x v="1"/>
  </r>
  <r>
    <n v="2286"/>
    <x v="5"/>
    <s v="gases-co2"/>
    <x v="25"/>
    <n v="96.910135310000001"/>
    <s v="AR5"/>
    <s v="WAM"/>
    <s v="high"/>
    <x v="1"/>
  </r>
  <r>
    <n v="2287"/>
    <x v="5"/>
    <s v="gases-co2"/>
    <x v="26"/>
    <n v="97.305391589999999"/>
    <s v="AR5"/>
    <s v="WAM"/>
    <s v="high"/>
    <x v="1"/>
  </r>
  <r>
    <n v="2288"/>
    <x v="5"/>
    <s v="gases-co2"/>
    <x v="27"/>
    <n v="91.916821279999994"/>
    <s v="AR5"/>
    <s v="WAM"/>
    <s v="high"/>
    <x v="1"/>
  </r>
  <r>
    <n v="2289"/>
    <x v="5"/>
    <s v="gases-co2"/>
    <x v="28"/>
    <n v="89.194580180000003"/>
    <s v="AR5"/>
    <s v="WAM"/>
    <s v="high"/>
    <x v="1"/>
  </r>
  <r>
    <n v="2290"/>
    <x v="5"/>
    <s v="gases-co2"/>
    <x v="29"/>
    <n v="87.105462689999996"/>
    <s v="AR5"/>
    <s v="WAM"/>
    <s v="high"/>
    <x v="1"/>
  </r>
  <r>
    <n v="2291"/>
    <x v="5"/>
    <s v="gases-co2"/>
    <x v="30"/>
    <n v="86.666078630000001"/>
    <s v="AR5"/>
    <s v="WAM"/>
    <s v="high"/>
    <x v="1"/>
  </r>
  <r>
    <n v="2292"/>
    <x v="5"/>
    <s v="gases-co2"/>
    <x v="31"/>
    <n v="87.450045209999999"/>
    <s v="AR5"/>
    <s v="WAM"/>
    <s v="high"/>
    <x v="1"/>
  </r>
  <r>
    <n v="2293"/>
    <x v="5"/>
    <s v="gases-co2"/>
    <x v="32"/>
    <n v="82.994419440000001"/>
    <s v="AR5"/>
    <s v="WAM"/>
    <s v="high"/>
    <x v="1"/>
  </r>
  <r>
    <n v="2294"/>
    <x v="5"/>
    <s v="gases-co2"/>
    <x v="33"/>
    <n v="81.483827590000004"/>
    <s v="AR5"/>
    <s v="WAM"/>
    <s v="high"/>
    <x v="1"/>
  </r>
  <r>
    <n v="2295"/>
    <x v="5"/>
    <s v="gases-co2"/>
    <x v="34"/>
    <n v="88.716953029999999"/>
    <s v="AR5"/>
    <s v="WAM"/>
    <s v="high"/>
    <x v="1"/>
  </r>
  <r>
    <n v="2296"/>
    <x v="5"/>
    <s v="gases-co2"/>
    <x v="35"/>
    <n v="88.161686849999995"/>
    <s v="AR5"/>
    <s v="WAM"/>
    <s v="high"/>
    <x v="1"/>
  </r>
  <r>
    <n v="2297"/>
    <x v="5"/>
    <s v="gases-co2"/>
    <x v="36"/>
    <n v="87.629091009999996"/>
    <s v="AR5"/>
    <s v="WAM"/>
    <s v="high"/>
    <x v="1"/>
  </r>
  <r>
    <n v="2298"/>
    <x v="5"/>
    <s v="gases-co2"/>
    <x v="37"/>
    <n v="87.117386760000002"/>
    <s v="AR5"/>
    <s v="WAM"/>
    <s v="high"/>
    <x v="1"/>
  </r>
  <r>
    <n v="2299"/>
    <x v="5"/>
    <s v="gases-co2"/>
    <x v="38"/>
    <n v="86.624996769999996"/>
    <s v="AR5"/>
    <s v="WAM"/>
    <s v="high"/>
    <x v="1"/>
  </r>
  <r>
    <n v="2300"/>
    <x v="5"/>
    <s v="gases-co2"/>
    <x v="39"/>
    <n v="86.150515889999994"/>
    <s v="AR5"/>
    <s v="WAM"/>
    <s v="high"/>
    <x v="1"/>
  </r>
  <r>
    <n v="2301"/>
    <x v="5"/>
    <s v="gases-co2"/>
    <x v="40"/>
    <n v="85.692686949999995"/>
    <s v="AR5"/>
    <s v="WAM"/>
    <s v="high"/>
    <x v="1"/>
  </r>
  <r>
    <n v="2302"/>
    <x v="5"/>
    <s v="gases-co2"/>
    <x v="41"/>
    <n v="85.250380649999997"/>
    <s v="AR5"/>
    <s v="WAM"/>
    <s v="high"/>
    <x v="1"/>
  </r>
  <r>
    <n v="2303"/>
    <x v="5"/>
    <s v="gases-co2"/>
    <x v="42"/>
    <n v="84.822578849999999"/>
    <s v="AR5"/>
    <s v="WAM"/>
    <s v="high"/>
    <x v="1"/>
  </r>
  <r>
    <n v="2304"/>
    <x v="5"/>
    <s v="gases-co2"/>
    <x v="43"/>
    <n v="84.408360369999997"/>
    <s v="AR5"/>
    <s v="WAM"/>
    <s v="high"/>
    <x v="1"/>
  </r>
  <r>
    <n v="2305"/>
    <x v="5"/>
    <s v="gases-co2"/>
    <x v="44"/>
    <n v="84.006889119999997"/>
    <s v="AR5"/>
    <s v="WAM"/>
    <s v="high"/>
    <x v="1"/>
  </r>
  <r>
    <n v="2306"/>
    <x v="5"/>
    <s v="gases-co2"/>
    <x v="45"/>
    <n v="83.617403899999999"/>
    <s v="AR5"/>
    <s v="WAM"/>
    <s v="high"/>
    <x v="1"/>
  </r>
  <r>
    <n v="2307"/>
    <x v="5"/>
    <s v="gases-co2"/>
    <x v="46"/>
    <n v="83.239209700000004"/>
    <s v="AR5"/>
    <s v="WAM"/>
    <s v="high"/>
    <x v="1"/>
  </r>
  <r>
    <n v="2308"/>
    <x v="5"/>
    <s v="gases-co2"/>
    <x v="47"/>
    <n v="82.871670289999997"/>
    <s v="AR5"/>
    <s v="WAM"/>
    <s v="high"/>
    <x v="1"/>
  </r>
  <r>
    <n v="2309"/>
    <x v="5"/>
    <s v="gases-co2"/>
    <x v="48"/>
    <n v="82.514201740000004"/>
    <s v="AR5"/>
    <s v="WAM"/>
    <s v="high"/>
    <x v="1"/>
  </r>
  <r>
    <n v="2310"/>
    <x v="5"/>
    <s v="gases-co2"/>
    <x v="49"/>
    <n v="82.166266820000004"/>
    <s v="AR5"/>
    <s v="WAM"/>
    <s v="high"/>
    <x v="1"/>
  </r>
  <r>
    <n v="2311"/>
    <x v="5"/>
    <s v="gases-co2"/>
    <x v="50"/>
    <n v="81.827370209999998"/>
    <s v="AR5"/>
    <s v="WAM"/>
    <s v="high"/>
    <x v="1"/>
  </r>
  <r>
    <n v="2312"/>
    <x v="5"/>
    <s v="gases-co2"/>
    <x v="51"/>
    <n v="81.497054180000006"/>
    <s v="AR5"/>
    <s v="WAM"/>
    <s v="high"/>
    <x v="1"/>
  </r>
  <r>
    <n v="2313"/>
    <x v="5"/>
    <s v="gases-co2"/>
    <x v="52"/>
    <n v="81.174894940000001"/>
    <s v="AR5"/>
    <s v="WAM"/>
    <s v="high"/>
    <x v="1"/>
  </r>
  <r>
    <n v="2314"/>
    <x v="5"/>
    <s v="gases-co2"/>
    <x v="53"/>
    <n v="80.860499340000004"/>
    <s v="AR5"/>
    <s v="WAM"/>
    <s v="high"/>
    <x v="1"/>
  </r>
  <r>
    <n v="2315"/>
    <x v="5"/>
    <s v="gases-co2"/>
    <x v="54"/>
    <n v="80.553501969999999"/>
    <s v="AR5"/>
    <s v="WAM"/>
    <s v="high"/>
    <x v="1"/>
  </r>
  <r>
    <n v="2316"/>
    <x v="5"/>
    <s v="gases-co2"/>
    <x v="55"/>
    <n v="80.253562650000006"/>
    <s v="AR5"/>
    <s v="WAM"/>
    <s v="high"/>
    <x v="1"/>
  </r>
  <r>
    <n v="2317"/>
    <x v="5"/>
    <s v="gases-co2"/>
    <x v="56"/>
    <n v="79.960364100000007"/>
    <s v="AR5"/>
    <s v="WAM"/>
    <s v="high"/>
    <x v="1"/>
  </r>
  <r>
    <n v="2318"/>
    <x v="5"/>
    <s v="gases-co2"/>
    <x v="57"/>
    <n v="79.673610010000004"/>
    <s v="AR5"/>
    <s v="WAM"/>
    <s v="high"/>
    <x v="1"/>
  </r>
  <r>
    <n v="2319"/>
    <x v="5"/>
    <s v="gases-co2"/>
    <x v="58"/>
    <n v="79.393023150000005"/>
    <s v="AR5"/>
    <s v="WAM"/>
    <s v="high"/>
    <x v="1"/>
  </r>
  <r>
    <n v="2320"/>
    <x v="5"/>
    <s v="gases-co2"/>
    <x v="59"/>
    <n v="79.118343820000007"/>
    <s v="AR5"/>
    <s v="WAM"/>
    <s v="high"/>
    <x v="1"/>
  </r>
  <r>
    <n v="2321"/>
    <x v="5"/>
    <s v="gases-co2"/>
    <x v="60"/>
    <n v="78.849328389999997"/>
    <s v="AR5"/>
    <s v="WAM"/>
    <s v="high"/>
    <x v="1"/>
  </r>
  <r>
    <n v="2322"/>
    <x v="5"/>
    <s v="gases-n2o"/>
    <x v="0"/>
    <n v="100.43604070000001"/>
    <s v="AR5"/>
    <s v="WAM"/>
    <s v="high"/>
    <x v="1"/>
  </r>
  <r>
    <n v="2323"/>
    <x v="5"/>
    <s v="gases-n2o"/>
    <x v="1"/>
    <n v="102.7100873"/>
    <s v="AR5"/>
    <s v="WAM"/>
    <s v="high"/>
    <x v="1"/>
  </r>
  <r>
    <n v="2324"/>
    <x v="5"/>
    <s v="gases-n2o"/>
    <x v="2"/>
    <n v="103.4565072"/>
    <s v="AR5"/>
    <s v="WAM"/>
    <s v="high"/>
    <x v="1"/>
  </r>
  <r>
    <n v="2325"/>
    <x v="5"/>
    <s v="gases-n2o"/>
    <x v="3"/>
    <n v="104.7578821"/>
    <s v="AR5"/>
    <s v="WAM"/>
    <s v="high"/>
    <x v="1"/>
  </r>
  <r>
    <n v="2326"/>
    <x v="5"/>
    <s v="gases-n2o"/>
    <x v="4"/>
    <n v="102.5157624"/>
    <s v="AR5"/>
    <s v="WAM"/>
    <s v="high"/>
    <x v="1"/>
  </r>
  <r>
    <n v="2327"/>
    <x v="5"/>
    <s v="gases-n2o"/>
    <x v="5"/>
    <n v="103.7410694"/>
    <s v="AR5"/>
    <s v="WAM"/>
    <s v="high"/>
    <x v="1"/>
  </r>
  <r>
    <n v="2328"/>
    <x v="5"/>
    <s v="gases-n2o"/>
    <x v="6"/>
    <n v="104.268685"/>
    <s v="AR5"/>
    <s v="WAM"/>
    <s v="high"/>
    <x v="1"/>
  </r>
  <r>
    <n v="2329"/>
    <x v="5"/>
    <s v="gases-n2o"/>
    <x v="7"/>
    <n v="106.6759802"/>
    <s v="AR5"/>
    <s v="WAM"/>
    <s v="high"/>
    <x v="1"/>
  </r>
  <r>
    <n v="2330"/>
    <x v="5"/>
    <s v="gases-n2o"/>
    <x v="8"/>
    <n v="110.210892"/>
    <s v="AR5"/>
    <s v="WAM"/>
    <s v="high"/>
    <x v="1"/>
  </r>
  <r>
    <n v="2331"/>
    <x v="5"/>
    <s v="gases-n2o"/>
    <x v="9"/>
    <n v="113.2819073"/>
    <s v="AR5"/>
    <s v="WAM"/>
    <s v="high"/>
    <x v="1"/>
  </r>
  <r>
    <n v="2332"/>
    <x v="5"/>
    <s v="gases-n2o"/>
    <x v="10"/>
    <n v="114.47455859999999"/>
    <s v="AR5"/>
    <s v="WAM"/>
    <s v="high"/>
    <x v="1"/>
  </r>
  <r>
    <n v="2333"/>
    <x v="5"/>
    <s v="gases-n2o"/>
    <x v="11"/>
    <n v="115.8088101"/>
    <s v="AR5"/>
    <s v="WAM"/>
    <s v="high"/>
    <x v="1"/>
  </r>
  <r>
    <n v="2334"/>
    <x v="5"/>
    <s v="gases-n2o"/>
    <x v="12"/>
    <n v="110.7029043"/>
    <s v="AR5"/>
    <s v="WAM"/>
    <s v="high"/>
    <x v="1"/>
  </r>
  <r>
    <n v="2335"/>
    <x v="5"/>
    <s v="gases-n2o"/>
    <x v="13"/>
    <n v="110.866671"/>
    <s v="AR5"/>
    <s v="WAM"/>
    <s v="high"/>
    <x v="1"/>
  </r>
  <r>
    <n v="2336"/>
    <x v="5"/>
    <s v="gases-n2o"/>
    <x v="14"/>
    <n v="111.8779456"/>
    <s v="AR5"/>
    <s v="WAM"/>
    <s v="high"/>
    <x v="1"/>
  </r>
  <r>
    <n v="2337"/>
    <x v="5"/>
    <s v="gases-n2o"/>
    <x v="15"/>
    <n v="111.8203233"/>
    <s v="AR5"/>
    <s v="WAM"/>
    <s v="high"/>
    <x v="1"/>
  </r>
  <r>
    <n v="2338"/>
    <x v="5"/>
    <s v="gases-n2o"/>
    <x v="16"/>
    <n v="112.4505985"/>
    <s v="AR5"/>
    <s v="WAM"/>
    <s v="high"/>
    <x v="1"/>
  </r>
  <r>
    <n v="2339"/>
    <x v="5"/>
    <s v="gases-n2o"/>
    <x v="17"/>
    <n v="112.7366833"/>
    <s v="AR5"/>
    <s v="WAM"/>
    <s v="high"/>
    <x v="1"/>
  </r>
  <r>
    <n v="2340"/>
    <x v="5"/>
    <s v="gases-n2o"/>
    <x v="18"/>
    <n v="112.7479154"/>
    <s v="AR5"/>
    <s v="WAM"/>
    <s v="high"/>
    <x v="1"/>
  </r>
  <r>
    <n v="2341"/>
    <x v="5"/>
    <s v="gases-n2o"/>
    <x v="19"/>
    <n v="113.91730769999999"/>
    <s v="AR5"/>
    <s v="WAM"/>
    <s v="high"/>
    <x v="1"/>
  </r>
  <r>
    <n v="2342"/>
    <x v="5"/>
    <s v="gases-n2o"/>
    <x v="20"/>
    <n v="116.1807092"/>
    <s v="AR5"/>
    <s v="WAM"/>
    <s v="high"/>
    <x v="1"/>
  </r>
  <r>
    <n v="2343"/>
    <x v="5"/>
    <s v="gases-n2o"/>
    <x v="21"/>
    <n v="118.0153699"/>
    <s v="AR5"/>
    <s v="WAM"/>
    <s v="high"/>
    <x v="1"/>
  </r>
  <r>
    <n v="2344"/>
    <x v="5"/>
    <s v="gases-n2o"/>
    <x v="22"/>
    <n v="120.0904772"/>
    <s v="AR5"/>
    <s v="WAM"/>
    <s v="high"/>
    <x v="1"/>
  </r>
  <r>
    <n v="2345"/>
    <x v="5"/>
    <s v="gases-n2o"/>
    <x v="23"/>
    <n v="122.895934"/>
    <s v="AR5"/>
    <s v="WAM"/>
    <s v="high"/>
    <x v="1"/>
  </r>
  <r>
    <n v="2346"/>
    <x v="5"/>
    <s v="gases-n2o"/>
    <x v="24"/>
    <n v="126.6464263"/>
    <s v="AR5"/>
    <s v="WAM"/>
    <s v="high"/>
    <x v="1"/>
  </r>
  <r>
    <n v="2347"/>
    <x v="5"/>
    <s v="gases-n2o"/>
    <x v="25"/>
    <n v="130.61528440000001"/>
    <s v="AR5"/>
    <s v="WAM"/>
    <s v="high"/>
    <x v="1"/>
  </r>
  <r>
    <n v="2348"/>
    <x v="5"/>
    <s v="gases-n2o"/>
    <x v="26"/>
    <n v="135.3252669"/>
    <s v="AR5"/>
    <s v="WAM"/>
    <s v="high"/>
    <x v="1"/>
  </r>
  <r>
    <n v="2349"/>
    <x v="5"/>
    <s v="gases-n2o"/>
    <x v="27"/>
    <n v="138.80001010000001"/>
    <s v="AR5"/>
    <s v="WAM"/>
    <s v="high"/>
    <x v="1"/>
  </r>
  <r>
    <n v="2350"/>
    <x v="5"/>
    <s v="gases-n2o"/>
    <x v="28"/>
    <n v="141.97306950000001"/>
    <s v="AR5"/>
    <s v="WAM"/>
    <s v="high"/>
    <x v="1"/>
  </r>
  <r>
    <n v="2351"/>
    <x v="5"/>
    <s v="gases-n2o"/>
    <x v="29"/>
    <n v="145.96479969999999"/>
    <s v="AR5"/>
    <s v="WAM"/>
    <s v="high"/>
    <x v="1"/>
  </r>
  <r>
    <n v="2352"/>
    <x v="5"/>
    <s v="gases-n2o"/>
    <x v="30"/>
    <n v="148.54161920000001"/>
    <s v="AR5"/>
    <s v="WAM"/>
    <s v="high"/>
    <x v="1"/>
  </r>
  <r>
    <n v="2353"/>
    <x v="5"/>
    <s v="gases-n2o"/>
    <x v="31"/>
    <n v="149.76133239999999"/>
    <s v="AR5"/>
    <s v="WAM"/>
    <s v="high"/>
    <x v="1"/>
  </r>
  <r>
    <n v="2354"/>
    <x v="5"/>
    <s v="gases-n2o"/>
    <x v="32"/>
    <n v="150.63592919999999"/>
    <s v="AR5"/>
    <s v="WAM"/>
    <s v="high"/>
    <x v="1"/>
  </r>
  <r>
    <n v="2355"/>
    <x v="5"/>
    <s v="gases-n2o"/>
    <x v="33"/>
    <n v="154.93137110000001"/>
    <s v="AR5"/>
    <s v="WAM"/>
    <s v="high"/>
    <x v="1"/>
  </r>
  <r>
    <n v="2356"/>
    <x v="5"/>
    <s v="gases-n2o"/>
    <x v="34"/>
    <n v="157.92933199999999"/>
    <s v="AR5"/>
    <s v="WAM"/>
    <s v="high"/>
    <x v="1"/>
  </r>
  <r>
    <n v="2357"/>
    <x v="5"/>
    <s v="gases-n2o"/>
    <x v="35"/>
    <n v="160.0763097"/>
    <s v="AR5"/>
    <s v="WAM"/>
    <s v="high"/>
    <x v="1"/>
  </r>
  <r>
    <n v="2358"/>
    <x v="5"/>
    <s v="gases-n2o"/>
    <x v="36"/>
    <n v="162.2003388"/>
    <s v="AR5"/>
    <s v="WAM"/>
    <s v="high"/>
    <x v="1"/>
  </r>
  <r>
    <n v="2359"/>
    <x v="5"/>
    <s v="gases-n2o"/>
    <x v="37"/>
    <n v="164.07667240000001"/>
    <s v="AR5"/>
    <s v="WAM"/>
    <s v="high"/>
    <x v="1"/>
  </r>
  <r>
    <n v="2360"/>
    <x v="5"/>
    <s v="gases-n2o"/>
    <x v="38"/>
    <n v="166.22407720000001"/>
    <s v="AR5"/>
    <s v="WAM"/>
    <s v="high"/>
    <x v="1"/>
  </r>
  <r>
    <n v="2361"/>
    <x v="5"/>
    <s v="gases-n2o"/>
    <x v="39"/>
    <n v="167.98714000000001"/>
    <s v="AR5"/>
    <s v="WAM"/>
    <s v="high"/>
    <x v="1"/>
  </r>
  <r>
    <n v="2362"/>
    <x v="5"/>
    <s v="gases-n2o"/>
    <x v="40"/>
    <n v="169.6891463"/>
    <s v="AR5"/>
    <s v="WAM"/>
    <s v="high"/>
    <x v="1"/>
  </r>
  <r>
    <n v="2363"/>
    <x v="5"/>
    <s v="gases-n2o"/>
    <x v="41"/>
    <n v="170.73518770000001"/>
    <s v="AR5"/>
    <s v="WAM"/>
    <s v="high"/>
    <x v="1"/>
  </r>
  <r>
    <n v="2364"/>
    <x v="5"/>
    <s v="gases-n2o"/>
    <x v="42"/>
    <n v="171.7901292"/>
    <s v="AR5"/>
    <s v="WAM"/>
    <s v="high"/>
    <x v="1"/>
  </r>
  <r>
    <n v="2365"/>
    <x v="5"/>
    <s v="gases-n2o"/>
    <x v="43"/>
    <n v="172.84508360000001"/>
    <s v="AR5"/>
    <s v="WAM"/>
    <s v="high"/>
    <x v="1"/>
  </r>
  <r>
    <n v="2366"/>
    <x v="5"/>
    <s v="gases-n2o"/>
    <x v="44"/>
    <n v="173.66421220000001"/>
    <s v="AR5"/>
    <s v="WAM"/>
    <s v="high"/>
    <x v="1"/>
  </r>
  <r>
    <n v="2367"/>
    <x v="5"/>
    <s v="gases-n2o"/>
    <x v="45"/>
    <n v="174.4694954"/>
    <s v="AR5"/>
    <s v="WAM"/>
    <s v="high"/>
    <x v="1"/>
  </r>
  <r>
    <n v="2368"/>
    <x v="5"/>
    <s v="gases-n2o"/>
    <x v="46"/>
    <n v="175.2704344"/>
    <s v="AR5"/>
    <s v="WAM"/>
    <s v="high"/>
    <x v="1"/>
  </r>
  <r>
    <n v="2369"/>
    <x v="5"/>
    <s v="gases-n2o"/>
    <x v="47"/>
    <n v="176.08847689999999"/>
    <s v="AR5"/>
    <s v="WAM"/>
    <s v="high"/>
    <x v="1"/>
  </r>
  <r>
    <n v="2370"/>
    <x v="5"/>
    <s v="gases-n2o"/>
    <x v="48"/>
    <n v="176.90674580000001"/>
    <s v="AR5"/>
    <s v="WAM"/>
    <s v="high"/>
    <x v="1"/>
  </r>
  <r>
    <n v="2371"/>
    <x v="5"/>
    <s v="gases-n2o"/>
    <x v="49"/>
    <n v="177.66092309999999"/>
    <s v="AR5"/>
    <s v="WAM"/>
    <s v="high"/>
    <x v="1"/>
  </r>
  <r>
    <n v="2372"/>
    <x v="5"/>
    <s v="gases-n2o"/>
    <x v="50"/>
    <n v="178.4382018"/>
    <s v="AR5"/>
    <s v="WAM"/>
    <s v="high"/>
    <x v="1"/>
  </r>
  <r>
    <n v="2373"/>
    <x v="5"/>
    <s v="gases-n2o"/>
    <x v="51"/>
    <n v="179.21819840000001"/>
    <s v="AR5"/>
    <s v="WAM"/>
    <s v="high"/>
    <x v="1"/>
  </r>
  <r>
    <n v="2374"/>
    <x v="5"/>
    <s v="gases-n2o"/>
    <x v="52"/>
    <n v="179.99858939999999"/>
    <s v="AR5"/>
    <s v="WAM"/>
    <s v="high"/>
    <x v="1"/>
  </r>
  <r>
    <n v="2375"/>
    <x v="5"/>
    <s v="gases-n2o"/>
    <x v="53"/>
    <n v="180.78167139999999"/>
    <s v="AR5"/>
    <s v="WAM"/>
    <s v="high"/>
    <x v="1"/>
  </r>
  <r>
    <n v="2376"/>
    <x v="5"/>
    <s v="gases-n2o"/>
    <x v="54"/>
    <n v="181.4913397"/>
    <s v="AR5"/>
    <s v="WAM"/>
    <s v="high"/>
    <x v="1"/>
  </r>
  <r>
    <n v="2377"/>
    <x v="5"/>
    <s v="gases-n2o"/>
    <x v="55"/>
    <n v="182.20156919999999"/>
    <s v="AR5"/>
    <s v="WAM"/>
    <s v="high"/>
    <x v="1"/>
  </r>
  <r>
    <n v="2378"/>
    <x v="5"/>
    <s v="gases-n2o"/>
    <x v="56"/>
    <n v="182.90992019999999"/>
    <s v="AR5"/>
    <s v="WAM"/>
    <s v="high"/>
    <x v="1"/>
  </r>
  <r>
    <n v="2379"/>
    <x v="5"/>
    <s v="gases-n2o"/>
    <x v="57"/>
    <n v="183.6189114"/>
    <s v="AR5"/>
    <s v="WAM"/>
    <s v="high"/>
    <x v="1"/>
  </r>
  <r>
    <n v="2380"/>
    <x v="5"/>
    <s v="gases-n2o"/>
    <x v="58"/>
    <n v="184.3319544"/>
    <s v="AR5"/>
    <s v="WAM"/>
    <s v="high"/>
    <x v="1"/>
  </r>
  <r>
    <n v="2381"/>
    <x v="5"/>
    <s v="gases-n2o"/>
    <x v="59"/>
    <n v="184.95832419999999"/>
    <s v="AR5"/>
    <s v="WAM"/>
    <s v="high"/>
    <x v="1"/>
  </r>
  <r>
    <n v="2382"/>
    <x v="5"/>
    <s v="gases-n2o"/>
    <x v="60"/>
    <n v="185.09546739999999"/>
    <s v="AR5"/>
    <s v="WAM"/>
    <s v="high"/>
    <x v="1"/>
  </r>
  <r>
    <n v="2383"/>
    <x v="0"/>
    <s v="gases-ch4"/>
    <x v="0"/>
    <n v="31885.056369554321"/>
    <s v="AR5"/>
    <s v="WAM"/>
    <s v="low"/>
    <x v="2"/>
  </r>
  <r>
    <n v="2384"/>
    <x v="0"/>
    <s v="gases-ch4"/>
    <x v="1"/>
    <n v="32102.536188234619"/>
    <s v="AR5"/>
    <s v="WAM"/>
    <s v="low"/>
    <x v="2"/>
  </r>
  <r>
    <n v="2385"/>
    <x v="0"/>
    <s v="gases-ch4"/>
    <x v="2"/>
    <n v="31618.853412686629"/>
    <s v="AR5"/>
    <s v="WAM"/>
    <s v="low"/>
    <x v="2"/>
  </r>
  <r>
    <n v="2386"/>
    <x v="0"/>
    <s v="gases-ch4"/>
    <x v="3"/>
    <n v="31628.237899673139"/>
    <s v="AR5"/>
    <s v="WAM"/>
    <s v="low"/>
    <x v="2"/>
  </r>
  <r>
    <n v="2387"/>
    <x v="0"/>
    <s v="gases-ch4"/>
    <x v="4"/>
    <n v="32940.39585271298"/>
    <s v="AR5"/>
    <s v="WAM"/>
    <s v="low"/>
    <x v="2"/>
  </r>
  <r>
    <n v="2388"/>
    <x v="0"/>
    <s v="gases-ch4"/>
    <x v="5"/>
    <n v="33309.823314528687"/>
    <s v="AR5"/>
    <s v="WAM"/>
    <s v="low"/>
    <x v="2"/>
  </r>
  <r>
    <n v="2389"/>
    <x v="0"/>
    <s v="gases-ch4"/>
    <x v="6"/>
    <n v="33928.93917691485"/>
    <s v="AR5"/>
    <s v="WAM"/>
    <s v="low"/>
    <x v="2"/>
  </r>
  <r>
    <n v="2390"/>
    <x v="0"/>
    <s v="gases-ch4"/>
    <x v="7"/>
    <n v="34512.928209399754"/>
    <s v="AR5"/>
    <s v="WAM"/>
    <s v="low"/>
    <x v="2"/>
  </r>
  <r>
    <n v="2391"/>
    <x v="0"/>
    <s v="gases-ch4"/>
    <x v="8"/>
    <n v="33752.692092358928"/>
    <s v="AR5"/>
    <s v="WAM"/>
    <s v="low"/>
    <x v="2"/>
  </r>
  <r>
    <n v="2392"/>
    <x v="0"/>
    <s v="gases-ch4"/>
    <x v="9"/>
    <n v="33611.144970449641"/>
    <s v="AR5"/>
    <s v="WAM"/>
    <s v="low"/>
    <x v="2"/>
  </r>
  <r>
    <n v="2393"/>
    <x v="0"/>
    <s v="gases-ch4"/>
    <x v="10"/>
    <n v="34653.924201320558"/>
    <s v="AR5"/>
    <s v="WAM"/>
    <s v="low"/>
    <x v="2"/>
  </r>
  <r>
    <n v="2394"/>
    <x v="0"/>
    <s v="gases-ch4"/>
    <x v="11"/>
    <n v="34898.545099062263"/>
    <s v="AR5"/>
    <s v="WAM"/>
    <s v="low"/>
    <x v="2"/>
  </r>
  <r>
    <n v="2395"/>
    <x v="0"/>
    <s v="gases-ch4"/>
    <x v="12"/>
    <n v="34690.632306203312"/>
    <s v="AR5"/>
    <s v="WAM"/>
    <s v="low"/>
    <x v="2"/>
  </r>
  <r>
    <n v="2396"/>
    <x v="0"/>
    <s v="gases-ch4"/>
    <x v="13"/>
    <n v="35300.077328834363"/>
    <s v="AR5"/>
    <s v="WAM"/>
    <s v="low"/>
    <x v="2"/>
  </r>
  <r>
    <n v="2397"/>
    <x v="0"/>
    <s v="gases-ch4"/>
    <x v="14"/>
    <n v="35494.454011366281"/>
    <s v="AR5"/>
    <s v="WAM"/>
    <s v="low"/>
    <x v="2"/>
  </r>
  <r>
    <n v="2398"/>
    <x v="0"/>
    <s v="gases-ch4"/>
    <x v="15"/>
    <n v="35593.734670075741"/>
    <s v="AR5"/>
    <s v="WAM"/>
    <s v="low"/>
    <x v="2"/>
  </r>
  <r>
    <n v="2399"/>
    <x v="0"/>
    <s v="gases-ch4"/>
    <x v="16"/>
    <n v="35667.03909055893"/>
    <s v="AR5"/>
    <s v="WAM"/>
    <s v="low"/>
    <x v="2"/>
  </r>
  <r>
    <n v="2400"/>
    <x v="0"/>
    <s v="gases-ch4"/>
    <x v="17"/>
    <n v="34697.182293997823"/>
    <s v="AR5"/>
    <s v="WAM"/>
    <s v="low"/>
    <x v="2"/>
  </r>
  <r>
    <n v="2401"/>
    <x v="0"/>
    <s v="gases-ch4"/>
    <x v="18"/>
    <n v="33822.688862967749"/>
    <s v="AR5"/>
    <s v="WAM"/>
    <s v="low"/>
    <x v="2"/>
  </r>
  <r>
    <n v="2402"/>
    <x v="0"/>
    <s v="gases-ch4"/>
    <x v="19"/>
    <n v="33763.06780557915"/>
    <s v="AR5"/>
    <s v="WAM"/>
    <s v="low"/>
    <x v="2"/>
  </r>
  <r>
    <n v="2403"/>
    <x v="0"/>
    <s v="gases-ch4"/>
    <x v="20"/>
    <n v="33816.291817173187"/>
    <s v="AR5"/>
    <s v="WAM"/>
    <s v="low"/>
    <x v="2"/>
  </r>
  <r>
    <n v="2404"/>
    <x v="0"/>
    <s v="gases-ch4"/>
    <x v="21"/>
    <n v="34189.829266991706"/>
    <s v="AR5"/>
    <s v="WAM"/>
    <s v="low"/>
    <x v="2"/>
  </r>
  <r>
    <n v="2405"/>
    <x v="0"/>
    <s v="gases-ch4"/>
    <x v="22"/>
    <n v="35174.477373048081"/>
    <s v="AR5"/>
    <s v="WAM"/>
    <s v="low"/>
    <x v="2"/>
  </r>
  <r>
    <n v="2406"/>
    <x v="0"/>
    <s v="gases-ch4"/>
    <x v="23"/>
    <n v="35228.957693138473"/>
    <s v="AR5"/>
    <s v="WAM"/>
    <s v="low"/>
    <x v="2"/>
  </r>
  <r>
    <n v="2407"/>
    <x v="0"/>
    <s v="gases-ch4"/>
    <x v="24"/>
    <n v="35478.609641807037"/>
    <s v="AR5"/>
    <s v="WAM"/>
    <s v="low"/>
    <x v="2"/>
  </r>
  <r>
    <n v="2408"/>
    <x v="0"/>
    <s v="gases-ch4"/>
    <x v="25"/>
    <n v="35091.65146377404"/>
    <s v="AR5"/>
    <s v="WAM"/>
    <s v="low"/>
    <x v="2"/>
  </r>
  <r>
    <n v="2409"/>
    <x v="0"/>
    <s v="gases-ch4"/>
    <x v="26"/>
    <n v="34640.263075590337"/>
    <s v="AR5"/>
    <s v="WAM"/>
    <s v="low"/>
    <x v="2"/>
  </r>
  <r>
    <n v="2410"/>
    <x v="0"/>
    <s v="gases-ch4"/>
    <x v="27"/>
    <n v="34750.080320207271"/>
    <s v="AR5"/>
    <s v="WAM"/>
    <s v="low"/>
    <x v="2"/>
  </r>
  <r>
    <n v="2411"/>
    <x v="0"/>
    <s v="gases-ch4"/>
    <x v="28"/>
    <n v="34883.278618874618"/>
    <s v="AR5"/>
    <s v="WAM"/>
    <s v="low"/>
    <x v="2"/>
  </r>
  <r>
    <n v="2412"/>
    <x v="0"/>
    <s v="gases-ch4"/>
    <x v="29"/>
    <n v="35073.579112072199"/>
    <s v="AR5"/>
    <s v="WAM"/>
    <s v="low"/>
    <x v="2"/>
  </r>
  <r>
    <n v="2413"/>
    <x v="0"/>
    <s v="gases-ch4"/>
    <x v="30"/>
    <n v="34937.79588146801"/>
    <s v="AR5"/>
    <s v="WAM"/>
    <s v="low"/>
    <x v="2"/>
  </r>
  <r>
    <n v="2414"/>
    <x v="0"/>
    <s v="gases-ch4"/>
    <x v="31"/>
    <n v="34977.070160879994"/>
    <s v="AR5"/>
    <s v="WAM"/>
    <s v="low"/>
    <x v="2"/>
  </r>
  <r>
    <n v="2415"/>
    <x v="0"/>
    <s v="gases-ch4"/>
    <x v="32"/>
    <n v="34150.526512935387"/>
    <s v="AR5"/>
    <s v="WAM"/>
    <s v="low"/>
    <x v="2"/>
  </r>
  <r>
    <n v="2416"/>
    <x v="0"/>
    <s v="gases-ch4"/>
    <x v="33"/>
    <n v="33449.760662040317"/>
    <s v="AR5"/>
    <s v="WAM"/>
    <s v="low"/>
    <x v="2"/>
  </r>
  <r>
    <n v="2417"/>
    <x v="0"/>
    <s v="gases-ch4"/>
    <x v="34"/>
    <n v="32868.431490000003"/>
    <s v="AR5"/>
    <s v="WAM"/>
    <s v="low"/>
    <x v="2"/>
  </r>
  <r>
    <n v="2418"/>
    <x v="0"/>
    <s v="gases-ch4"/>
    <x v="35"/>
    <n v="32536.106479999999"/>
    <s v="AR5"/>
    <s v="WAM"/>
    <s v="low"/>
    <x v="2"/>
  </r>
  <r>
    <n v="2419"/>
    <x v="0"/>
    <s v="gases-ch4"/>
    <x v="36"/>
    <n v="32210.342390000002"/>
    <s v="AR5"/>
    <s v="WAM"/>
    <s v="low"/>
    <x v="2"/>
  </r>
  <r>
    <n v="2420"/>
    <x v="0"/>
    <s v="gases-ch4"/>
    <x v="37"/>
    <n v="31794.54536"/>
    <s v="AR5"/>
    <s v="WAM"/>
    <s v="low"/>
    <x v="2"/>
  </r>
  <r>
    <n v="2421"/>
    <x v="0"/>
    <s v="gases-ch4"/>
    <x v="38"/>
    <n v="31466.65698"/>
    <s v="AR5"/>
    <s v="WAM"/>
    <s v="low"/>
    <x v="2"/>
  </r>
  <r>
    <n v="2422"/>
    <x v="0"/>
    <s v="gases-ch4"/>
    <x v="39"/>
    <n v="30823.918300000001"/>
    <s v="AR5"/>
    <s v="WAM"/>
    <s v="low"/>
    <x v="2"/>
  </r>
  <r>
    <n v="2423"/>
    <x v="0"/>
    <s v="gases-ch4"/>
    <x v="40"/>
    <n v="30192.496139999999"/>
    <s v="AR5"/>
    <s v="WAM"/>
    <s v="low"/>
    <x v="2"/>
  </r>
  <r>
    <n v="2424"/>
    <x v="0"/>
    <s v="gases-ch4"/>
    <x v="41"/>
    <n v="31811.763599999998"/>
    <s v="AR5"/>
    <s v="WAM"/>
    <s v="low"/>
    <x v="2"/>
  </r>
  <r>
    <n v="2425"/>
    <x v="0"/>
    <s v="gases-ch4"/>
    <x v="42"/>
    <n v="31158.477579999999"/>
    <s v="AR5"/>
    <s v="WAM"/>
    <s v="low"/>
    <x v="2"/>
  </r>
  <r>
    <n v="2426"/>
    <x v="0"/>
    <s v="gases-ch4"/>
    <x v="43"/>
    <n v="30505.191569999999"/>
    <s v="AR5"/>
    <s v="WAM"/>
    <s v="low"/>
    <x v="2"/>
  </r>
  <r>
    <n v="2427"/>
    <x v="0"/>
    <s v="gases-ch4"/>
    <x v="44"/>
    <n v="29851.905559999999"/>
    <s v="AR5"/>
    <s v="WAM"/>
    <s v="low"/>
    <x v="2"/>
  </r>
  <r>
    <n v="2428"/>
    <x v="0"/>
    <s v="gases-ch4"/>
    <x v="45"/>
    <n v="29198.61954"/>
    <s v="AR5"/>
    <s v="WAM"/>
    <s v="low"/>
    <x v="2"/>
  </r>
  <r>
    <n v="2429"/>
    <x v="0"/>
    <s v="gases-ch4"/>
    <x v="46"/>
    <n v="28545.33353"/>
    <s v="AR5"/>
    <s v="WAM"/>
    <s v="low"/>
    <x v="2"/>
  </r>
  <r>
    <n v="2430"/>
    <x v="0"/>
    <s v="gases-ch4"/>
    <x v="47"/>
    <n v="27892.04751"/>
    <s v="AR5"/>
    <s v="WAM"/>
    <s v="low"/>
    <x v="2"/>
  </r>
  <r>
    <n v="2431"/>
    <x v="0"/>
    <s v="gases-ch4"/>
    <x v="48"/>
    <n v="27238.761500000001"/>
    <s v="AR5"/>
    <s v="WAM"/>
    <s v="low"/>
    <x v="2"/>
  </r>
  <r>
    <n v="2432"/>
    <x v="0"/>
    <s v="gases-ch4"/>
    <x v="49"/>
    <n v="26585.475480000001"/>
    <s v="AR5"/>
    <s v="WAM"/>
    <s v="low"/>
    <x v="2"/>
  </r>
  <r>
    <n v="2433"/>
    <x v="0"/>
    <s v="gases-ch4"/>
    <x v="50"/>
    <n v="25932.189470000001"/>
    <s v="AR5"/>
    <s v="WAM"/>
    <s v="low"/>
    <x v="2"/>
  </r>
  <r>
    <n v="2434"/>
    <x v="0"/>
    <s v="gases-ch4"/>
    <x v="51"/>
    <n v="25278.903450000002"/>
    <s v="AR5"/>
    <s v="WAM"/>
    <s v="low"/>
    <x v="2"/>
  </r>
  <r>
    <n v="2435"/>
    <x v="0"/>
    <s v="gases-ch4"/>
    <x v="52"/>
    <n v="24625.617440000002"/>
    <s v="AR5"/>
    <s v="WAM"/>
    <s v="low"/>
    <x v="2"/>
  </r>
  <r>
    <n v="2436"/>
    <x v="0"/>
    <s v="gases-ch4"/>
    <x v="53"/>
    <n v="23972.331429999998"/>
    <s v="AR5"/>
    <s v="WAM"/>
    <s v="low"/>
    <x v="2"/>
  </r>
  <r>
    <n v="2437"/>
    <x v="0"/>
    <s v="gases-ch4"/>
    <x v="54"/>
    <n v="23319.045409999999"/>
    <s v="AR5"/>
    <s v="WAM"/>
    <s v="low"/>
    <x v="2"/>
  </r>
  <r>
    <n v="2438"/>
    <x v="0"/>
    <s v="gases-ch4"/>
    <x v="55"/>
    <n v="22665.759399999999"/>
    <s v="AR5"/>
    <s v="WAM"/>
    <s v="low"/>
    <x v="2"/>
  </r>
  <r>
    <n v="2439"/>
    <x v="0"/>
    <s v="gases-ch4"/>
    <x v="56"/>
    <n v="22012.473379999999"/>
    <s v="AR5"/>
    <s v="WAM"/>
    <s v="low"/>
    <x v="2"/>
  </r>
  <r>
    <n v="2440"/>
    <x v="0"/>
    <s v="gases-ch4"/>
    <x v="57"/>
    <n v="21359.18737"/>
    <s v="AR5"/>
    <s v="WAM"/>
    <s v="low"/>
    <x v="2"/>
  </r>
  <r>
    <n v="2441"/>
    <x v="0"/>
    <s v="gases-ch4"/>
    <x v="58"/>
    <n v="20705.90135"/>
    <s v="AR5"/>
    <s v="WAM"/>
    <s v="low"/>
    <x v="2"/>
  </r>
  <r>
    <n v="2442"/>
    <x v="0"/>
    <s v="gases-ch4"/>
    <x v="59"/>
    <n v="20052.61534"/>
    <s v="AR5"/>
    <s v="WAM"/>
    <s v="low"/>
    <x v="2"/>
  </r>
  <r>
    <n v="2443"/>
    <x v="0"/>
    <s v="gases-ch4"/>
    <x v="60"/>
    <n v="19399.329320000001"/>
    <s v="AR5"/>
    <s v="WAM"/>
    <s v="low"/>
    <x v="2"/>
  </r>
  <r>
    <n v="2444"/>
    <x v="0"/>
    <s v="gases-co2"/>
    <x v="0"/>
    <n v="335.67906394850041"/>
    <s v="AR5"/>
    <s v="WAM"/>
    <s v="low"/>
    <x v="2"/>
  </r>
  <r>
    <n v="2445"/>
    <x v="0"/>
    <s v="gases-co2"/>
    <x v="1"/>
    <n v="371.90615144239018"/>
    <s v="AR5"/>
    <s v="WAM"/>
    <s v="low"/>
    <x v="2"/>
  </r>
  <r>
    <n v="2446"/>
    <x v="0"/>
    <s v="gases-co2"/>
    <x v="2"/>
    <n v="394.76661750439598"/>
    <s v="AR5"/>
    <s v="WAM"/>
    <s v="low"/>
    <x v="2"/>
  </r>
  <r>
    <n v="2447"/>
    <x v="0"/>
    <s v="gases-co2"/>
    <x v="3"/>
    <n v="442.64120134394068"/>
    <s v="AR5"/>
    <s v="WAM"/>
    <s v="low"/>
    <x v="2"/>
  </r>
  <r>
    <n v="2448"/>
    <x v="0"/>
    <s v="gases-co2"/>
    <x v="4"/>
    <n v="500.41393501738128"/>
    <s v="AR5"/>
    <s v="WAM"/>
    <s v="low"/>
    <x v="2"/>
  </r>
  <r>
    <n v="2449"/>
    <x v="0"/>
    <s v="gases-co2"/>
    <x v="5"/>
    <n v="582.37680143737566"/>
    <s v="AR5"/>
    <s v="WAM"/>
    <s v="low"/>
    <x v="2"/>
  </r>
  <r>
    <n v="2450"/>
    <x v="0"/>
    <s v="gases-co2"/>
    <x v="6"/>
    <n v="541.38352746514397"/>
    <s v="AR5"/>
    <s v="WAM"/>
    <s v="low"/>
    <x v="2"/>
  </r>
  <r>
    <n v="2451"/>
    <x v="0"/>
    <s v="gases-co2"/>
    <x v="7"/>
    <n v="568.00527997500399"/>
    <s v="AR5"/>
    <s v="WAM"/>
    <s v="low"/>
    <x v="2"/>
  </r>
  <r>
    <n v="2452"/>
    <x v="0"/>
    <s v="gases-co2"/>
    <x v="8"/>
    <n v="644.77509585238522"/>
    <s v="AR5"/>
    <s v="WAM"/>
    <s v="low"/>
    <x v="2"/>
  </r>
  <r>
    <n v="2453"/>
    <x v="0"/>
    <s v="gases-co2"/>
    <x v="9"/>
    <n v="743.1827698796393"/>
    <s v="AR5"/>
    <s v="WAM"/>
    <s v="low"/>
    <x v="2"/>
  </r>
  <r>
    <n v="2454"/>
    <x v="0"/>
    <s v="gases-co2"/>
    <x v="10"/>
    <n v="790.77977704553166"/>
    <s v="AR5"/>
    <s v="WAM"/>
    <s v="low"/>
    <x v="2"/>
  </r>
  <r>
    <n v="2455"/>
    <x v="0"/>
    <s v="gases-co2"/>
    <x v="11"/>
    <n v="901.74608380166364"/>
    <s v="AR5"/>
    <s v="WAM"/>
    <s v="low"/>
    <x v="2"/>
  </r>
  <r>
    <n v="2456"/>
    <x v="0"/>
    <s v="gases-co2"/>
    <x v="12"/>
    <n v="1033.900568909587"/>
    <s v="AR5"/>
    <s v="WAM"/>
    <s v="low"/>
    <x v="2"/>
  </r>
  <r>
    <n v="2457"/>
    <x v="0"/>
    <s v="gases-co2"/>
    <x v="13"/>
    <n v="1001.7259658456539"/>
    <s v="AR5"/>
    <s v="WAM"/>
    <s v="low"/>
    <x v="2"/>
  </r>
  <r>
    <n v="2458"/>
    <x v="0"/>
    <s v="gases-co2"/>
    <x v="14"/>
    <n v="1006.908266386383"/>
    <s v="AR5"/>
    <s v="WAM"/>
    <s v="low"/>
    <x v="2"/>
  </r>
  <r>
    <n v="2459"/>
    <x v="0"/>
    <s v="gases-co2"/>
    <x v="15"/>
    <n v="1064.1014056601909"/>
    <s v="AR5"/>
    <s v="WAM"/>
    <s v="low"/>
    <x v="2"/>
  </r>
  <r>
    <n v="2460"/>
    <x v="0"/>
    <s v="gases-co2"/>
    <x v="16"/>
    <n v="929.82371535332504"/>
    <s v="AR5"/>
    <s v="WAM"/>
    <s v="low"/>
    <x v="2"/>
  </r>
  <r>
    <n v="2461"/>
    <x v="0"/>
    <s v="gases-co2"/>
    <x v="17"/>
    <n v="995.82021588839643"/>
    <s v="AR5"/>
    <s v="WAM"/>
    <s v="low"/>
    <x v="2"/>
  </r>
  <r>
    <n v="2462"/>
    <x v="0"/>
    <s v="gases-co2"/>
    <x v="18"/>
    <n v="942.63769462898597"/>
    <s v="AR5"/>
    <s v="WAM"/>
    <s v="low"/>
    <x v="2"/>
  </r>
  <r>
    <n v="2463"/>
    <x v="0"/>
    <s v="gases-co2"/>
    <x v="19"/>
    <n v="965.77074532463757"/>
    <s v="AR5"/>
    <s v="WAM"/>
    <s v="low"/>
    <x v="2"/>
  </r>
  <r>
    <n v="2464"/>
    <x v="0"/>
    <s v="gases-co2"/>
    <x v="20"/>
    <n v="961.19529073333365"/>
    <s v="AR5"/>
    <s v="WAM"/>
    <s v="low"/>
    <x v="2"/>
  </r>
  <r>
    <n v="2465"/>
    <x v="0"/>
    <s v="gases-co2"/>
    <x v="21"/>
    <n v="1019.706721924638"/>
    <s v="AR5"/>
    <s v="WAM"/>
    <s v="low"/>
    <x v="2"/>
  </r>
  <r>
    <n v="2466"/>
    <x v="0"/>
    <s v="gases-co2"/>
    <x v="22"/>
    <n v="1056.7803060434801"/>
    <s v="AR5"/>
    <s v="WAM"/>
    <s v="low"/>
    <x v="2"/>
  </r>
  <r>
    <n v="2467"/>
    <x v="0"/>
    <s v="gases-co2"/>
    <x v="23"/>
    <n v="965.93459042028996"/>
    <s v="AR5"/>
    <s v="WAM"/>
    <s v="low"/>
    <x v="2"/>
  </r>
  <r>
    <n v="2468"/>
    <x v="0"/>
    <s v="gases-co2"/>
    <x v="24"/>
    <n v="998.76015646956603"/>
    <s v="AR5"/>
    <s v="WAM"/>
    <s v="low"/>
    <x v="2"/>
  </r>
  <r>
    <n v="2469"/>
    <x v="0"/>
    <s v="gases-co2"/>
    <x v="25"/>
    <n v="1050.237449257972"/>
    <s v="AR5"/>
    <s v="WAM"/>
    <s v="low"/>
    <x v="2"/>
  </r>
  <r>
    <n v="2470"/>
    <x v="0"/>
    <s v="gases-co2"/>
    <x v="26"/>
    <n v="998.14629608116036"/>
    <s v="AR5"/>
    <s v="WAM"/>
    <s v="low"/>
    <x v="2"/>
  </r>
  <r>
    <n v="2471"/>
    <x v="0"/>
    <s v="gases-co2"/>
    <x v="27"/>
    <n v="967.0877161318848"/>
    <s v="AR5"/>
    <s v="WAM"/>
    <s v="low"/>
    <x v="2"/>
  </r>
  <r>
    <n v="2472"/>
    <x v="0"/>
    <s v="gases-co2"/>
    <x v="28"/>
    <n v="1016.543726063769"/>
    <s v="AR5"/>
    <s v="WAM"/>
    <s v="low"/>
    <x v="2"/>
  </r>
  <r>
    <n v="2473"/>
    <x v="0"/>
    <s v="gases-co2"/>
    <x v="29"/>
    <n v="1020.503379547827"/>
    <s v="AR5"/>
    <s v="WAM"/>
    <s v="low"/>
    <x v="2"/>
  </r>
  <r>
    <n v="2474"/>
    <x v="0"/>
    <s v="gases-co2"/>
    <x v="30"/>
    <n v="951.5068264405802"/>
    <s v="AR5"/>
    <s v="WAM"/>
    <s v="low"/>
    <x v="2"/>
  </r>
  <r>
    <n v="2475"/>
    <x v="0"/>
    <s v="gases-co2"/>
    <x v="31"/>
    <n v="908.82402129710204"/>
    <s v="AR5"/>
    <s v="WAM"/>
    <s v="low"/>
    <x v="2"/>
  </r>
  <r>
    <n v="2476"/>
    <x v="0"/>
    <s v="gases-co2"/>
    <x v="32"/>
    <n v="824.15120790072501"/>
    <s v="AR5"/>
    <s v="WAM"/>
    <s v="low"/>
    <x v="2"/>
  </r>
  <r>
    <n v="2477"/>
    <x v="0"/>
    <s v="gases-co2"/>
    <x v="33"/>
    <n v="699.42705551304402"/>
    <s v="AR5"/>
    <s v="WAM"/>
    <s v="low"/>
    <x v="2"/>
  </r>
  <r>
    <n v="2478"/>
    <x v="0"/>
    <s v="gases-co2"/>
    <x v="34"/>
    <n v="774.61011370000006"/>
    <s v="AR5"/>
    <s v="WAM"/>
    <s v="low"/>
    <x v="2"/>
  </r>
  <r>
    <n v="2479"/>
    <x v="0"/>
    <s v="gases-co2"/>
    <x v="35"/>
    <n v="766.04570539999997"/>
    <s v="AR5"/>
    <s v="WAM"/>
    <s v="low"/>
    <x v="2"/>
  </r>
  <r>
    <n v="2480"/>
    <x v="0"/>
    <s v="gases-co2"/>
    <x v="36"/>
    <n v="757.9287243"/>
    <s v="AR5"/>
    <s v="WAM"/>
    <s v="low"/>
    <x v="2"/>
  </r>
  <r>
    <n v="2481"/>
    <x v="0"/>
    <s v="gases-co2"/>
    <x v="37"/>
    <n v="749.82991600000003"/>
    <s v="AR5"/>
    <s v="WAM"/>
    <s v="low"/>
    <x v="2"/>
  </r>
  <r>
    <n v="2482"/>
    <x v="0"/>
    <s v="gases-co2"/>
    <x v="38"/>
    <n v="741.67401170000005"/>
    <s v="AR5"/>
    <s v="WAM"/>
    <s v="low"/>
    <x v="2"/>
  </r>
  <r>
    <n v="2483"/>
    <x v="0"/>
    <s v="gases-co2"/>
    <x v="39"/>
    <n v="733.54197539999996"/>
    <s v="AR5"/>
    <s v="WAM"/>
    <s v="low"/>
    <x v="2"/>
  </r>
  <r>
    <n v="2484"/>
    <x v="0"/>
    <s v="gases-co2"/>
    <x v="40"/>
    <n v="725.06418810000002"/>
    <s v="AR5"/>
    <s v="WAM"/>
    <s v="low"/>
    <x v="2"/>
  </r>
  <r>
    <n v="2485"/>
    <x v="0"/>
    <s v="gases-co2"/>
    <x v="41"/>
    <n v="778.91402019999998"/>
    <s v="AR5"/>
    <s v="WAM"/>
    <s v="low"/>
    <x v="2"/>
  </r>
  <r>
    <n v="2486"/>
    <x v="0"/>
    <s v="gases-co2"/>
    <x v="42"/>
    <n v="778.18912850000004"/>
    <s v="AR5"/>
    <s v="WAM"/>
    <s v="low"/>
    <x v="2"/>
  </r>
  <r>
    <n v="2487"/>
    <x v="0"/>
    <s v="gases-co2"/>
    <x v="43"/>
    <n v="777.46423679999998"/>
    <s v="AR5"/>
    <s v="WAM"/>
    <s v="low"/>
    <x v="2"/>
  </r>
  <r>
    <n v="2488"/>
    <x v="0"/>
    <s v="gases-co2"/>
    <x v="44"/>
    <n v="776.73934510000004"/>
    <s v="AR5"/>
    <s v="WAM"/>
    <s v="low"/>
    <x v="2"/>
  </r>
  <r>
    <n v="2489"/>
    <x v="0"/>
    <s v="gases-co2"/>
    <x v="45"/>
    <n v="776.01445339999998"/>
    <s v="AR5"/>
    <s v="WAM"/>
    <s v="low"/>
    <x v="2"/>
  </r>
  <r>
    <n v="2490"/>
    <x v="0"/>
    <s v="gases-co2"/>
    <x v="46"/>
    <n v="775.28956170000004"/>
    <s v="AR5"/>
    <s v="WAM"/>
    <s v="low"/>
    <x v="2"/>
  </r>
  <r>
    <n v="2491"/>
    <x v="0"/>
    <s v="gases-co2"/>
    <x v="47"/>
    <n v="774.64503209999998"/>
    <s v="AR5"/>
    <s v="WAM"/>
    <s v="low"/>
    <x v="2"/>
  </r>
  <r>
    <n v="2492"/>
    <x v="0"/>
    <s v="gases-co2"/>
    <x v="48"/>
    <n v="774.0005026"/>
    <s v="AR5"/>
    <s v="WAM"/>
    <s v="low"/>
    <x v="2"/>
  </r>
  <r>
    <n v="2493"/>
    <x v="0"/>
    <s v="gases-co2"/>
    <x v="49"/>
    <n v="773.35597289999998"/>
    <s v="AR5"/>
    <s v="WAM"/>
    <s v="low"/>
    <x v="2"/>
  </r>
  <r>
    <n v="2494"/>
    <x v="0"/>
    <s v="gases-co2"/>
    <x v="50"/>
    <n v="772.71144340000001"/>
    <s v="AR5"/>
    <s v="WAM"/>
    <s v="low"/>
    <x v="2"/>
  </r>
  <r>
    <n v="2495"/>
    <x v="0"/>
    <s v="gases-co2"/>
    <x v="51"/>
    <n v="772.06691379999995"/>
    <s v="AR5"/>
    <s v="WAM"/>
    <s v="low"/>
    <x v="2"/>
  </r>
  <r>
    <n v="2496"/>
    <x v="0"/>
    <s v="gases-co2"/>
    <x v="52"/>
    <n v="771.58310849999998"/>
    <s v="AR5"/>
    <s v="WAM"/>
    <s v="low"/>
    <x v="2"/>
  </r>
  <r>
    <n v="2497"/>
    <x v="0"/>
    <s v="gases-co2"/>
    <x v="53"/>
    <n v="771.09930310000004"/>
    <s v="AR5"/>
    <s v="WAM"/>
    <s v="low"/>
    <x v="2"/>
  </r>
  <r>
    <n v="2498"/>
    <x v="0"/>
    <s v="gases-co2"/>
    <x v="54"/>
    <n v="770.61549779999996"/>
    <s v="AR5"/>
    <s v="WAM"/>
    <s v="low"/>
    <x v="2"/>
  </r>
  <r>
    <n v="2499"/>
    <x v="0"/>
    <s v="gases-co2"/>
    <x v="55"/>
    <n v="770.21205459999999"/>
    <s v="AR5"/>
    <s v="WAM"/>
    <s v="low"/>
    <x v="2"/>
  </r>
  <r>
    <n v="2500"/>
    <x v="0"/>
    <s v="gases-co2"/>
    <x v="56"/>
    <n v="769.80861130000005"/>
    <s v="AR5"/>
    <s v="WAM"/>
    <s v="low"/>
    <x v="2"/>
  </r>
  <r>
    <n v="2501"/>
    <x v="0"/>
    <s v="gases-co2"/>
    <x v="57"/>
    <n v="769.40516809999997"/>
    <s v="AR5"/>
    <s v="WAM"/>
    <s v="low"/>
    <x v="2"/>
  </r>
  <r>
    <n v="2502"/>
    <x v="0"/>
    <s v="gases-co2"/>
    <x v="58"/>
    <n v="769.0017249"/>
    <s v="AR5"/>
    <s v="WAM"/>
    <s v="low"/>
    <x v="2"/>
  </r>
  <r>
    <n v="2503"/>
    <x v="0"/>
    <s v="gases-co2"/>
    <x v="59"/>
    <n v="768.5982818"/>
    <s v="AR5"/>
    <s v="WAM"/>
    <s v="low"/>
    <x v="2"/>
  </r>
  <r>
    <n v="2504"/>
    <x v="0"/>
    <s v="gases-co2"/>
    <x v="60"/>
    <n v="768.23501950000002"/>
    <s v="AR5"/>
    <s v="WAM"/>
    <s v="low"/>
    <x v="2"/>
  </r>
  <r>
    <n v="2505"/>
    <x v="0"/>
    <s v="gases-n2o"/>
    <x v="0"/>
    <n v="4694.367579620086"/>
    <s v="AR5"/>
    <s v="WAM"/>
    <s v="low"/>
    <x v="2"/>
  </r>
  <r>
    <n v="2506"/>
    <x v="0"/>
    <s v="gases-n2o"/>
    <x v="1"/>
    <n v="4770.3297773407057"/>
    <s v="AR5"/>
    <s v="WAM"/>
    <s v="low"/>
    <x v="2"/>
  </r>
  <r>
    <n v="2507"/>
    <x v="0"/>
    <s v="gases-n2o"/>
    <x v="2"/>
    <n v="4794.0593403680896"/>
    <s v="AR5"/>
    <s v="WAM"/>
    <s v="low"/>
    <x v="2"/>
  </r>
  <r>
    <n v="2508"/>
    <x v="0"/>
    <s v="gases-n2o"/>
    <x v="3"/>
    <n v="4982.8536622459014"/>
    <s v="AR5"/>
    <s v="WAM"/>
    <s v="low"/>
    <x v="2"/>
  </r>
  <r>
    <n v="2509"/>
    <x v="0"/>
    <s v="gases-n2o"/>
    <x v="4"/>
    <n v="5196.8374035381567"/>
    <s v="AR5"/>
    <s v="WAM"/>
    <s v="low"/>
    <x v="2"/>
  </r>
  <r>
    <n v="2510"/>
    <x v="0"/>
    <s v="gases-n2o"/>
    <x v="5"/>
    <n v="5405.8555898599716"/>
    <s v="AR5"/>
    <s v="WAM"/>
    <s v="low"/>
    <x v="2"/>
  </r>
  <r>
    <n v="2511"/>
    <x v="0"/>
    <s v="gases-n2o"/>
    <x v="6"/>
    <n v="5516.3186338817914"/>
    <s v="AR5"/>
    <s v="WAM"/>
    <s v="low"/>
    <x v="2"/>
  </r>
  <r>
    <n v="2512"/>
    <x v="0"/>
    <s v="gases-n2o"/>
    <x v="7"/>
    <n v="5541.817499541673"/>
    <s v="AR5"/>
    <s v="WAM"/>
    <s v="low"/>
    <x v="2"/>
  </r>
  <r>
    <n v="2513"/>
    <x v="0"/>
    <s v="gases-n2o"/>
    <x v="8"/>
    <n v="5486.6174098821539"/>
    <s v="AR5"/>
    <s v="WAM"/>
    <s v="low"/>
    <x v="2"/>
  </r>
  <r>
    <n v="2514"/>
    <x v="0"/>
    <s v="gases-n2o"/>
    <x v="9"/>
    <n v="5470.411572966992"/>
    <s v="AR5"/>
    <s v="WAM"/>
    <s v="low"/>
    <x v="2"/>
  </r>
  <r>
    <n v="2515"/>
    <x v="0"/>
    <s v="gases-n2o"/>
    <x v="10"/>
    <n v="5730.6583009045753"/>
    <s v="AR5"/>
    <s v="WAM"/>
    <s v="low"/>
    <x v="2"/>
  </r>
  <r>
    <n v="2516"/>
    <x v="0"/>
    <s v="gases-n2o"/>
    <x v="11"/>
    <n v="6046.7248138094074"/>
    <s v="AR5"/>
    <s v="WAM"/>
    <s v="low"/>
    <x v="2"/>
  </r>
  <r>
    <n v="2517"/>
    <x v="0"/>
    <s v="gases-n2o"/>
    <x v="12"/>
    <n v="6122.0963102291526"/>
    <s v="AR5"/>
    <s v="WAM"/>
    <s v="low"/>
    <x v="2"/>
  </r>
  <r>
    <n v="2518"/>
    <x v="0"/>
    <s v="gases-n2o"/>
    <x v="13"/>
    <n v="6355.7599915833889"/>
    <s v="AR5"/>
    <s v="WAM"/>
    <s v="low"/>
    <x v="2"/>
  </r>
  <r>
    <n v="2519"/>
    <x v="0"/>
    <s v="gases-n2o"/>
    <x v="14"/>
    <n v="6460.7452678960408"/>
    <s v="AR5"/>
    <s v="WAM"/>
    <s v="low"/>
    <x v="2"/>
  </r>
  <r>
    <n v="2520"/>
    <x v="0"/>
    <s v="gases-n2o"/>
    <x v="15"/>
    <n v="6503.8542260926824"/>
    <s v="AR5"/>
    <s v="WAM"/>
    <s v="low"/>
    <x v="2"/>
  </r>
  <r>
    <n v="2521"/>
    <x v="0"/>
    <s v="gases-n2o"/>
    <x v="16"/>
    <n v="6282.0089613653881"/>
    <s v="AR5"/>
    <s v="WAM"/>
    <s v="low"/>
    <x v="2"/>
  </r>
  <r>
    <n v="2522"/>
    <x v="0"/>
    <s v="gases-n2o"/>
    <x v="17"/>
    <n v="6086.6318211180542"/>
    <s v="AR5"/>
    <s v="WAM"/>
    <s v="low"/>
    <x v="2"/>
  </r>
  <r>
    <n v="2523"/>
    <x v="0"/>
    <s v="gases-n2o"/>
    <x v="18"/>
    <n v="6131.3754276390364"/>
    <s v="AR5"/>
    <s v="WAM"/>
    <s v="low"/>
    <x v="2"/>
  </r>
  <r>
    <n v="2524"/>
    <x v="0"/>
    <s v="gases-n2o"/>
    <x v="19"/>
    <n v="6122.5637845038927"/>
    <s v="AR5"/>
    <s v="WAM"/>
    <s v="low"/>
    <x v="2"/>
  </r>
  <r>
    <n v="2525"/>
    <x v="0"/>
    <s v="gases-n2o"/>
    <x v="20"/>
    <n v="6277.8167819743048"/>
    <s v="AR5"/>
    <s v="WAM"/>
    <s v="low"/>
    <x v="2"/>
  </r>
  <r>
    <n v="2526"/>
    <x v="0"/>
    <s v="gases-n2o"/>
    <x v="21"/>
    <n v="6414.7990483492322"/>
    <s v="AR5"/>
    <s v="WAM"/>
    <s v="low"/>
    <x v="2"/>
  </r>
  <r>
    <n v="2527"/>
    <x v="0"/>
    <s v="gases-n2o"/>
    <x v="22"/>
    <n v="6515.6608528543538"/>
    <s v="AR5"/>
    <s v="WAM"/>
    <s v="low"/>
    <x v="2"/>
  </r>
  <r>
    <n v="2528"/>
    <x v="0"/>
    <s v="gases-n2o"/>
    <x v="23"/>
    <n v="6513.4080327276833"/>
    <s v="AR5"/>
    <s v="WAM"/>
    <s v="low"/>
    <x v="2"/>
  </r>
  <r>
    <n v="2529"/>
    <x v="0"/>
    <s v="gases-n2o"/>
    <x v="24"/>
    <n v="6725.9861666025436"/>
    <s v="AR5"/>
    <s v="WAM"/>
    <s v="low"/>
    <x v="2"/>
  </r>
  <r>
    <n v="2530"/>
    <x v="0"/>
    <s v="gases-n2o"/>
    <x v="25"/>
    <n v="6685.8989227000238"/>
    <s v="AR5"/>
    <s v="WAM"/>
    <s v="low"/>
    <x v="2"/>
  </r>
  <r>
    <n v="2531"/>
    <x v="0"/>
    <s v="gases-n2o"/>
    <x v="26"/>
    <n v="6704.1946516296684"/>
    <s v="AR5"/>
    <s v="WAM"/>
    <s v="low"/>
    <x v="2"/>
  </r>
  <r>
    <n v="2532"/>
    <x v="0"/>
    <s v="gases-n2o"/>
    <x v="27"/>
    <n v="6767.5240728407234"/>
    <s v="AR5"/>
    <s v="WAM"/>
    <s v="low"/>
    <x v="2"/>
  </r>
  <r>
    <n v="2533"/>
    <x v="0"/>
    <s v="gases-n2o"/>
    <x v="28"/>
    <n v="6847.6396745394513"/>
    <s v="AR5"/>
    <s v="WAM"/>
    <s v="low"/>
    <x v="2"/>
  </r>
  <r>
    <n v="2534"/>
    <x v="0"/>
    <s v="gases-n2o"/>
    <x v="29"/>
    <n v="6862.7021551674434"/>
    <s v="AR5"/>
    <s v="WAM"/>
    <s v="low"/>
    <x v="2"/>
  </r>
  <r>
    <n v="2535"/>
    <x v="0"/>
    <s v="gases-n2o"/>
    <x v="30"/>
    <n v="6971.9488312831963"/>
    <s v="AR5"/>
    <s v="WAM"/>
    <s v="low"/>
    <x v="2"/>
  </r>
  <r>
    <n v="2536"/>
    <x v="0"/>
    <s v="gases-n2o"/>
    <x v="31"/>
    <n v="6829.7204256400692"/>
    <s v="AR5"/>
    <s v="WAM"/>
    <s v="low"/>
    <x v="2"/>
  </r>
  <r>
    <n v="2537"/>
    <x v="0"/>
    <s v="gases-n2o"/>
    <x v="32"/>
    <n v="6546.7525165624529"/>
    <s v="AR5"/>
    <s v="WAM"/>
    <s v="low"/>
    <x v="2"/>
  </r>
  <r>
    <n v="2538"/>
    <x v="0"/>
    <s v="gases-n2o"/>
    <x v="33"/>
    <n v="6463.8111269898764"/>
    <s v="AR5"/>
    <s v="WAM"/>
    <s v="low"/>
    <x v="2"/>
  </r>
  <r>
    <n v="2539"/>
    <x v="0"/>
    <s v="gases-n2o"/>
    <x v="34"/>
    <n v="6386.3707240000003"/>
    <s v="AR5"/>
    <s v="WAM"/>
    <s v="low"/>
    <x v="2"/>
  </r>
  <r>
    <n v="2540"/>
    <x v="0"/>
    <s v="gases-n2o"/>
    <x v="35"/>
    <n v="6326.9292999999998"/>
    <s v="AR5"/>
    <s v="WAM"/>
    <s v="low"/>
    <x v="2"/>
  </r>
  <r>
    <n v="2541"/>
    <x v="0"/>
    <s v="gases-n2o"/>
    <x v="36"/>
    <n v="6263.209484"/>
    <s v="AR5"/>
    <s v="WAM"/>
    <s v="low"/>
    <x v="2"/>
  </r>
  <r>
    <n v="2542"/>
    <x v="0"/>
    <s v="gases-n2o"/>
    <x v="37"/>
    <n v="6198.9533069999998"/>
    <s v="AR5"/>
    <s v="WAM"/>
    <s v="low"/>
    <x v="2"/>
  </r>
  <r>
    <n v="2543"/>
    <x v="0"/>
    <s v="gases-n2o"/>
    <x v="38"/>
    <n v="6139.8488209999996"/>
    <s v="AR5"/>
    <s v="WAM"/>
    <s v="low"/>
    <x v="2"/>
  </r>
  <r>
    <n v="2544"/>
    <x v="0"/>
    <s v="gases-n2o"/>
    <x v="39"/>
    <n v="6063.652"/>
    <s v="AR5"/>
    <s v="WAM"/>
    <s v="low"/>
    <x v="2"/>
  </r>
  <r>
    <n v="2545"/>
    <x v="0"/>
    <s v="gases-n2o"/>
    <x v="40"/>
    <n v="5997.503119"/>
    <s v="AR5"/>
    <s v="WAM"/>
    <s v="low"/>
    <x v="2"/>
  </r>
  <r>
    <n v="2546"/>
    <x v="0"/>
    <s v="gases-n2o"/>
    <x v="41"/>
    <n v="6453.3574779999999"/>
    <s v="AR5"/>
    <s v="WAM"/>
    <s v="low"/>
    <x v="2"/>
  </r>
  <r>
    <n v="2547"/>
    <x v="0"/>
    <s v="gases-n2o"/>
    <x v="42"/>
    <n v="6468.4991209999998"/>
    <s v="AR5"/>
    <s v="WAM"/>
    <s v="low"/>
    <x v="2"/>
  </r>
  <r>
    <n v="2548"/>
    <x v="0"/>
    <s v="gases-n2o"/>
    <x v="43"/>
    <n v="6466.9680159999998"/>
    <s v="AR5"/>
    <s v="WAM"/>
    <s v="low"/>
    <x v="2"/>
  </r>
  <r>
    <n v="2549"/>
    <x v="0"/>
    <s v="gases-n2o"/>
    <x v="44"/>
    <n v="6473.9852389999996"/>
    <s v="AR5"/>
    <s v="WAM"/>
    <s v="low"/>
    <x v="2"/>
  </r>
  <r>
    <n v="2550"/>
    <x v="0"/>
    <s v="gases-n2o"/>
    <x v="45"/>
    <n v="6480.714825"/>
    <s v="AR5"/>
    <s v="WAM"/>
    <s v="low"/>
    <x v="2"/>
  </r>
  <r>
    <n v="2551"/>
    <x v="0"/>
    <s v="gases-n2o"/>
    <x v="46"/>
    <n v="6496.4333969999998"/>
    <s v="AR5"/>
    <s v="WAM"/>
    <s v="low"/>
    <x v="2"/>
  </r>
  <r>
    <n v="2552"/>
    <x v="0"/>
    <s v="gases-n2o"/>
    <x v="47"/>
    <n v="6495.6478420000003"/>
    <s v="AR5"/>
    <s v="WAM"/>
    <s v="low"/>
    <x v="2"/>
  </r>
  <r>
    <n v="2553"/>
    <x v="0"/>
    <s v="gases-n2o"/>
    <x v="48"/>
    <n v="6503.4937870000003"/>
    <s v="AR5"/>
    <s v="WAM"/>
    <s v="low"/>
    <x v="2"/>
  </r>
  <r>
    <n v="2554"/>
    <x v="0"/>
    <s v="gases-n2o"/>
    <x v="49"/>
    <n v="6511.366403"/>
    <s v="AR5"/>
    <s v="WAM"/>
    <s v="low"/>
    <x v="2"/>
  </r>
  <r>
    <n v="2555"/>
    <x v="0"/>
    <s v="gases-n2o"/>
    <x v="50"/>
    <n v="6527.9005420000003"/>
    <s v="AR5"/>
    <s v="WAM"/>
    <s v="low"/>
    <x v="2"/>
  </r>
  <r>
    <n v="2556"/>
    <x v="0"/>
    <s v="gases-n2o"/>
    <x v="51"/>
    <n v="6527.4511190000003"/>
    <s v="AR5"/>
    <s v="WAM"/>
    <s v="low"/>
    <x v="2"/>
  </r>
  <r>
    <n v="2557"/>
    <x v="0"/>
    <s v="gases-n2o"/>
    <x v="52"/>
    <n v="6536.7779540000001"/>
    <s v="AR5"/>
    <s v="WAM"/>
    <s v="low"/>
    <x v="2"/>
  </r>
  <r>
    <n v="2558"/>
    <x v="0"/>
    <s v="gases-n2o"/>
    <x v="53"/>
    <n v="6546.2318969999997"/>
    <s v="AR5"/>
    <s v="WAM"/>
    <s v="low"/>
    <x v="2"/>
  </r>
  <r>
    <n v="2559"/>
    <x v="0"/>
    <s v="gases-n2o"/>
    <x v="54"/>
    <n v="6564.4863359999999"/>
    <s v="AR5"/>
    <s v="WAM"/>
    <s v="low"/>
    <x v="2"/>
  </r>
  <r>
    <n v="2560"/>
    <x v="0"/>
    <s v="gases-n2o"/>
    <x v="55"/>
    <n v="6566.1093170000004"/>
    <s v="AR5"/>
    <s v="WAM"/>
    <s v="low"/>
    <x v="2"/>
  </r>
  <r>
    <n v="2561"/>
    <x v="0"/>
    <s v="gases-n2o"/>
    <x v="56"/>
    <n v="6576.4710649999997"/>
    <s v="AR5"/>
    <s v="WAM"/>
    <s v="low"/>
    <x v="2"/>
  </r>
  <r>
    <n v="2562"/>
    <x v="0"/>
    <s v="gases-n2o"/>
    <x v="57"/>
    <n v="6586.8752549999999"/>
    <s v="AR5"/>
    <s v="WAM"/>
    <s v="low"/>
    <x v="2"/>
  </r>
  <r>
    <n v="2563"/>
    <x v="0"/>
    <s v="gases-n2o"/>
    <x v="58"/>
    <n v="6606.0820540000004"/>
    <s v="AR5"/>
    <s v="WAM"/>
    <s v="low"/>
    <x v="2"/>
  </r>
  <r>
    <n v="2564"/>
    <x v="0"/>
    <s v="gases-n2o"/>
    <x v="59"/>
    <n v="6608.0308670000004"/>
    <s v="AR5"/>
    <s v="WAM"/>
    <s v="low"/>
    <x v="2"/>
  </r>
  <r>
    <n v="2565"/>
    <x v="0"/>
    <s v="gases-n2o"/>
    <x v="60"/>
    <n v="6610.123928"/>
    <s v="AR5"/>
    <s v="WAM"/>
    <s v="low"/>
    <x v="2"/>
  </r>
  <r>
    <n v="2566"/>
    <x v="1"/>
    <s v="gases-ch4"/>
    <x v="0"/>
    <n v="30.911999999999999"/>
    <s v="AR5"/>
    <s v="WAM"/>
    <s v="low"/>
    <x v="2"/>
  </r>
  <r>
    <n v="2567"/>
    <x v="1"/>
    <s v="gases-ch4"/>
    <x v="1"/>
    <n v="52.808"/>
    <s v="AR5"/>
    <s v="WAM"/>
    <s v="low"/>
    <x v="2"/>
  </r>
  <r>
    <n v="2568"/>
    <x v="1"/>
    <s v="gases-ch4"/>
    <x v="2"/>
    <n v="44.758000000000003"/>
    <s v="AR5"/>
    <s v="WAM"/>
    <s v="low"/>
    <x v="2"/>
  </r>
  <r>
    <n v="2569"/>
    <x v="1"/>
    <s v="gases-ch4"/>
    <x v="3"/>
    <n v="50.231999999999999"/>
    <s v="AR5"/>
    <s v="WAM"/>
    <s v="low"/>
    <x v="2"/>
  </r>
  <r>
    <n v="2570"/>
    <x v="1"/>
    <s v="gases-ch4"/>
    <x v="4"/>
    <n v="62.983199999999997"/>
    <s v="AR5"/>
    <s v="WAM"/>
    <s v="low"/>
    <x v="2"/>
  </r>
  <r>
    <n v="2571"/>
    <x v="1"/>
    <s v="gases-ch4"/>
    <x v="5"/>
    <n v="88.619809599999996"/>
    <s v="AR5"/>
    <s v="WAM"/>
    <s v="low"/>
    <x v="2"/>
  </r>
  <r>
    <n v="2572"/>
    <x v="1"/>
    <s v="gases-ch4"/>
    <x v="6"/>
    <n v="118.9241956"/>
    <s v="AR5"/>
    <s v="WAM"/>
    <s v="low"/>
    <x v="2"/>
  </r>
  <r>
    <n v="2573"/>
    <x v="1"/>
    <s v="gases-ch4"/>
    <x v="7"/>
    <n v="122.6756888"/>
    <s v="AR5"/>
    <s v="WAM"/>
    <s v="low"/>
    <x v="2"/>
  </r>
  <r>
    <n v="2574"/>
    <x v="1"/>
    <s v="gases-ch4"/>
    <x v="8"/>
    <n v="115.4954108"/>
    <s v="AR5"/>
    <s v="WAM"/>
    <s v="low"/>
    <x v="2"/>
  </r>
  <r>
    <n v="2575"/>
    <x v="1"/>
    <s v="gases-ch4"/>
    <x v="9"/>
    <n v="132.8328568"/>
    <s v="AR5"/>
    <s v="WAM"/>
    <s v="low"/>
    <x v="2"/>
  </r>
  <r>
    <n v="2576"/>
    <x v="1"/>
    <s v="gases-ch4"/>
    <x v="10"/>
    <n v="155.24676160000001"/>
    <s v="AR5"/>
    <s v="WAM"/>
    <s v="low"/>
    <x v="2"/>
  </r>
  <r>
    <n v="2577"/>
    <x v="1"/>
    <s v="gases-ch4"/>
    <x v="11"/>
    <n v="137.3219876"/>
    <s v="AR5"/>
    <s v="WAM"/>
    <s v="low"/>
    <x v="2"/>
  </r>
  <r>
    <n v="2578"/>
    <x v="1"/>
    <s v="gases-ch4"/>
    <x v="12"/>
    <n v="146.9207432"/>
    <s v="AR5"/>
    <s v="WAM"/>
    <s v="low"/>
    <x v="2"/>
  </r>
  <r>
    <n v="2579"/>
    <x v="1"/>
    <s v="gases-ch4"/>
    <x v="13"/>
    <n v="62.320974800000002"/>
    <s v="AR5"/>
    <s v="WAM"/>
    <s v="low"/>
    <x v="2"/>
  </r>
  <r>
    <n v="2580"/>
    <x v="1"/>
    <s v="gases-ch4"/>
    <x v="14"/>
    <n v="70.054899599999999"/>
    <s v="AR5"/>
    <s v="WAM"/>
    <s v="low"/>
    <x v="2"/>
  </r>
  <r>
    <n v="2581"/>
    <x v="1"/>
    <s v="gases-ch4"/>
    <x v="15"/>
    <n v="22.103045999999999"/>
    <s v="AR5"/>
    <s v="WAM"/>
    <s v="low"/>
    <x v="2"/>
  </r>
  <r>
    <n v="2582"/>
    <x v="1"/>
    <s v="gases-ch4"/>
    <x v="16"/>
    <n v="26.031123999999998"/>
    <s v="AR5"/>
    <s v="WAM"/>
    <s v="low"/>
    <x v="2"/>
  </r>
  <r>
    <n v="2583"/>
    <x v="1"/>
    <s v="gases-ch4"/>
    <x v="17"/>
    <n v="27.993456399999999"/>
    <s v="AR5"/>
    <s v="WAM"/>
    <s v="low"/>
    <x v="2"/>
  </r>
  <r>
    <n v="2584"/>
    <x v="1"/>
    <s v="gases-ch4"/>
    <x v="18"/>
    <n v="36.728479200000002"/>
    <s v="AR5"/>
    <s v="WAM"/>
    <s v="low"/>
    <x v="2"/>
  </r>
  <r>
    <n v="2585"/>
    <x v="1"/>
    <s v="gases-ch4"/>
    <x v="19"/>
    <n v="52.959984000000013"/>
    <s v="AR5"/>
    <s v="WAM"/>
    <s v="low"/>
    <x v="2"/>
  </r>
  <r>
    <n v="2586"/>
    <x v="1"/>
    <s v="gases-ch4"/>
    <x v="20"/>
    <n v="53.373045599999998"/>
    <s v="AR5"/>
    <s v="WAM"/>
    <s v="low"/>
    <x v="2"/>
  </r>
  <r>
    <n v="2587"/>
    <x v="1"/>
    <s v="gases-ch4"/>
    <x v="21"/>
    <n v="53.646681200000003"/>
    <s v="AR5"/>
    <s v="WAM"/>
    <s v="low"/>
    <x v="2"/>
  </r>
  <r>
    <n v="2588"/>
    <x v="1"/>
    <s v="gases-ch4"/>
    <x v="22"/>
    <n v="71.326992799999999"/>
    <s v="AR5"/>
    <s v="WAM"/>
    <s v="low"/>
    <x v="2"/>
  </r>
  <r>
    <n v="2589"/>
    <x v="1"/>
    <s v="gases-ch4"/>
    <x v="23"/>
    <n v="91.447162800000001"/>
    <s v="AR5"/>
    <s v="WAM"/>
    <s v="low"/>
    <x v="2"/>
  </r>
  <r>
    <n v="2590"/>
    <x v="1"/>
    <s v="gases-ch4"/>
    <x v="24"/>
    <n v="141.6592632"/>
    <s v="AR5"/>
    <s v="WAM"/>
    <s v="low"/>
    <x v="2"/>
  </r>
  <r>
    <n v="2591"/>
    <x v="1"/>
    <s v="gases-ch4"/>
    <x v="25"/>
    <n v="119.5052124"/>
    <s v="AR5"/>
    <s v="WAM"/>
    <s v="low"/>
    <x v="2"/>
  </r>
  <r>
    <n v="2592"/>
    <x v="1"/>
    <s v="gases-ch4"/>
    <x v="26"/>
    <n v="140.31102396514169"/>
    <s v="AR5"/>
    <s v="WAM"/>
    <s v="low"/>
    <x v="2"/>
  </r>
  <r>
    <n v="2593"/>
    <x v="1"/>
    <s v="gases-ch4"/>
    <x v="27"/>
    <n v="125.4601516"/>
    <s v="AR5"/>
    <s v="WAM"/>
    <s v="low"/>
    <x v="2"/>
  </r>
  <r>
    <n v="2594"/>
    <x v="1"/>
    <s v="gases-ch4"/>
    <x v="28"/>
    <n v="103.3386872"/>
    <s v="AR5"/>
    <s v="WAM"/>
    <s v="low"/>
    <x v="2"/>
  </r>
  <r>
    <n v="2595"/>
    <x v="1"/>
    <s v="gases-ch4"/>
    <x v="29"/>
    <n v="120.09956"/>
    <s v="AR5"/>
    <s v="WAM"/>
    <s v="low"/>
    <x v="2"/>
  </r>
  <r>
    <n v="2596"/>
    <x v="1"/>
    <s v="gases-ch4"/>
    <x v="30"/>
    <n v="107.6878768"/>
    <s v="AR5"/>
    <s v="WAM"/>
    <s v="low"/>
    <x v="2"/>
  </r>
  <r>
    <n v="2597"/>
    <x v="1"/>
    <s v="gases-ch4"/>
    <x v="31"/>
    <n v="86.937617199999991"/>
    <s v="AR5"/>
    <s v="WAM"/>
    <s v="low"/>
    <x v="2"/>
  </r>
  <r>
    <n v="2598"/>
    <x v="1"/>
    <s v="gases-ch4"/>
    <x v="32"/>
    <n v="78.120935200000005"/>
    <s v="AR5"/>
    <s v="WAM"/>
    <s v="low"/>
    <x v="2"/>
  </r>
  <r>
    <n v="2599"/>
    <x v="1"/>
    <s v="gases-ch4"/>
    <x v="33"/>
    <n v="89.355901599999996"/>
    <s v="AR5"/>
    <s v="WAM"/>
    <s v="low"/>
    <x v="2"/>
  </r>
  <r>
    <n v="2600"/>
    <x v="1"/>
    <s v="gases-ch4"/>
    <x v="34"/>
    <n v="43.046774249999999"/>
    <s v="AR5"/>
    <s v="WAM"/>
    <s v="low"/>
    <x v="2"/>
  </r>
  <r>
    <n v="2601"/>
    <x v="1"/>
    <s v="gases-ch4"/>
    <x v="35"/>
    <n v="52.453291589999999"/>
    <s v="AR5"/>
    <s v="WAM"/>
    <s v="low"/>
    <x v="2"/>
  </r>
  <r>
    <n v="2602"/>
    <x v="1"/>
    <s v="gases-ch4"/>
    <x v="36"/>
    <n v="52.453291589999999"/>
    <s v="AR5"/>
    <s v="WAM"/>
    <s v="low"/>
    <x v="2"/>
  </r>
  <r>
    <n v="2603"/>
    <x v="1"/>
    <s v="gases-ch4"/>
    <x v="37"/>
    <n v="52.453291589999999"/>
    <s v="AR5"/>
    <s v="WAM"/>
    <s v="low"/>
    <x v="2"/>
  </r>
  <r>
    <n v="2604"/>
    <x v="1"/>
    <s v="gases-ch4"/>
    <x v="38"/>
    <n v="0"/>
    <s v="AR5"/>
    <s v="WAM"/>
    <s v="low"/>
    <x v="2"/>
  </r>
  <r>
    <n v="2605"/>
    <x v="1"/>
    <s v="gases-ch4"/>
    <x v="39"/>
    <n v="0"/>
    <s v="AR5"/>
    <s v="WAM"/>
    <s v="low"/>
    <x v="2"/>
  </r>
  <r>
    <n v="2606"/>
    <x v="1"/>
    <s v="gases-ch4"/>
    <x v="40"/>
    <n v="0"/>
    <s v="AR5"/>
    <s v="WAM"/>
    <s v="low"/>
    <x v="2"/>
  </r>
  <r>
    <n v="2607"/>
    <x v="1"/>
    <s v="gases-ch4"/>
    <x v="41"/>
    <n v="0"/>
    <s v="AR5"/>
    <s v="WAM"/>
    <s v="low"/>
    <x v="2"/>
  </r>
  <r>
    <n v="2608"/>
    <x v="1"/>
    <s v="gases-ch4"/>
    <x v="42"/>
    <n v="0"/>
    <s v="AR5"/>
    <s v="WAM"/>
    <s v="low"/>
    <x v="2"/>
  </r>
  <r>
    <n v="2609"/>
    <x v="1"/>
    <s v="gases-ch4"/>
    <x v="43"/>
    <n v="0"/>
    <s v="AR5"/>
    <s v="WAM"/>
    <s v="low"/>
    <x v="2"/>
  </r>
  <r>
    <n v="2610"/>
    <x v="1"/>
    <s v="gases-ch4"/>
    <x v="44"/>
    <n v="0"/>
    <s v="AR5"/>
    <s v="WAM"/>
    <s v="low"/>
    <x v="2"/>
  </r>
  <r>
    <n v="2611"/>
    <x v="1"/>
    <s v="gases-ch4"/>
    <x v="45"/>
    <n v="0"/>
    <s v="AR5"/>
    <s v="WAM"/>
    <s v="low"/>
    <x v="2"/>
  </r>
  <r>
    <n v="2612"/>
    <x v="1"/>
    <s v="gases-ch4"/>
    <x v="46"/>
    <n v="0"/>
    <s v="AR5"/>
    <s v="WAM"/>
    <s v="low"/>
    <x v="2"/>
  </r>
  <r>
    <n v="2613"/>
    <x v="1"/>
    <s v="gases-ch4"/>
    <x v="47"/>
    <n v="0"/>
    <s v="AR5"/>
    <s v="WAM"/>
    <s v="low"/>
    <x v="2"/>
  </r>
  <r>
    <n v="2614"/>
    <x v="1"/>
    <s v="gases-ch4"/>
    <x v="48"/>
    <n v="0"/>
    <s v="AR5"/>
    <s v="WAM"/>
    <s v="low"/>
    <x v="2"/>
  </r>
  <r>
    <n v="2615"/>
    <x v="1"/>
    <s v="gases-ch4"/>
    <x v="49"/>
    <n v="0"/>
    <s v="AR5"/>
    <s v="WAM"/>
    <s v="low"/>
    <x v="2"/>
  </r>
  <r>
    <n v="2616"/>
    <x v="1"/>
    <s v="gases-ch4"/>
    <x v="50"/>
    <n v="0"/>
    <s v="AR5"/>
    <s v="WAM"/>
    <s v="low"/>
    <x v="2"/>
  </r>
  <r>
    <n v="2617"/>
    <x v="1"/>
    <s v="gases-ch4"/>
    <x v="51"/>
    <n v="0"/>
    <s v="AR5"/>
    <s v="WAM"/>
    <s v="low"/>
    <x v="2"/>
  </r>
  <r>
    <n v="2618"/>
    <x v="1"/>
    <s v="gases-ch4"/>
    <x v="52"/>
    <n v="0"/>
    <s v="AR5"/>
    <s v="WAM"/>
    <s v="low"/>
    <x v="2"/>
  </r>
  <r>
    <n v="2619"/>
    <x v="1"/>
    <s v="gases-ch4"/>
    <x v="53"/>
    <n v="0"/>
    <s v="AR5"/>
    <s v="WAM"/>
    <s v="low"/>
    <x v="2"/>
  </r>
  <r>
    <n v="2620"/>
    <x v="1"/>
    <s v="gases-ch4"/>
    <x v="54"/>
    <n v="0"/>
    <s v="AR5"/>
    <s v="WAM"/>
    <s v="low"/>
    <x v="2"/>
  </r>
  <r>
    <n v="2621"/>
    <x v="1"/>
    <s v="gases-ch4"/>
    <x v="55"/>
    <n v="0"/>
    <s v="AR5"/>
    <s v="WAM"/>
    <s v="low"/>
    <x v="2"/>
  </r>
  <r>
    <n v="2622"/>
    <x v="1"/>
    <s v="gases-ch4"/>
    <x v="56"/>
    <n v="0"/>
    <s v="AR5"/>
    <s v="WAM"/>
    <s v="low"/>
    <x v="2"/>
  </r>
  <r>
    <n v="2623"/>
    <x v="1"/>
    <s v="gases-ch4"/>
    <x v="57"/>
    <n v="0"/>
    <s v="AR5"/>
    <s v="WAM"/>
    <s v="low"/>
    <x v="2"/>
  </r>
  <r>
    <n v="2624"/>
    <x v="1"/>
    <s v="gases-ch4"/>
    <x v="58"/>
    <n v="0"/>
    <s v="AR5"/>
    <s v="WAM"/>
    <s v="low"/>
    <x v="2"/>
  </r>
  <r>
    <n v="2625"/>
    <x v="1"/>
    <s v="gases-ch4"/>
    <x v="59"/>
    <n v="0"/>
    <s v="AR5"/>
    <s v="WAM"/>
    <s v="low"/>
    <x v="2"/>
  </r>
  <r>
    <n v="2626"/>
    <x v="1"/>
    <s v="gases-ch4"/>
    <x v="60"/>
    <n v="0"/>
    <s v="AR5"/>
    <s v="WAM"/>
    <s v="low"/>
    <x v="2"/>
  </r>
  <r>
    <n v="2627"/>
    <x v="1"/>
    <s v="gases-co2"/>
    <x v="0"/>
    <n v="2524.809139966681"/>
    <s v="AR5"/>
    <s v="WAM"/>
    <s v="low"/>
    <x v="2"/>
  </r>
  <r>
    <n v="2628"/>
    <x v="1"/>
    <s v="gases-co2"/>
    <x v="1"/>
    <n v="2663.1971026816432"/>
    <s v="AR5"/>
    <s v="WAM"/>
    <s v="low"/>
    <x v="2"/>
  </r>
  <r>
    <n v="2629"/>
    <x v="1"/>
    <s v="gases-co2"/>
    <x v="2"/>
    <n v="2769.154686849361"/>
    <s v="AR5"/>
    <s v="WAM"/>
    <s v="low"/>
    <x v="2"/>
  </r>
  <r>
    <n v="2630"/>
    <x v="1"/>
    <s v="gases-co2"/>
    <x v="3"/>
    <n v="2859.76093201704"/>
    <s v="AR5"/>
    <s v="WAM"/>
    <s v="low"/>
    <x v="2"/>
  </r>
  <r>
    <n v="2631"/>
    <x v="1"/>
    <s v="gases-co2"/>
    <x v="4"/>
    <n v="2739.100468132141"/>
    <s v="AR5"/>
    <s v="WAM"/>
    <s v="low"/>
    <x v="2"/>
  </r>
  <r>
    <n v="2632"/>
    <x v="1"/>
    <s v="gases-co2"/>
    <x v="5"/>
    <n v="2829.1582885902499"/>
    <s v="AR5"/>
    <s v="WAM"/>
    <s v="low"/>
    <x v="2"/>
  </r>
  <r>
    <n v="2633"/>
    <x v="1"/>
    <s v="gases-co2"/>
    <x v="6"/>
    <n v="2842.7086453895631"/>
    <s v="AR5"/>
    <s v="WAM"/>
    <s v="low"/>
    <x v="2"/>
  </r>
  <r>
    <n v="2634"/>
    <x v="1"/>
    <s v="gases-co2"/>
    <x v="7"/>
    <n v="2753.0930162036748"/>
    <s v="AR5"/>
    <s v="WAM"/>
    <s v="low"/>
    <x v="2"/>
  </r>
  <r>
    <n v="2635"/>
    <x v="1"/>
    <s v="gases-co2"/>
    <x v="8"/>
    <n v="2807.7711417445789"/>
    <s v="AR5"/>
    <s v="WAM"/>
    <s v="low"/>
    <x v="2"/>
  </r>
  <r>
    <n v="2636"/>
    <x v="1"/>
    <s v="gases-co2"/>
    <x v="9"/>
    <n v="2957.1859500559322"/>
    <s v="AR5"/>
    <s v="WAM"/>
    <s v="low"/>
    <x v="2"/>
  </r>
  <r>
    <n v="2637"/>
    <x v="1"/>
    <s v="gases-co2"/>
    <x v="10"/>
    <n v="2932.2025579031092"/>
    <s v="AR5"/>
    <s v="WAM"/>
    <s v="low"/>
    <x v="2"/>
  </r>
  <r>
    <n v="2638"/>
    <x v="1"/>
    <s v="gases-co2"/>
    <x v="11"/>
    <n v="2995.765412499406"/>
    <s v="AR5"/>
    <s v="WAM"/>
    <s v="low"/>
    <x v="2"/>
  </r>
  <r>
    <n v="2639"/>
    <x v="1"/>
    <s v="gases-co2"/>
    <x v="12"/>
    <n v="2997.617170783034"/>
    <s v="AR5"/>
    <s v="WAM"/>
    <s v="low"/>
    <x v="2"/>
  </r>
  <r>
    <n v="2640"/>
    <x v="1"/>
    <s v="gases-co2"/>
    <x v="13"/>
    <n v="3166.0637142927339"/>
    <s v="AR5"/>
    <s v="WAM"/>
    <s v="low"/>
    <x v="2"/>
  </r>
  <r>
    <n v="2641"/>
    <x v="1"/>
    <s v="gases-co2"/>
    <x v="14"/>
    <n v="3136.81592749826"/>
    <s v="AR5"/>
    <s v="WAM"/>
    <s v="low"/>
    <x v="2"/>
  </r>
  <r>
    <n v="2642"/>
    <x v="1"/>
    <s v="gases-co2"/>
    <x v="15"/>
    <n v="3221.5037072331079"/>
    <s v="AR5"/>
    <s v="WAM"/>
    <s v="low"/>
    <x v="2"/>
  </r>
  <r>
    <n v="2643"/>
    <x v="1"/>
    <s v="gases-co2"/>
    <x v="16"/>
    <n v="3192.9766372471581"/>
    <s v="AR5"/>
    <s v="WAM"/>
    <s v="low"/>
    <x v="2"/>
  </r>
  <r>
    <n v="2644"/>
    <x v="1"/>
    <s v="gases-co2"/>
    <x v="17"/>
    <n v="3392.677388944669"/>
    <s v="AR5"/>
    <s v="WAM"/>
    <s v="low"/>
    <x v="2"/>
  </r>
  <r>
    <n v="2645"/>
    <x v="1"/>
    <s v="gases-co2"/>
    <x v="18"/>
    <n v="3181.3666482389572"/>
    <s v="AR5"/>
    <s v="WAM"/>
    <s v="low"/>
    <x v="2"/>
  </r>
  <r>
    <n v="2646"/>
    <x v="1"/>
    <s v="gases-co2"/>
    <x v="19"/>
    <n v="3042.692810131246"/>
    <s v="AR5"/>
    <s v="WAM"/>
    <s v="low"/>
    <x v="2"/>
  </r>
  <r>
    <n v="2647"/>
    <x v="1"/>
    <s v="gases-co2"/>
    <x v="20"/>
    <n v="3341.833917167708"/>
    <s v="AR5"/>
    <s v="WAM"/>
    <s v="low"/>
    <x v="2"/>
  </r>
  <r>
    <n v="2648"/>
    <x v="1"/>
    <s v="gases-co2"/>
    <x v="21"/>
    <n v="3315.699677906171"/>
    <s v="AR5"/>
    <s v="WAM"/>
    <s v="low"/>
    <x v="2"/>
  </r>
  <r>
    <n v="2649"/>
    <x v="1"/>
    <s v="gases-co2"/>
    <x v="22"/>
    <n v="3277.7050792893278"/>
    <s v="AR5"/>
    <s v="WAM"/>
    <s v="low"/>
    <x v="2"/>
  </r>
  <r>
    <n v="2650"/>
    <x v="1"/>
    <s v="gases-co2"/>
    <x v="23"/>
    <n v="3346.4206858088151"/>
    <s v="AR5"/>
    <s v="WAM"/>
    <s v="low"/>
    <x v="2"/>
  </r>
  <r>
    <n v="2651"/>
    <x v="1"/>
    <s v="gases-co2"/>
    <x v="24"/>
    <n v="3421.2825663323902"/>
    <s v="AR5"/>
    <s v="WAM"/>
    <s v="low"/>
    <x v="2"/>
  </r>
  <r>
    <n v="2652"/>
    <x v="1"/>
    <s v="gases-co2"/>
    <x v="25"/>
    <n v="3535.6703772269648"/>
    <s v="AR5"/>
    <s v="WAM"/>
    <s v="low"/>
    <x v="2"/>
  </r>
  <r>
    <n v="2653"/>
    <x v="1"/>
    <s v="gases-co2"/>
    <x v="26"/>
    <n v="3253.8399668138809"/>
    <s v="AR5"/>
    <s v="WAM"/>
    <s v="low"/>
    <x v="2"/>
  </r>
  <r>
    <n v="2654"/>
    <x v="1"/>
    <s v="gases-co2"/>
    <x v="27"/>
    <n v="3250.4538851978759"/>
    <s v="AR5"/>
    <s v="WAM"/>
    <s v="low"/>
    <x v="2"/>
  </r>
  <r>
    <n v="2655"/>
    <x v="1"/>
    <s v="gases-co2"/>
    <x v="28"/>
    <n v="3130.866227194424"/>
    <s v="AR5"/>
    <s v="WAM"/>
    <s v="low"/>
    <x v="2"/>
  </r>
  <r>
    <n v="2656"/>
    <x v="1"/>
    <s v="gases-co2"/>
    <x v="29"/>
    <n v="3126.034294308075"/>
    <s v="AR5"/>
    <s v="WAM"/>
    <s v="low"/>
    <x v="2"/>
  </r>
  <r>
    <n v="2657"/>
    <x v="1"/>
    <s v="gases-co2"/>
    <x v="30"/>
    <n v="2904.5362753306849"/>
    <s v="AR5"/>
    <s v="WAM"/>
    <s v="low"/>
    <x v="2"/>
  </r>
  <r>
    <n v="2658"/>
    <x v="1"/>
    <s v="gases-co2"/>
    <x v="31"/>
    <n v="2935.1433619258041"/>
    <s v="AR5"/>
    <s v="WAM"/>
    <s v="low"/>
    <x v="2"/>
  </r>
  <r>
    <n v="2659"/>
    <x v="1"/>
    <s v="gases-co2"/>
    <x v="32"/>
    <n v="2760.9684570484642"/>
    <s v="AR5"/>
    <s v="WAM"/>
    <s v="low"/>
    <x v="2"/>
  </r>
  <r>
    <n v="2660"/>
    <x v="1"/>
    <s v="gases-co2"/>
    <x v="33"/>
    <n v="2665.0049223568822"/>
    <s v="AR5"/>
    <s v="WAM"/>
    <s v="low"/>
    <x v="2"/>
  </r>
  <r>
    <n v="2661"/>
    <x v="1"/>
    <s v="gases-co2"/>
    <x v="34"/>
    <n v="2653.9319559999999"/>
    <s v="AR5"/>
    <s v="WAM"/>
    <s v="low"/>
    <x v="2"/>
  </r>
  <r>
    <n v="2662"/>
    <x v="1"/>
    <s v="gases-co2"/>
    <x v="35"/>
    <n v="2792.9445930000002"/>
    <s v="AR5"/>
    <s v="WAM"/>
    <s v="low"/>
    <x v="2"/>
  </r>
  <r>
    <n v="2663"/>
    <x v="1"/>
    <s v="gases-co2"/>
    <x v="36"/>
    <n v="2077.7450990000002"/>
    <s v="AR5"/>
    <s v="WAM"/>
    <s v="low"/>
    <x v="2"/>
  </r>
  <r>
    <n v="2664"/>
    <x v="1"/>
    <s v="gases-co2"/>
    <x v="37"/>
    <n v="1839.7436729999999"/>
    <s v="AR5"/>
    <s v="WAM"/>
    <s v="low"/>
    <x v="2"/>
  </r>
  <r>
    <n v="2665"/>
    <x v="1"/>
    <s v="gases-co2"/>
    <x v="38"/>
    <n v="1840.3602920000001"/>
    <s v="AR5"/>
    <s v="WAM"/>
    <s v="low"/>
    <x v="2"/>
  </r>
  <r>
    <n v="2666"/>
    <x v="1"/>
    <s v="gases-co2"/>
    <x v="39"/>
    <n v="1841.015048"/>
    <s v="AR5"/>
    <s v="WAM"/>
    <s v="low"/>
    <x v="2"/>
  </r>
  <r>
    <n v="2667"/>
    <x v="1"/>
    <s v="gases-co2"/>
    <x v="40"/>
    <n v="1841.7101749999999"/>
    <s v="AR5"/>
    <s v="WAM"/>
    <s v="low"/>
    <x v="2"/>
  </r>
  <r>
    <n v="2668"/>
    <x v="1"/>
    <s v="gases-co2"/>
    <x v="41"/>
    <n v="1841.706338"/>
    <s v="AR5"/>
    <s v="WAM"/>
    <s v="low"/>
    <x v="2"/>
  </r>
  <r>
    <n v="2669"/>
    <x v="1"/>
    <s v="gases-co2"/>
    <x v="42"/>
    <n v="1841.7032489999999"/>
    <s v="AR5"/>
    <s v="WAM"/>
    <s v="low"/>
    <x v="2"/>
  </r>
  <r>
    <n v="2670"/>
    <x v="1"/>
    <s v="gases-co2"/>
    <x v="43"/>
    <n v="1841.7008980000001"/>
    <s v="AR5"/>
    <s v="WAM"/>
    <s v="low"/>
    <x v="2"/>
  </r>
  <r>
    <n v="2671"/>
    <x v="1"/>
    <s v="gases-co2"/>
    <x v="44"/>
    <n v="1841.6992789999999"/>
    <s v="AR5"/>
    <s v="WAM"/>
    <s v="low"/>
    <x v="2"/>
  </r>
  <r>
    <n v="2672"/>
    <x v="1"/>
    <s v="gases-co2"/>
    <x v="45"/>
    <n v="1841.698384"/>
    <s v="AR5"/>
    <s v="WAM"/>
    <s v="low"/>
    <x v="2"/>
  </r>
  <r>
    <n v="2673"/>
    <x v="1"/>
    <s v="gases-co2"/>
    <x v="46"/>
    <n v="1841.6982049999999"/>
    <s v="AR5"/>
    <s v="WAM"/>
    <s v="low"/>
    <x v="2"/>
  </r>
  <r>
    <n v="2674"/>
    <x v="1"/>
    <s v="gases-co2"/>
    <x v="47"/>
    <n v="1841.6987369999999"/>
    <s v="AR5"/>
    <s v="WAM"/>
    <s v="low"/>
    <x v="2"/>
  </r>
  <r>
    <n v="2675"/>
    <x v="1"/>
    <s v="gases-co2"/>
    <x v="48"/>
    <n v="1841.6999719999999"/>
    <s v="AR5"/>
    <s v="WAM"/>
    <s v="low"/>
    <x v="2"/>
  </r>
  <r>
    <n v="2676"/>
    <x v="1"/>
    <s v="gases-co2"/>
    <x v="49"/>
    <n v="1841.7019049999999"/>
    <s v="AR5"/>
    <s v="WAM"/>
    <s v="low"/>
    <x v="2"/>
  </r>
  <r>
    <n v="2677"/>
    <x v="1"/>
    <s v="gases-co2"/>
    <x v="50"/>
    <n v="1841.7045290000001"/>
    <s v="AR5"/>
    <s v="WAM"/>
    <s v="low"/>
    <x v="2"/>
  </r>
  <r>
    <n v="2678"/>
    <x v="1"/>
    <s v="gases-co2"/>
    <x v="51"/>
    <n v="1841.70784"/>
    <s v="AR5"/>
    <s v="WAM"/>
    <s v="low"/>
    <x v="2"/>
  </r>
  <r>
    <n v="2679"/>
    <x v="1"/>
    <s v="gases-co2"/>
    <x v="52"/>
    <n v="1841.711832"/>
    <s v="AR5"/>
    <s v="WAM"/>
    <s v="low"/>
    <x v="2"/>
  </r>
  <r>
    <n v="2680"/>
    <x v="1"/>
    <s v="gases-co2"/>
    <x v="53"/>
    <n v="1841.7164990000001"/>
    <s v="AR5"/>
    <s v="WAM"/>
    <s v="low"/>
    <x v="2"/>
  </r>
  <r>
    <n v="2681"/>
    <x v="1"/>
    <s v="gases-co2"/>
    <x v="54"/>
    <n v="1841.7218379999999"/>
    <s v="AR5"/>
    <s v="WAM"/>
    <s v="low"/>
    <x v="2"/>
  </r>
  <r>
    <n v="2682"/>
    <x v="1"/>
    <s v="gases-co2"/>
    <x v="55"/>
    <n v="1841.727844"/>
    <s v="AR5"/>
    <s v="WAM"/>
    <s v="low"/>
    <x v="2"/>
  </r>
  <r>
    <n v="2683"/>
    <x v="1"/>
    <s v="gases-co2"/>
    <x v="56"/>
    <n v="1841.734512"/>
    <s v="AR5"/>
    <s v="WAM"/>
    <s v="low"/>
    <x v="2"/>
  </r>
  <r>
    <n v="2684"/>
    <x v="1"/>
    <s v="gases-co2"/>
    <x v="57"/>
    <n v="1841.7418399999999"/>
    <s v="AR5"/>
    <s v="WAM"/>
    <s v="low"/>
    <x v="2"/>
  </r>
  <r>
    <n v="2685"/>
    <x v="1"/>
    <s v="gases-co2"/>
    <x v="58"/>
    <n v="1841.749822"/>
    <s v="AR5"/>
    <s v="WAM"/>
    <s v="low"/>
    <x v="2"/>
  </r>
  <r>
    <n v="2686"/>
    <x v="1"/>
    <s v="gases-co2"/>
    <x v="59"/>
    <n v="1841.758456"/>
    <s v="AR5"/>
    <s v="WAM"/>
    <s v="low"/>
    <x v="2"/>
  </r>
  <r>
    <n v="2687"/>
    <x v="1"/>
    <s v="gases-co2"/>
    <x v="60"/>
    <n v="1841.7677389999999"/>
    <s v="AR5"/>
    <s v="WAM"/>
    <s v="low"/>
    <x v="2"/>
  </r>
  <r>
    <n v="2688"/>
    <x v="1"/>
    <s v="gases-hfcs"/>
    <x v="0"/>
    <n v="0"/>
    <s v="AR5"/>
    <s v="WAM"/>
    <s v="low"/>
    <x v="2"/>
  </r>
  <r>
    <n v="2689"/>
    <x v="1"/>
    <s v="gases-hfcs"/>
    <x v="1"/>
    <n v="0"/>
    <s v="AR5"/>
    <s v="WAM"/>
    <s v="low"/>
    <x v="2"/>
  </r>
  <r>
    <n v="2690"/>
    <x v="1"/>
    <s v="gases-hfcs"/>
    <x v="2"/>
    <n v="0.2599999999999999"/>
    <s v="AR5"/>
    <s v="WAM"/>
    <s v="low"/>
    <x v="2"/>
  </r>
  <r>
    <n v="2691"/>
    <x v="1"/>
    <s v="gases-hfcs"/>
    <x v="3"/>
    <n v="0.38999999999999979"/>
    <s v="AR5"/>
    <s v="WAM"/>
    <s v="low"/>
    <x v="2"/>
  </r>
  <r>
    <n v="2692"/>
    <x v="1"/>
    <s v="gases-hfcs"/>
    <x v="4"/>
    <n v="11.821542096799551"/>
    <s v="AR5"/>
    <s v="WAM"/>
    <s v="low"/>
    <x v="2"/>
  </r>
  <r>
    <n v="2693"/>
    <x v="1"/>
    <s v="gases-hfcs"/>
    <x v="5"/>
    <n v="29.462931991860192"/>
    <s v="AR5"/>
    <s v="WAM"/>
    <s v="low"/>
    <x v="2"/>
  </r>
  <r>
    <n v="2694"/>
    <x v="1"/>
    <s v="gases-hfcs"/>
    <x v="6"/>
    <n v="66.789176074552543"/>
    <s v="AR5"/>
    <s v="WAM"/>
    <s v="low"/>
    <x v="2"/>
  </r>
  <r>
    <n v="2695"/>
    <x v="1"/>
    <s v="gases-hfcs"/>
    <x v="7"/>
    <n v="113.35158919593231"/>
    <s v="AR5"/>
    <s v="WAM"/>
    <s v="low"/>
    <x v="2"/>
  </r>
  <r>
    <n v="2696"/>
    <x v="1"/>
    <s v="gases-hfcs"/>
    <x v="8"/>
    <n v="140.2607843338632"/>
    <s v="AR5"/>
    <s v="WAM"/>
    <s v="low"/>
    <x v="2"/>
  </r>
  <r>
    <n v="2697"/>
    <x v="1"/>
    <s v="gases-hfcs"/>
    <x v="9"/>
    <n v="185.4617080593537"/>
    <s v="AR5"/>
    <s v="WAM"/>
    <s v="low"/>
    <x v="2"/>
  </r>
  <r>
    <n v="2698"/>
    <x v="1"/>
    <s v="gases-hfcs"/>
    <x v="10"/>
    <n v="226.6030005437523"/>
    <s v="AR5"/>
    <s v="WAM"/>
    <s v="low"/>
    <x v="2"/>
  </r>
  <r>
    <n v="2699"/>
    <x v="1"/>
    <s v="gases-hfcs"/>
    <x v="11"/>
    <n v="303.96648611854772"/>
    <s v="AR5"/>
    <s v="WAM"/>
    <s v="low"/>
    <x v="2"/>
  </r>
  <r>
    <n v="2700"/>
    <x v="1"/>
    <s v="gases-hfcs"/>
    <x v="12"/>
    <n v="361.97545306556327"/>
    <s v="AR5"/>
    <s v="WAM"/>
    <s v="low"/>
    <x v="2"/>
  </r>
  <r>
    <n v="2701"/>
    <x v="1"/>
    <s v="gases-hfcs"/>
    <x v="13"/>
    <n v="424.0256014250516"/>
    <s v="AR5"/>
    <s v="WAM"/>
    <s v="low"/>
    <x v="2"/>
  </r>
  <r>
    <n v="2702"/>
    <x v="1"/>
    <s v="gases-hfcs"/>
    <x v="14"/>
    <n v="531.57896896966804"/>
    <s v="AR5"/>
    <s v="WAM"/>
    <s v="low"/>
    <x v="2"/>
  </r>
  <r>
    <n v="2703"/>
    <x v="1"/>
    <s v="gases-hfcs"/>
    <x v="15"/>
    <n v="648.30678519472451"/>
    <s v="AR5"/>
    <s v="WAM"/>
    <s v="low"/>
    <x v="2"/>
  </r>
  <r>
    <n v="2704"/>
    <x v="1"/>
    <s v="gases-hfcs"/>
    <x v="16"/>
    <n v="748.10659479507035"/>
    <s v="AR5"/>
    <s v="WAM"/>
    <s v="low"/>
    <x v="2"/>
  </r>
  <r>
    <n v="2705"/>
    <x v="1"/>
    <s v="gases-hfcs"/>
    <x v="17"/>
    <n v="822.15597506122776"/>
    <s v="AR5"/>
    <s v="WAM"/>
    <s v="low"/>
    <x v="2"/>
  </r>
  <r>
    <n v="2706"/>
    <x v="1"/>
    <s v="gases-hfcs"/>
    <x v="18"/>
    <n v="910.09732613155802"/>
    <s v="AR5"/>
    <s v="WAM"/>
    <s v="low"/>
    <x v="2"/>
  </r>
  <r>
    <n v="2707"/>
    <x v="1"/>
    <s v="gases-hfcs"/>
    <x v="19"/>
    <n v="982.94461152021404"/>
    <s v="AR5"/>
    <s v="WAM"/>
    <s v="low"/>
    <x v="2"/>
  </r>
  <r>
    <n v="2708"/>
    <x v="1"/>
    <s v="gases-hfcs"/>
    <x v="20"/>
    <n v="1010.467495462368"/>
    <s v="AR5"/>
    <s v="WAM"/>
    <s v="low"/>
    <x v="2"/>
  </r>
  <r>
    <n v="2709"/>
    <x v="1"/>
    <s v="gases-hfcs"/>
    <x v="21"/>
    <n v="1058.0099127240289"/>
    <s v="AR5"/>
    <s v="WAM"/>
    <s v="low"/>
    <x v="2"/>
  </r>
  <r>
    <n v="2710"/>
    <x v="1"/>
    <s v="gases-hfcs"/>
    <x v="22"/>
    <n v="1103.121039283755"/>
    <s v="AR5"/>
    <s v="WAM"/>
    <s v="low"/>
    <x v="2"/>
  </r>
  <r>
    <n v="2711"/>
    <x v="1"/>
    <s v="gases-hfcs"/>
    <x v="23"/>
    <n v="1136.5370129920429"/>
    <s v="AR5"/>
    <s v="WAM"/>
    <s v="low"/>
    <x v="2"/>
  </r>
  <r>
    <n v="2712"/>
    <x v="1"/>
    <s v="gases-hfcs"/>
    <x v="24"/>
    <n v="1175.912464832955"/>
    <s v="AR5"/>
    <s v="WAM"/>
    <s v="low"/>
    <x v="2"/>
  </r>
  <r>
    <n v="2713"/>
    <x v="1"/>
    <s v="gases-hfcs"/>
    <x v="25"/>
    <n v="1198.3090072456409"/>
    <s v="AR5"/>
    <s v="WAM"/>
    <s v="low"/>
    <x v="2"/>
  </r>
  <r>
    <n v="2714"/>
    <x v="1"/>
    <s v="gases-hfcs"/>
    <x v="26"/>
    <n v="1217.139570021686"/>
    <s v="AR5"/>
    <s v="WAM"/>
    <s v="low"/>
    <x v="2"/>
  </r>
  <r>
    <n v="2715"/>
    <x v="1"/>
    <s v="gases-hfcs"/>
    <x v="27"/>
    <n v="1252.203587096413"/>
    <s v="AR5"/>
    <s v="WAM"/>
    <s v="low"/>
    <x v="2"/>
  </r>
  <r>
    <n v="2716"/>
    <x v="1"/>
    <s v="gases-hfcs"/>
    <x v="28"/>
    <n v="1299.3109512162041"/>
    <s v="AR5"/>
    <s v="WAM"/>
    <s v="low"/>
    <x v="2"/>
  </r>
  <r>
    <n v="2717"/>
    <x v="1"/>
    <s v="gases-hfcs"/>
    <x v="29"/>
    <n v="1314.5950710156501"/>
    <s v="AR5"/>
    <s v="WAM"/>
    <s v="low"/>
    <x v="2"/>
  </r>
  <r>
    <n v="2718"/>
    <x v="1"/>
    <s v="gases-hfcs"/>
    <x v="30"/>
    <n v="1342.9679691905501"/>
    <s v="AR5"/>
    <s v="WAM"/>
    <s v="low"/>
    <x v="2"/>
  </r>
  <r>
    <n v="2719"/>
    <x v="1"/>
    <s v="gases-hfcs"/>
    <x v="31"/>
    <n v="1545.994457819357"/>
    <s v="AR5"/>
    <s v="WAM"/>
    <s v="low"/>
    <x v="2"/>
  </r>
  <r>
    <n v="2720"/>
    <x v="1"/>
    <s v="gases-hfcs"/>
    <x v="32"/>
    <n v="1439.77469659385"/>
    <s v="AR5"/>
    <s v="WAM"/>
    <s v="low"/>
    <x v="2"/>
  </r>
  <r>
    <n v="2721"/>
    <x v="1"/>
    <s v="gases-hfcs"/>
    <x v="33"/>
    <n v="1087.12560857828"/>
    <s v="AR5"/>
    <s v="WAM"/>
    <s v="low"/>
    <x v="2"/>
  </r>
  <r>
    <n v="2722"/>
    <x v="1"/>
    <s v="gases-hfcs"/>
    <x v="34"/>
    <n v="1095.973864"/>
    <s v="AR5"/>
    <s v="WAM"/>
    <s v="low"/>
    <x v="2"/>
  </r>
  <r>
    <n v="2723"/>
    <x v="1"/>
    <s v="gases-hfcs"/>
    <x v="35"/>
    <n v="1015.603626"/>
    <s v="AR5"/>
    <s v="WAM"/>
    <s v="low"/>
    <x v="2"/>
  </r>
  <r>
    <n v="2724"/>
    <x v="1"/>
    <s v="gases-hfcs"/>
    <x v="36"/>
    <n v="993.15016479999997"/>
    <s v="AR5"/>
    <s v="WAM"/>
    <s v="low"/>
    <x v="2"/>
  </r>
  <r>
    <n v="2725"/>
    <x v="1"/>
    <s v="gases-hfcs"/>
    <x v="37"/>
    <n v="941.59645820000003"/>
    <s v="AR5"/>
    <s v="WAM"/>
    <s v="low"/>
    <x v="2"/>
  </r>
  <r>
    <n v="2726"/>
    <x v="1"/>
    <s v="gases-hfcs"/>
    <x v="38"/>
    <n v="863.32313269999997"/>
    <s v="AR5"/>
    <s v="WAM"/>
    <s v="low"/>
    <x v="2"/>
  </r>
  <r>
    <n v="2727"/>
    <x v="1"/>
    <s v="gases-hfcs"/>
    <x v="39"/>
    <n v="818.47942609999996"/>
    <s v="AR5"/>
    <s v="WAM"/>
    <s v="low"/>
    <x v="2"/>
  </r>
  <r>
    <n v="2728"/>
    <x v="1"/>
    <s v="gases-hfcs"/>
    <x v="40"/>
    <n v="815.92855659999998"/>
    <s v="AR5"/>
    <s v="WAM"/>
    <s v="low"/>
    <x v="2"/>
  </r>
  <r>
    <n v="2729"/>
    <x v="1"/>
    <s v="gases-hfcs"/>
    <x v="41"/>
    <n v="817.45934390000002"/>
    <s v="AR5"/>
    <s v="WAM"/>
    <s v="low"/>
    <x v="2"/>
  </r>
  <r>
    <n v="2730"/>
    <x v="1"/>
    <s v="gases-hfcs"/>
    <x v="42"/>
    <n v="769.08468440000001"/>
    <s v="AR5"/>
    <s v="WAM"/>
    <s v="low"/>
    <x v="2"/>
  </r>
  <r>
    <n v="2731"/>
    <x v="1"/>
    <s v="gases-hfcs"/>
    <x v="43"/>
    <n v="770.56895410000004"/>
    <s v="AR5"/>
    <s v="WAM"/>
    <s v="low"/>
    <x v="2"/>
  </r>
  <r>
    <n v="2732"/>
    <x v="1"/>
    <s v="gases-hfcs"/>
    <x v="44"/>
    <n v="737.09818389999998"/>
    <s v="AR5"/>
    <s v="WAM"/>
    <s v="low"/>
    <x v="2"/>
  </r>
  <r>
    <n v="2733"/>
    <x v="1"/>
    <s v="gases-hfcs"/>
    <x v="45"/>
    <n v="725.29990250000003"/>
    <s v="AR5"/>
    <s v="WAM"/>
    <s v="low"/>
    <x v="2"/>
  </r>
  <r>
    <n v="2734"/>
    <x v="1"/>
    <s v="gases-hfcs"/>
    <x v="46"/>
    <n v="696.80172960000004"/>
    <s v="AR5"/>
    <s v="WAM"/>
    <s v="low"/>
    <x v="2"/>
  </r>
  <r>
    <n v="2735"/>
    <x v="1"/>
    <s v="gases-hfcs"/>
    <x v="47"/>
    <n v="695.38056510000001"/>
    <s v="AR5"/>
    <s v="WAM"/>
    <s v="low"/>
    <x v="2"/>
  </r>
  <r>
    <n v="2736"/>
    <x v="1"/>
    <s v="gases-hfcs"/>
    <x v="48"/>
    <n v="641.32812160000003"/>
    <s v="AR5"/>
    <s v="WAM"/>
    <s v="low"/>
    <x v="2"/>
  </r>
  <r>
    <n v="2737"/>
    <x v="1"/>
    <s v="gases-hfcs"/>
    <x v="49"/>
    <n v="621.71138900000005"/>
    <s v="AR5"/>
    <s v="WAM"/>
    <s v="low"/>
    <x v="2"/>
  </r>
  <r>
    <n v="2738"/>
    <x v="1"/>
    <s v="gases-hfcs"/>
    <x v="50"/>
    <n v="561.73857109999994"/>
    <s v="AR5"/>
    <s v="WAM"/>
    <s v="low"/>
    <x v="2"/>
  </r>
  <r>
    <n v="2739"/>
    <x v="1"/>
    <s v="gases-hfcs"/>
    <x v="51"/>
    <n v="560.49093919999996"/>
    <s v="AR5"/>
    <s v="WAM"/>
    <s v="low"/>
    <x v="2"/>
  </r>
  <r>
    <n v="2740"/>
    <x v="1"/>
    <s v="gases-hfcs"/>
    <x v="52"/>
    <n v="529.64896469999996"/>
    <s v="AR5"/>
    <s v="WAM"/>
    <s v="low"/>
    <x v="2"/>
  </r>
  <r>
    <n v="2741"/>
    <x v="1"/>
    <s v="gases-hfcs"/>
    <x v="53"/>
    <n v="546.80034260000002"/>
    <s v="AR5"/>
    <s v="WAM"/>
    <s v="low"/>
    <x v="2"/>
  </r>
  <r>
    <n v="2742"/>
    <x v="1"/>
    <s v="gases-hfcs"/>
    <x v="54"/>
    <n v="548.41131600000006"/>
    <s v="AR5"/>
    <s v="WAM"/>
    <s v="low"/>
    <x v="2"/>
  </r>
  <r>
    <n v="2743"/>
    <x v="1"/>
    <s v="gases-hfcs"/>
    <x v="55"/>
    <n v="525.11337370000001"/>
    <s v="AR5"/>
    <s v="WAM"/>
    <s v="low"/>
    <x v="2"/>
  </r>
  <r>
    <n v="2744"/>
    <x v="1"/>
    <s v="gases-hfcs"/>
    <x v="56"/>
    <n v="499.57106270000003"/>
    <s v="AR5"/>
    <s v="WAM"/>
    <s v="low"/>
    <x v="2"/>
  </r>
  <r>
    <n v="2745"/>
    <x v="1"/>
    <s v="gases-hfcs"/>
    <x v="57"/>
    <n v="472.28287499999999"/>
    <s v="AR5"/>
    <s v="WAM"/>
    <s v="low"/>
    <x v="2"/>
  </r>
  <r>
    <n v="2746"/>
    <x v="1"/>
    <s v="gases-hfcs"/>
    <x v="58"/>
    <n v="457.92698209999998"/>
    <s v="AR5"/>
    <s v="WAM"/>
    <s v="low"/>
    <x v="2"/>
  </r>
  <r>
    <n v="2747"/>
    <x v="1"/>
    <s v="gases-hfcs"/>
    <x v="59"/>
    <n v="445.93645609999999"/>
    <s v="AR5"/>
    <s v="WAM"/>
    <s v="low"/>
    <x v="2"/>
  </r>
  <r>
    <n v="2748"/>
    <x v="1"/>
    <s v="gases-hfcs"/>
    <x v="60"/>
    <n v="435.11333350000001"/>
    <s v="AR5"/>
    <s v="WAM"/>
    <s v="low"/>
    <x v="2"/>
  </r>
  <r>
    <n v="2749"/>
    <x v="1"/>
    <s v="gases-n2o"/>
    <x v="0"/>
    <n v="88.764883075424351"/>
    <s v="AR5"/>
    <s v="WAM"/>
    <s v="low"/>
    <x v="2"/>
  </r>
  <r>
    <n v="2750"/>
    <x v="1"/>
    <s v="gases-n2o"/>
    <x v="1"/>
    <n v="86.545760998538739"/>
    <s v="AR5"/>
    <s v="WAM"/>
    <s v="low"/>
    <x v="2"/>
  </r>
  <r>
    <n v="2751"/>
    <x v="1"/>
    <s v="gases-n2o"/>
    <x v="2"/>
    <n v="82.218472948611819"/>
    <s v="AR5"/>
    <s v="WAM"/>
    <s v="low"/>
    <x v="2"/>
  </r>
  <r>
    <n v="2752"/>
    <x v="1"/>
    <s v="gases-n2o"/>
    <x v="3"/>
    <n v="78.107549301181209"/>
    <s v="AR5"/>
    <s v="WAM"/>
    <s v="low"/>
    <x v="2"/>
  </r>
  <r>
    <n v="2753"/>
    <x v="1"/>
    <s v="gases-n2o"/>
    <x v="4"/>
    <n v="74.202171836122147"/>
    <s v="AR5"/>
    <s v="WAM"/>
    <s v="low"/>
    <x v="2"/>
  </r>
  <r>
    <n v="2754"/>
    <x v="1"/>
    <s v="gases-n2o"/>
    <x v="5"/>
    <n v="70.492063244316043"/>
    <s v="AR5"/>
    <s v="WAM"/>
    <s v="low"/>
    <x v="2"/>
  </r>
  <r>
    <n v="2755"/>
    <x v="1"/>
    <s v="gases-n2o"/>
    <x v="6"/>
    <n v="66.967460082100231"/>
    <s v="AR5"/>
    <s v="WAM"/>
    <s v="low"/>
    <x v="2"/>
  </r>
  <r>
    <n v="2756"/>
    <x v="1"/>
    <s v="gases-n2o"/>
    <x v="7"/>
    <n v="63.619087077995218"/>
    <s v="AR5"/>
    <s v="WAM"/>
    <s v="low"/>
    <x v="2"/>
  </r>
  <r>
    <n v="2757"/>
    <x v="1"/>
    <s v="gases-n2o"/>
    <x v="8"/>
    <n v="60.438132724095453"/>
    <s v="AR5"/>
    <s v="WAM"/>
    <s v="low"/>
    <x v="2"/>
  </r>
  <r>
    <n v="2758"/>
    <x v="1"/>
    <s v="gases-n2o"/>
    <x v="9"/>
    <n v="57.416226087890678"/>
    <s v="AR5"/>
    <s v="WAM"/>
    <s v="low"/>
    <x v="2"/>
  </r>
  <r>
    <n v="2759"/>
    <x v="1"/>
    <s v="gases-n2o"/>
    <x v="10"/>
    <n v="54.545414783496142"/>
    <s v="AR5"/>
    <s v="WAM"/>
    <s v="low"/>
    <x v="2"/>
  </r>
  <r>
    <n v="2760"/>
    <x v="1"/>
    <s v="gases-n2o"/>
    <x v="11"/>
    <n v="51.818144044321343"/>
    <s v="AR5"/>
    <s v="WAM"/>
    <s v="low"/>
    <x v="2"/>
  </r>
  <r>
    <n v="2761"/>
    <x v="1"/>
    <s v="gases-n2o"/>
    <x v="12"/>
    <n v="49.227236842105263"/>
    <s v="AR5"/>
    <s v="WAM"/>
    <s v="low"/>
    <x v="2"/>
  </r>
  <r>
    <n v="2762"/>
    <x v="1"/>
    <s v="gases-n2o"/>
    <x v="13"/>
    <n v="46.375"/>
    <s v="AR5"/>
    <s v="WAM"/>
    <s v="low"/>
    <x v="2"/>
  </r>
  <r>
    <n v="2763"/>
    <x v="1"/>
    <s v="gases-n2o"/>
    <x v="14"/>
    <n v="43.0625"/>
    <s v="AR5"/>
    <s v="WAM"/>
    <s v="low"/>
    <x v="2"/>
  </r>
  <r>
    <n v="2764"/>
    <x v="1"/>
    <s v="gases-n2o"/>
    <x v="15"/>
    <n v="39.6175"/>
    <s v="AR5"/>
    <s v="WAM"/>
    <s v="low"/>
    <x v="2"/>
  </r>
  <r>
    <n v="2765"/>
    <x v="1"/>
    <s v="gases-n2o"/>
    <x v="16"/>
    <n v="36.172499999999999"/>
    <s v="AR5"/>
    <s v="WAM"/>
    <s v="low"/>
    <x v="2"/>
  </r>
  <r>
    <n v="2766"/>
    <x v="1"/>
    <s v="gases-n2o"/>
    <x v="17"/>
    <n v="39.180250000000001"/>
    <s v="AR5"/>
    <s v="WAM"/>
    <s v="low"/>
    <x v="2"/>
  </r>
  <r>
    <n v="2767"/>
    <x v="1"/>
    <s v="gases-n2o"/>
    <x v="18"/>
    <n v="46.825499999999998"/>
    <s v="AR5"/>
    <s v="WAM"/>
    <s v="low"/>
    <x v="2"/>
  </r>
  <r>
    <n v="2768"/>
    <x v="1"/>
    <s v="gases-n2o"/>
    <x v="19"/>
    <n v="47.183250000000001"/>
    <s v="AR5"/>
    <s v="WAM"/>
    <s v="low"/>
    <x v="2"/>
  </r>
  <r>
    <n v="2769"/>
    <x v="1"/>
    <s v="gases-n2o"/>
    <x v="20"/>
    <n v="47.501249999999999"/>
    <s v="AR5"/>
    <s v="WAM"/>
    <s v="low"/>
    <x v="2"/>
  </r>
  <r>
    <n v="2770"/>
    <x v="1"/>
    <s v="gases-n2o"/>
    <x v="21"/>
    <n v="47.408499999999997"/>
    <s v="AR5"/>
    <s v="WAM"/>
    <s v="low"/>
    <x v="2"/>
  </r>
  <r>
    <n v="2771"/>
    <x v="1"/>
    <s v="gases-n2o"/>
    <x v="22"/>
    <n v="48.070999999999991"/>
    <s v="AR5"/>
    <s v="WAM"/>
    <s v="low"/>
    <x v="2"/>
  </r>
  <r>
    <n v="2772"/>
    <x v="1"/>
    <s v="gases-n2o"/>
    <x v="23"/>
    <n v="51.728000000000002"/>
    <s v="AR5"/>
    <s v="WAM"/>
    <s v="low"/>
    <x v="2"/>
  </r>
  <r>
    <n v="2773"/>
    <x v="1"/>
    <s v="gases-n2o"/>
    <x v="24"/>
    <n v="51.728000000000002"/>
    <s v="AR5"/>
    <s v="WAM"/>
    <s v="low"/>
    <x v="2"/>
  </r>
  <r>
    <n v="2774"/>
    <x v="1"/>
    <s v="gases-n2o"/>
    <x v="25"/>
    <n v="53.291499999999999"/>
    <s v="AR5"/>
    <s v="WAM"/>
    <s v="low"/>
    <x v="2"/>
  </r>
  <r>
    <n v="2775"/>
    <x v="1"/>
    <s v="gases-n2o"/>
    <x v="26"/>
    <n v="52.310999999999993"/>
    <s v="AR5"/>
    <s v="WAM"/>
    <s v="low"/>
    <x v="2"/>
  </r>
  <r>
    <n v="2776"/>
    <x v="1"/>
    <s v="gases-n2o"/>
    <x v="27"/>
    <n v="54.735750000000003"/>
    <s v="AR5"/>
    <s v="WAM"/>
    <s v="low"/>
    <x v="2"/>
  </r>
  <r>
    <n v="2777"/>
    <x v="1"/>
    <s v="gases-n2o"/>
    <x v="28"/>
    <n v="72.437750000000008"/>
    <s v="AR5"/>
    <s v="WAM"/>
    <s v="low"/>
    <x v="2"/>
  </r>
  <r>
    <n v="2778"/>
    <x v="1"/>
    <s v="gases-n2o"/>
    <x v="29"/>
    <n v="73.285750000000007"/>
    <s v="AR5"/>
    <s v="WAM"/>
    <s v="low"/>
    <x v="2"/>
  </r>
  <r>
    <n v="2779"/>
    <x v="1"/>
    <s v="gases-n2o"/>
    <x v="30"/>
    <n v="65.6935"/>
    <s v="AR5"/>
    <s v="WAM"/>
    <s v="low"/>
    <x v="2"/>
  </r>
  <r>
    <n v="2780"/>
    <x v="1"/>
    <s v="gases-n2o"/>
    <x v="31"/>
    <n v="79.632499999999993"/>
    <s v="AR5"/>
    <s v="WAM"/>
    <s v="low"/>
    <x v="2"/>
  </r>
  <r>
    <n v="2781"/>
    <x v="1"/>
    <s v="gases-n2o"/>
    <x v="32"/>
    <n v="94.737499999999997"/>
    <s v="AR5"/>
    <s v="WAM"/>
    <s v="low"/>
    <x v="2"/>
  </r>
  <r>
    <n v="2782"/>
    <x v="1"/>
    <s v="gases-n2o"/>
    <x v="33"/>
    <n v="112.49250000000001"/>
    <s v="AR5"/>
    <s v="WAM"/>
    <s v="low"/>
    <x v="2"/>
  </r>
  <r>
    <n v="2783"/>
    <x v="1"/>
    <s v="gases-n2o"/>
    <x v="34"/>
    <n v="147.21569840000001"/>
    <s v="AR5"/>
    <s v="WAM"/>
    <s v="low"/>
    <x v="2"/>
  </r>
  <r>
    <n v="2784"/>
    <x v="1"/>
    <s v="gases-n2o"/>
    <x v="35"/>
    <n v="149.97238730000001"/>
    <s v="AR5"/>
    <s v="WAM"/>
    <s v="low"/>
    <x v="2"/>
  </r>
  <r>
    <n v="2785"/>
    <x v="1"/>
    <s v="gases-n2o"/>
    <x v="36"/>
    <n v="152.9015143"/>
    <s v="AR5"/>
    <s v="WAM"/>
    <s v="low"/>
    <x v="2"/>
  </r>
  <r>
    <n v="2786"/>
    <x v="1"/>
    <s v="gases-n2o"/>
    <x v="37"/>
    <n v="156.013113"/>
    <s v="AR5"/>
    <s v="WAM"/>
    <s v="low"/>
    <x v="2"/>
  </r>
  <r>
    <n v="2787"/>
    <x v="1"/>
    <s v="gases-n2o"/>
    <x v="38"/>
    <n v="159.31782430000001"/>
    <s v="AR5"/>
    <s v="WAM"/>
    <s v="low"/>
    <x v="2"/>
  </r>
  <r>
    <n v="2788"/>
    <x v="1"/>
    <s v="gases-n2o"/>
    <x v="39"/>
    <n v="162.82693269999999"/>
    <s v="AR5"/>
    <s v="WAM"/>
    <s v="low"/>
    <x v="2"/>
  </r>
  <r>
    <n v="2789"/>
    <x v="1"/>
    <s v="gases-n2o"/>
    <x v="40"/>
    <n v="166.55240470000001"/>
    <s v="AR5"/>
    <s v="WAM"/>
    <s v="low"/>
    <x v="2"/>
  </r>
  <r>
    <n v="2790"/>
    <x v="1"/>
    <s v="gases-n2o"/>
    <x v="41"/>
    <n v="166.53184400000001"/>
    <s v="AR5"/>
    <s v="WAM"/>
    <s v="low"/>
    <x v="2"/>
  </r>
  <r>
    <n v="2791"/>
    <x v="1"/>
    <s v="gases-n2o"/>
    <x v="42"/>
    <n v="166.5152865"/>
    <s v="AR5"/>
    <s v="WAM"/>
    <s v="low"/>
    <x v="2"/>
  </r>
  <r>
    <n v="2792"/>
    <x v="1"/>
    <s v="gases-n2o"/>
    <x v="43"/>
    <n v="166.50268929999999"/>
    <s v="AR5"/>
    <s v="WAM"/>
    <s v="low"/>
    <x v="2"/>
  </r>
  <r>
    <n v="2793"/>
    <x v="1"/>
    <s v="gases-n2o"/>
    <x v="44"/>
    <n v="166.49401109999999"/>
    <s v="AR5"/>
    <s v="WAM"/>
    <s v="low"/>
    <x v="2"/>
  </r>
  <r>
    <n v="2794"/>
    <x v="1"/>
    <s v="gases-n2o"/>
    <x v="45"/>
    <n v="166.48921250000001"/>
    <s v="AR5"/>
    <s v="WAM"/>
    <s v="low"/>
    <x v="2"/>
  </r>
  <r>
    <n v="2795"/>
    <x v="1"/>
    <s v="gases-n2o"/>
    <x v="46"/>
    <n v="166.4882557"/>
    <s v="AR5"/>
    <s v="WAM"/>
    <s v="low"/>
    <x v="2"/>
  </r>
  <r>
    <n v="2796"/>
    <x v="1"/>
    <s v="gases-n2o"/>
    <x v="47"/>
    <n v="166.4911046"/>
    <s v="AR5"/>
    <s v="WAM"/>
    <s v="low"/>
    <x v="2"/>
  </r>
  <r>
    <n v="2797"/>
    <x v="1"/>
    <s v="gases-n2o"/>
    <x v="48"/>
    <n v="166.49772469999999"/>
    <s v="AR5"/>
    <s v="WAM"/>
    <s v="low"/>
    <x v="2"/>
  </r>
  <r>
    <n v="2798"/>
    <x v="1"/>
    <s v="gases-n2o"/>
    <x v="49"/>
    <n v="166.5080834"/>
    <s v="AR5"/>
    <s v="WAM"/>
    <s v="low"/>
    <x v="2"/>
  </r>
  <r>
    <n v="2799"/>
    <x v="1"/>
    <s v="gases-n2o"/>
    <x v="50"/>
    <n v="166.5221493"/>
    <s v="AR5"/>
    <s v="WAM"/>
    <s v="low"/>
    <x v="2"/>
  </r>
  <r>
    <n v="2800"/>
    <x v="1"/>
    <s v="gases-n2o"/>
    <x v="51"/>
    <n v="166.53989290000001"/>
    <s v="AR5"/>
    <s v="WAM"/>
    <s v="low"/>
    <x v="2"/>
  </r>
  <r>
    <n v="2801"/>
    <x v="1"/>
    <s v="gases-n2o"/>
    <x v="52"/>
    <n v="166.5612859"/>
    <s v="AR5"/>
    <s v="WAM"/>
    <s v="low"/>
    <x v="2"/>
  </r>
  <r>
    <n v="2802"/>
    <x v="1"/>
    <s v="gases-n2o"/>
    <x v="53"/>
    <n v="166.58630170000001"/>
    <s v="AR5"/>
    <s v="WAM"/>
    <s v="low"/>
    <x v="2"/>
  </r>
  <r>
    <n v="2803"/>
    <x v="1"/>
    <s v="gases-n2o"/>
    <x v="54"/>
    <n v="166.61491509999999"/>
    <s v="AR5"/>
    <s v="WAM"/>
    <s v="low"/>
    <x v="2"/>
  </r>
  <r>
    <n v="2804"/>
    <x v="1"/>
    <s v="gases-n2o"/>
    <x v="55"/>
    <n v="166.64710239999999"/>
    <s v="AR5"/>
    <s v="WAM"/>
    <s v="low"/>
    <x v="2"/>
  </r>
  <r>
    <n v="2805"/>
    <x v="1"/>
    <s v="gases-n2o"/>
    <x v="56"/>
    <n v="166.68284130000001"/>
    <s v="AR5"/>
    <s v="WAM"/>
    <s v="low"/>
    <x v="2"/>
  </r>
  <r>
    <n v="2806"/>
    <x v="1"/>
    <s v="gases-n2o"/>
    <x v="57"/>
    <n v="166.7221108"/>
    <s v="AR5"/>
    <s v="WAM"/>
    <s v="low"/>
    <x v="2"/>
  </r>
  <r>
    <n v="2807"/>
    <x v="1"/>
    <s v="gases-n2o"/>
    <x v="58"/>
    <n v="166.76489140000001"/>
    <s v="AR5"/>
    <s v="WAM"/>
    <s v="low"/>
    <x v="2"/>
  </r>
  <r>
    <n v="2808"/>
    <x v="1"/>
    <s v="gases-n2o"/>
    <x v="59"/>
    <n v="166.8111648"/>
    <s v="AR5"/>
    <s v="WAM"/>
    <s v="low"/>
    <x v="2"/>
  </r>
  <r>
    <n v="2809"/>
    <x v="1"/>
    <s v="gases-n2o"/>
    <x v="60"/>
    <n v="166.86091400000001"/>
    <s v="AR5"/>
    <s v="WAM"/>
    <s v="low"/>
    <x v="2"/>
  </r>
  <r>
    <n v="2810"/>
    <x v="1"/>
    <s v="gases-pfcs"/>
    <x v="0"/>
    <n v="818.0081160000002"/>
    <s v="AR5"/>
    <s v="WAM"/>
    <s v="low"/>
    <x v="2"/>
  </r>
  <r>
    <n v="2811"/>
    <x v="1"/>
    <s v="gases-pfcs"/>
    <x v="1"/>
    <n v="812.46662400000002"/>
    <s v="AR5"/>
    <s v="WAM"/>
    <s v="low"/>
    <x v="2"/>
  </r>
  <r>
    <n v="2812"/>
    <x v="1"/>
    <s v="gases-pfcs"/>
    <x v="2"/>
    <n v="415.35300000000001"/>
    <s v="AR5"/>
    <s v="WAM"/>
    <s v="low"/>
    <x v="2"/>
  </r>
  <r>
    <n v="2813"/>
    <x v="1"/>
    <s v="gases-pfcs"/>
    <x v="3"/>
    <n v="188.988"/>
    <s v="AR5"/>
    <s v="WAM"/>
    <s v="low"/>
    <x v="2"/>
  </r>
  <r>
    <n v="2814"/>
    <x v="1"/>
    <s v="gases-pfcs"/>
    <x v="4"/>
    <n v="167.42400000000001"/>
    <s v="AR5"/>
    <s v="WAM"/>
    <s v="low"/>
    <x v="2"/>
  </r>
  <r>
    <n v="2815"/>
    <x v="1"/>
    <s v="gases-pfcs"/>
    <x v="5"/>
    <n v="138.60400000000001"/>
    <s v="AR5"/>
    <s v="WAM"/>
    <s v="low"/>
    <x v="2"/>
  </r>
  <r>
    <n v="2816"/>
    <x v="1"/>
    <s v="gases-pfcs"/>
    <x v="6"/>
    <n v="227.00299999999999"/>
    <s v="AR5"/>
    <s v="WAM"/>
    <s v="low"/>
    <x v="2"/>
  </r>
  <r>
    <n v="2817"/>
    <x v="1"/>
    <s v="gases-pfcs"/>
    <x v="7"/>
    <n v="195.36060000000001"/>
    <s v="AR5"/>
    <s v="WAM"/>
    <s v="low"/>
    <x v="2"/>
  </r>
  <r>
    <n v="2818"/>
    <x v="1"/>
    <s v="gases-pfcs"/>
    <x v="8"/>
    <n v="110.58263333333331"/>
    <s v="AR5"/>
    <s v="WAM"/>
    <s v="low"/>
    <x v="2"/>
  </r>
  <r>
    <n v="2819"/>
    <x v="1"/>
    <s v="gases-pfcs"/>
    <x v="9"/>
    <n v="85.483533333333341"/>
    <s v="AR5"/>
    <s v="WAM"/>
    <s v="low"/>
    <x v="2"/>
  </r>
  <r>
    <n v="2820"/>
    <x v="1"/>
    <s v="gases-pfcs"/>
    <x v="10"/>
    <n v="84.532233333333338"/>
    <s v="AR5"/>
    <s v="WAM"/>
    <s v="low"/>
    <x v="2"/>
  </r>
  <r>
    <n v="2821"/>
    <x v="1"/>
    <s v="gases-pfcs"/>
    <x v="11"/>
    <n v="63.497100000000003"/>
    <s v="AR5"/>
    <s v="WAM"/>
    <s v="low"/>
    <x v="2"/>
  </r>
  <r>
    <n v="2822"/>
    <x v="1"/>
    <s v="gases-pfcs"/>
    <x v="12"/>
    <n v="77.024699999999996"/>
    <s v="AR5"/>
    <s v="WAM"/>
    <s v="low"/>
    <x v="2"/>
  </r>
  <r>
    <n v="2823"/>
    <x v="1"/>
    <s v="gases-pfcs"/>
    <x v="13"/>
    <n v="115.767"/>
    <s v="AR5"/>
    <s v="WAM"/>
    <s v="low"/>
    <x v="2"/>
  </r>
  <r>
    <n v="2824"/>
    <x v="1"/>
    <s v="gases-pfcs"/>
    <x v="14"/>
    <n v="90.067499999999995"/>
    <s v="AR5"/>
    <s v="WAM"/>
    <s v="low"/>
    <x v="2"/>
  </r>
  <r>
    <n v="2825"/>
    <x v="1"/>
    <s v="gases-pfcs"/>
    <x v="15"/>
    <n v="62.391599999999997"/>
    <s v="AR5"/>
    <s v="WAM"/>
    <s v="low"/>
    <x v="2"/>
  </r>
  <r>
    <n v="2826"/>
    <x v="1"/>
    <s v="gases-pfcs"/>
    <x v="16"/>
    <n v="97.087500000000006"/>
    <s v="AR5"/>
    <s v="WAM"/>
    <s v="low"/>
    <x v="2"/>
  </r>
  <r>
    <n v="2827"/>
    <x v="1"/>
    <s v="gases-pfcs"/>
    <x v="17"/>
    <n v="43.684800000000003"/>
    <s v="AR5"/>
    <s v="WAM"/>
    <s v="low"/>
    <x v="2"/>
  </r>
  <r>
    <n v="2828"/>
    <x v="1"/>
    <s v="gases-pfcs"/>
    <x v="18"/>
    <n v="41.212800000000001"/>
    <s v="AR5"/>
    <s v="WAM"/>
    <s v="low"/>
    <x v="2"/>
  </r>
  <r>
    <n v="2829"/>
    <x v="1"/>
    <s v="gases-pfcs"/>
    <x v="19"/>
    <n v="48.613799999999998"/>
    <s v="AR5"/>
    <s v="WAM"/>
    <s v="low"/>
    <x v="2"/>
  </r>
  <r>
    <n v="2830"/>
    <x v="1"/>
    <s v="gases-pfcs"/>
    <x v="20"/>
    <n v="42.77376000000001"/>
    <s v="AR5"/>
    <s v="WAM"/>
    <s v="low"/>
    <x v="2"/>
  </r>
  <r>
    <n v="2831"/>
    <x v="1"/>
    <s v="gases-pfcs"/>
    <x v="21"/>
    <n v="31.611070266580001"/>
    <s v="AR5"/>
    <s v="WAM"/>
    <s v="low"/>
    <x v="2"/>
  </r>
  <r>
    <n v="2832"/>
    <x v="1"/>
    <s v="gases-pfcs"/>
    <x v="22"/>
    <n v="42.680956069072003"/>
    <s v="AR5"/>
    <s v="WAM"/>
    <s v="low"/>
    <x v="2"/>
  </r>
  <r>
    <n v="2833"/>
    <x v="1"/>
    <s v="gases-pfcs"/>
    <x v="23"/>
    <n v="43.277804181960001"/>
    <s v="AR5"/>
    <s v="WAM"/>
    <s v="low"/>
    <x v="2"/>
  </r>
  <r>
    <n v="2834"/>
    <x v="1"/>
    <s v="gases-pfcs"/>
    <x v="24"/>
    <n v="66.0154191427077"/>
    <s v="AR5"/>
    <s v="WAM"/>
    <s v="low"/>
    <x v="2"/>
  </r>
  <r>
    <n v="2835"/>
    <x v="1"/>
    <s v="gases-pfcs"/>
    <x v="25"/>
    <n v="52.684147821630802"/>
    <s v="AR5"/>
    <s v="WAM"/>
    <s v="low"/>
    <x v="2"/>
  </r>
  <r>
    <n v="2836"/>
    <x v="1"/>
    <s v="gases-pfcs"/>
    <x v="26"/>
    <n v="43.786996734535997"/>
    <s v="AR5"/>
    <s v="WAM"/>
    <s v="low"/>
    <x v="2"/>
  </r>
  <r>
    <n v="2837"/>
    <x v="1"/>
    <s v="gases-pfcs"/>
    <x v="27"/>
    <n v="54.368065500000007"/>
    <s v="AR5"/>
    <s v="WAM"/>
    <s v="low"/>
    <x v="2"/>
  </r>
  <r>
    <n v="2838"/>
    <x v="1"/>
    <s v="gases-pfcs"/>
    <x v="28"/>
    <n v="65.103999107936005"/>
    <s v="AR5"/>
    <s v="WAM"/>
    <s v="low"/>
    <x v="2"/>
  </r>
  <r>
    <n v="2839"/>
    <x v="1"/>
    <s v="gases-pfcs"/>
    <x v="29"/>
    <n v="80.153760543999994"/>
    <s v="AR5"/>
    <s v="WAM"/>
    <s v="low"/>
    <x v="2"/>
  </r>
  <r>
    <n v="2840"/>
    <x v="1"/>
    <s v="gases-pfcs"/>
    <x v="30"/>
    <n v="79.060343626079998"/>
    <s v="AR5"/>
    <s v="WAM"/>
    <s v="low"/>
    <x v="2"/>
  </r>
  <r>
    <n v="2841"/>
    <x v="1"/>
    <s v="gases-pfcs"/>
    <x v="31"/>
    <n v="45.582774393999998"/>
    <s v="AR5"/>
    <s v="WAM"/>
    <s v="low"/>
    <x v="2"/>
  </r>
  <r>
    <n v="2842"/>
    <x v="1"/>
    <s v="gases-pfcs"/>
    <x v="32"/>
    <n v="50.934298771160002"/>
    <s v="AR5"/>
    <s v="WAM"/>
    <s v="low"/>
    <x v="2"/>
  </r>
  <r>
    <n v="2843"/>
    <x v="1"/>
    <s v="gases-pfcs"/>
    <x v="33"/>
    <n v="60.908333304000003"/>
    <s v="AR5"/>
    <s v="WAM"/>
    <s v="low"/>
    <x v="2"/>
  </r>
  <r>
    <n v="2844"/>
    <x v="1"/>
    <s v="gases-pfcs"/>
    <x v="34"/>
    <n v="60.905870540000002"/>
    <s v="AR5"/>
    <s v="WAM"/>
    <s v="low"/>
    <x v="2"/>
  </r>
  <r>
    <n v="2845"/>
    <x v="1"/>
    <s v="gases-pfcs"/>
    <x v="35"/>
    <n v="62.575315500000002"/>
    <s v="AR5"/>
    <s v="WAM"/>
    <s v="low"/>
    <x v="2"/>
  </r>
  <r>
    <n v="2846"/>
    <x v="1"/>
    <s v="gases-pfcs"/>
    <x v="36"/>
    <n v="62.575420559999998"/>
    <s v="AR5"/>
    <s v="WAM"/>
    <s v="low"/>
    <x v="2"/>
  </r>
  <r>
    <n v="2847"/>
    <x v="1"/>
    <s v="gases-pfcs"/>
    <x v="37"/>
    <n v="62.575532170000002"/>
    <s v="AR5"/>
    <s v="WAM"/>
    <s v="low"/>
    <x v="2"/>
  </r>
  <r>
    <n v="2848"/>
    <x v="1"/>
    <s v="gases-pfcs"/>
    <x v="38"/>
    <n v="62.575650709999998"/>
    <s v="AR5"/>
    <s v="WAM"/>
    <s v="low"/>
    <x v="2"/>
  </r>
  <r>
    <n v="2849"/>
    <x v="1"/>
    <s v="gases-pfcs"/>
    <x v="39"/>
    <n v="62.575776580000003"/>
    <s v="AR5"/>
    <s v="WAM"/>
    <s v="low"/>
    <x v="2"/>
  </r>
  <r>
    <n v="2850"/>
    <x v="1"/>
    <s v="gases-pfcs"/>
    <x v="40"/>
    <n v="62.575910210000004"/>
    <s v="AR5"/>
    <s v="WAM"/>
    <s v="low"/>
    <x v="2"/>
  </r>
  <r>
    <n v="2851"/>
    <x v="1"/>
    <s v="gases-pfcs"/>
    <x v="41"/>
    <n v="62.575909469999999"/>
    <s v="AR5"/>
    <s v="WAM"/>
    <s v="low"/>
    <x v="2"/>
  </r>
  <r>
    <n v="2852"/>
    <x v="1"/>
    <s v="gases-pfcs"/>
    <x v="42"/>
    <n v="62.575908869999999"/>
    <s v="AR5"/>
    <s v="WAM"/>
    <s v="low"/>
    <x v="2"/>
  </r>
  <r>
    <n v="2853"/>
    <x v="1"/>
    <s v="gases-pfcs"/>
    <x v="43"/>
    <n v="62.575908419999998"/>
    <s v="AR5"/>
    <s v="WAM"/>
    <s v="low"/>
    <x v="2"/>
  </r>
  <r>
    <n v="2854"/>
    <x v="1"/>
    <s v="gases-pfcs"/>
    <x v="44"/>
    <n v="62.57590811"/>
    <s v="AR5"/>
    <s v="WAM"/>
    <s v="low"/>
    <x v="2"/>
  </r>
  <r>
    <n v="2855"/>
    <x v="1"/>
    <s v="gases-pfcs"/>
    <x v="45"/>
    <n v="62.57590794"/>
    <s v="AR5"/>
    <s v="WAM"/>
    <s v="low"/>
    <x v="2"/>
  </r>
  <r>
    <n v="2856"/>
    <x v="1"/>
    <s v="gases-pfcs"/>
    <x v="46"/>
    <n v="62.575907909999998"/>
    <s v="AR5"/>
    <s v="WAM"/>
    <s v="low"/>
    <x v="2"/>
  </r>
  <r>
    <n v="2857"/>
    <x v="1"/>
    <s v="gases-pfcs"/>
    <x v="47"/>
    <n v="62.575908009999999"/>
    <s v="AR5"/>
    <s v="WAM"/>
    <s v="low"/>
    <x v="2"/>
  </r>
  <r>
    <n v="2858"/>
    <x v="1"/>
    <s v="gases-pfcs"/>
    <x v="48"/>
    <n v="62.575908239999997"/>
    <s v="AR5"/>
    <s v="WAM"/>
    <s v="low"/>
    <x v="2"/>
  </r>
  <r>
    <n v="2859"/>
    <x v="1"/>
    <s v="gases-pfcs"/>
    <x v="49"/>
    <n v="62.57590862"/>
    <s v="AR5"/>
    <s v="WAM"/>
    <s v="low"/>
    <x v="2"/>
  </r>
  <r>
    <n v="2860"/>
    <x v="1"/>
    <s v="gases-pfcs"/>
    <x v="50"/>
    <n v="62.575909119999999"/>
    <s v="AR5"/>
    <s v="WAM"/>
    <s v="low"/>
    <x v="2"/>
  </r>
  <r>
    <n v="2861"/>
    <x v="1"/>
    <s v="gases-pfcs"/>
    <x v="51"/>
    <n v="62.575909760000002"/>
    <s v="AR5"/>
    <s v="WAM"/>
    <s v="low"/>
    <x v="2"/>
  </r>
  <r>
    <n v="2862"/>
    <x v="1"/>
    <s v="gases-pfcs"/>
    <x v="52"/>
    <n v="62.575910520000001"/>
    <s v="AR5"/>
    <s v="WAM"/>
    <s v="low"/>
    <x v="2"/>
  </r>
  <r>
    <n v="2863"/>
    <x v="1"/>
    <s v="gases-pfcs"/>
    <x v="53"/>
    <n v="62.575911419999997"/>
    <s v="AR5"/>
    <s v="WAM"/>
    <s v="low"/>
    <x v="2"/>
  </r>
  <r>
    <n v="2864"/>
    <x v="1"/>
    <s v="gases-pfcs"/>
    <x v="54"/>
    <n v="62.575912449999997"/>
    <s v="AR5"/>
    <s v="WAM"/>
    <s v="low"/>
    <x v="2"/>
  </r>
  <r>
    <n v="2865"/>
    <x v="1"/>
    <s v="gases-pfcs"/>
    <x v="55"/>
    <n v="62.5759136"/>
    <s v="AR5"/>
    <s v="WAM"/>
    <s v="low"/>
    <x v="2"/>
  </r>
  <r>
    <n v="2866"/>
    <x v="1"/>
    <s v="gases-pfcs"/>
    <x v="56"/>
    <n v="62.575914879999999"/>
    <s v="AR5"/>
    <s v="WAM"/>
    <s v="low"/>
    <x v="2"/>
  </r>
  <r>
    <n v="2867"/>
    <x v="1"/>
    <s v="gases-pfcs"/>
    <x v="57"/>
    <n v="62.575916290000002"/>
    <s v="AR5"/>
    <s v="WAM"/>
    <s v="low"/>
    <x v="2"/>
  </r>
  <r>
    <n v="2868"/>
    <x v="1"/>
    <s v="gases-pfcs"/>
    <x v="58"/>
    <n v="62.575917830000002"/>
    <s v="AR5"/>
    <s v="WAM"/>
    <s v="low"/>
    <x v="2"/>
  </r>
  <r>
    <n v="2869"/>
    <x v="1"/>
    <s v="gases-pfcs"/>
    <x v="59"/>
    <n v="62.575919489999997"/>
    <s v="AR5"/>
    <s v="WAM"/>
    <s v="low"/>
    <x v="2"/>
  </r>
  <r>
    <n v="2870"/>
    <x v="1"/>
    <s v="gases-pfcs"/>
    <x v="60"/>
    <n v="62.575921270000002"/>
    <s v="AR5"/>
    <s v="WAM"/>
    <s v="low"/>
    <x v="2"/>
  </r>
  <r>
    <n v="2871"/>
    <x v="1"/>
    <s v="gases-sf6"/>
    <x v="0"/>
    <n v="20.585999999999999"/>
    <s v="AR5"/>
    <s v="WAM"/>
    <s v="low"/>
    <x v="2"/>
  </r>
  <r>
    <n v="2872"/>
    <x v="1"/>
    <s v="gases-sf6"/>
    <x v="1"/>
    <n v="21.502500000000001"/>
    <s v="AR5"/>
    <s v="WAM"/>
    <s v="low"/>
    <x v="2"/>
  </r>
  <r>
    <n v="2873"/>
    <x v="1"/>
    <s v="gases-sf6"/>
    <x v="2"/>
    <n v="22.577625000000001"/>
    <s v="AR5"/>
    <s v="WAM"/>
    <s v="low"/>
    <x v="2"/>
  </r>
  <r>
    <n v="2874"/>
    <x v="1"/>
    <s v="gases-sf6"/>
    <x v="3"/>
    <n v="23.389256249999999"/>
    <s v="AR5"/>
    <s v="WAM"/>
    <s v="low"/>
    <x v="2"/>
  </r>
  <r>
    <n v="2875"/>
    <x v="1"/>
    <s v="gases-sf6"/>
    <x v="4"/>
    <n v="24.149819062500001"/>
    <s v="AR5"/>
    <s v="WAM"/>
    <s v="low"/>
    <x v="2"/>
  </r>
  <r>
    <n v="2876"/>
    <x v="1"/>
    <s v="gases-sf6"/>
    <x v="5"/>
    <n v="25.165785015625001"/>
    <s v="AR5"/>
    <s v="WAM"/>
    <s v="low"/>
    <x v="2"/>
  </r>
  <r>
    <n v="2877"/>
    <x v="1"/>
    <s v="gases-sf6"/>
    <x v="6"/>
    <n v="25.404174266406251"/>
    <s v="AR5"/>
    <s v="WAM"/>
    <s v="low"/>
    <x v="2"/>
  </r>
  <r>
    <n v="2878"/>
    <x v="1"/>
    <s v="gases-sf6"/>
    <x v="7"/>
    <n v="26.37005797972656"/>
    <s v="AR5"/>
    <s v="WAM"/>
    <s v="low"/>
    <x v="2"/>
  </r>
  <r>
    <n v="2879"/>
    <x v="1"/>
    <s v="gases-sf6"/>
    <x v="8"/>
    <n v="25.62056087871289"/>
    <s v="AR5"/>
    <s v="WAM"/>
    <s v="low"/>
    <x v="2"/>
  </r>
  <r>
    <n v="2880"/>
    <x v="1"/>
    <s v="gases-sf6"/>
    <x v="9"/>
    <n v="25.318863922648539"/>
    <s v="AR5"/>
    <s v="WAM"/>
    <s v="low"/>
    <x v="2"/>
  </r>
  <r>
    <n v="2881"/>
    <x v="1"/>
    <s v="gases-sf6"/>
    <x v="10"/>
    <n v="20.164808859961539"/>
    <s v="AR5"/>
    <s v="WAM"/>
    <s v="low"/>
    <x v="2"/>
  </r>
  <r>
    <n v="2882"/>
    <x v="1"/>
    <s v="gases-sf6"/>
    <x v="11"/>
    <n v="20.651896085180571"/>
    <s v="AR5"/>
    <s v="WAM"/>
    <s v="low"/>
    <x v="2"/>
  </r>
  <r>
    <n v="2883"/>
    <x v="1"/>
    <s v="gases-sf6"/>
    <x v="12"/>
    <n v="24.033259949180572"/>
    <s v="AR5"/>
    <s v="WAM"/>
    <s v="low"/>
    <x v="2"/>
  </r>
  <r>
    <n v="2884"/>
    <x v="1"/>
    <s v="gases-sf6"/>
    <x v="13"/>
    <n v="25.960654587289451"/>
    <s v="AR5"/>
    <s v="WAM"/>
    <s v="low"/>
    <x v="2"/>
  </r>
  <r>
    <n v="2885"/>
    <x v="1"/>
    <s v="gases-sf6"/>
    <x v="14"/>
    <n v="29.80360549648297"/>
    <s v="AR5"/>
    <s v="WAM"/>
    <s v="low"/>
    <x v="2"/>
  </r>
  <r>
    <n v="2886"/>
    <x v="1"/>
    <s v="gases-sf6"/>
    <x v="15"/>
    <n v="26.19377435159771"/>
    <s v="AR5"/>
    <s v="WAM"/>
    <s v="low"/>
    <x v="2"/>
  </r>
  <r>
    <n v="2887"/>
    <x v="1"/>
    <s v="gases-sf6"/>
    <x v="16"/>
    <n v="21.692016207496529"/>
    <s v="AR5"/>
    <s v="WAM"/>
    <s v="low"/>
    <x v="2"/>
  </r>
  <r>
    <n v="2888"/>
    <x v="1"/>
    <s v="gases-sf6"/>
    <x v="17"/>
    <n v="20.484810358296961"/>
    <s v="AR5"/>
    <s v="WAM"/>
    <s v="low"/>
    <x v="2"/>
  </r>
  <r>
    <n v="2889"/>
    <x v="1"/>
    <s v="gases-sf6"/>
    <x v="18"/>
    <n v="19.93503104477653"/>
    <s v="AR5"/>
    <s v="WAM"/>
    <s v="low"/>
    <x v="2"/>
  </r>
  <r>
    <n v="2890"/>
    <x v="1"/>
    <s v="gases-sf6"/>
    <x v="19"/>
    <n v="23.227986245354352"/>
    <s v="AR5"/>
    <s v="WAM"/>
    <s v="low"/>
    <x v="2"/>
  </r>
  <r>
    <n v="2891"/>
    <x v="1"/>
    <s v="gases-sf6"/>
    <x v="20"/>
    <n v="23.538657742293889"/>
    <s v="AR5"/>
    <s v="WAM"/>
    <s v="low"/>
    <x v="2"/>
  </r>
  <r>
    <n v="2892"/>
    <x v="1"/>
    <s v="gases-sf6"/>
    <x v="21"/>
    <n v="19.521264389513181"/>
    <s v="AR5"/>
    <s v="WAM"/>
    <s v="low"/>
    <x v="2"/>
  </r>
  <r>
    <n v="2893"/>
    <x v="1"/>
    <s v="gases-sf6"/>
    <x v="22"/>
    <n v="21.540943245804751"/>
    <s v="AR5"/>
    <s v="WAM"/>
    <s v="low"/>
    <x v="2"/>
  </r>
  <r>
    <n v="2894"/>
    <x v="1"/>
    <s v="gases-sf6"/>
    <x v="23"/>
    <n v="18.743308822104289"/>
    <s v="AR5"/>
    <s v="WAM"/>
    <s v="low"/>
    <x v="2"/>
  </r>
  <r>
    <n v="2895"/>
    <x v="1"/>
    <s v="gases-sf6"/>
    <x v="24"/>
    <n v="17.316639576168789"/>
    <s v="AR5"/>
    <s v="WAM"/>
    <s v="low"/>
    <x v="2"/>
  </r>
  <r>
    <n v="2896"/>
    <x v="1"/>
    <s v="gases-sf6"/>
    <x v="25"/>
    <n v="16.970090641175471"/>
    <s v="AR5"/>
    <s v="WAM"/>
    <s v="low"/>
    <x v="2"/>
  </r>
  <r>
    <n v="2897"/>
    <x v="1"/>
    <s v="gases-sf6"/>
    <x v="26"/>
    <n v="17.896067092177098"/>
    <s v="AR5"/>
    <s v="WAM"/>
    <s v="low"/>
    <x v="2"/>
  </r>
  <r>
    <n v="2898"/>
    <x v="1"/>
    <s v="gases-sf6"/>
    <x v="27"/>
    <n v="15.243828671418241"/>
    <s v="AR5"/>
    <s v="WAM"/>
    <s v="low"/>
    <x v="2"/>
  </r>
  <r>
    <n v="2899"/>
    <x v="1"/>
    <s v="gases-sf6"/>
    <x v="28"/>
    <n v="15.16046605648533"/>
    <s v="AR5"/>
    <s v="WAM"/>
    <s v="low"/>
    <x v="2"/>
  </r>
  <r>
    <n v="2900"/>
    <x v="1"/>
    <s v="gases-sf6"/>
    <x v="29"/>
    <n v="16.481411472012471"/>
    <s v="AR5"/>
    <s v="WAM"/>
    <s v="low"/>
    <x v="2"/>
  </r>
  <r>
    <n v="2901"/>
    <x v="1"/>
    <s v="gases-sf6"/>
    <x v="30"/>
    <n v="17.009029364967869"/>
    <s v="AR5"/>
    <s v="WAM"/>
    <s v="low"/>
    <x v="2"/>
  </r>
  <r>
    <n v="2902"/>
    <x v="1"/>
    <s v="gases-sf6"/>
    <x v="31"/>
    <n v="16.03310305608537"/>
    <s v="AR5"/>
    <s v="WAM"/>
    <s v="low"/>
    <x v="2"/>
  </r>
  <r>
    <n v="2903"/>
    <x v="1"/>
    <s v="gases-sf6"/>
    <x v="32"/>
    <n v="19.376727194456741"/>
    <s v="AR5"/>
    <s v="WAM"/>
    <s v="low"/>
    <x v="2"/>
  </r>
  <r>
    <n v="2904"/>
    <x v="1"/>
    <s v="gases-sf6"/>
    <x v="33"/>
    <n v="16.628568921315761"/>
    <s v="AR5"/>
    <s v="WAM"/>
    <s v="low"/>
    <x v="2"/>
  </r>
  <r>
    <n v="2905"/>
    <x v="1"/>
    <s v="gases-sf6"/>
    <x v="34"/>
    <n v="21.761329750000002"/>
    <s v="AR5"/>
    <s v="WAM"/>
    <s v="low"/>
    <x v="2"/>
  </r>
  <r>
    <n v="2906"/>
    <x v="1"/>
    <s v="gases-sf6"/>
    <x v="35"/>
    <n v="22.168821730000001"/>
    <s v="AR5"/>
    <s v="WAM"/>
    <s v="low"/>
    <x v="2"/>
  </r>
  <r>
    <n v="2907"/>
    <x v="1"/>
    <s v="gases-sf6"/>
    <x v="36"/>
    <n v="22.601803390000001"/>
    <s v="AR5"/>
    <s v="WAM"/>
    <s v="low"/>
    <x v="2"/>
  </r>
  <r>
    <n v="2908"/>
    <x v="1"/>
    <s v="gases-sf6"/>
    <x v="37"/>
    <n v="23.061757920000002"/>
    <s v="AR5"/>
    <s v="WAM"/>
    <s v="low"/>
    <x v="2"/>
  </r>
  <r>
    <n v="2909"/>
    <x v="1"/>
    <s v="gases-sf6"/>
    <x v="38"/>
    <n v="23.550258209999999"/>
    <s v="AR5"/>
    <s v="WAM"/>
    <s v="low"/>
    <x v="2"/>
  </r>
  <r>
    <n v="2910"/>
    <x v="1"/>
    <s v="gases-sf6"/>
    <x v="39"/>
    <n v="24.068972349999999"/>
    <s v="AR5"/>
    <s v="WAM"/>
    <s v="low"/>
    <x v="2"/>
  </r>
  <r>
    <n v="2911"/>
    <x v="1"/>
    <s v="gases-sf6"/>
    <x v="40"/>
    <n v="24.61966923"/>
    <s v="AR5"/>
    <s v="WAM"/>
    <s v="low"/>
    <x v="2"/>
  </r>
  <r>
    <n v="2912"/>
    <x v="1"/>
    <s v="gases-sf6"/>
    <x v="41"/>
    <n v="24.61662995"/>
    <s v="AR5"/>
    <s v="WAM"/>
    <s v="low"/>
    <x v="2"/>
  </r>
  <r>
    <n v="2913"/>
    <x v="1"/>
    <s v="gases-sf6"/>
    <x v="42"/>
    <n v="24.61418244"/>
    <s v="AR5"/>
    <s v="WAM"/>
    <s v="low"/>
    <x v="2"/>
  </r>
  <r>
    <n v="2914"/>
    <x v="1"/>
    <s v="gases-sf6"/>
    <x v="43"/>
    <n v="24.612320329999999"/>
    <s v="AR5"/>
    <s v="WAM"/>
    <s v="low"/>
    <x v="2"/>
  </r>
  <r>
    <n v="2915"/>
    <x v="1"/>
    <s v="gases-sf6"/>
    <x v="44"/>
    <n v="24.611037530000001"/>
    <s v="AR5"/>
    <s v="WAM"/>
    <s v="low"/>
    <x v="2"/>
  </r>
  <r>
    <n v="2916"/>
    <x v="1"/>
    <s v="gases-sf6"/>
    <x v="45"/>
    <n v="24.610328200000001"/>
    <s v="AR5"/>
    <s v="WAM"/>
    <s v="low"/>
    <x v="2"/>
  </r>
  <r>
    <n v="2917"/>
    <x v="1"/>
    <s v="gases-sf6"/>
    <x v="46"/>
    <n v="24.610186760000001"/>
    <s v="AR5"/>
    <s v="WAM"/>
    <s v="low"/>
    <x v="2"/>
  </r>
  <r>
    <n v="2918"/>
    <x v="1"/>
    <s v="gases-sf6"/>
    <x v="47"/>
    <n v="24.61060788"/>
    <s v="AR5"/>
    <s v="WAM"/>
    <s v="low"/>
    <x v="2"/>
  </r>
  <r>
    <n v="2919"/>
    <x v="1"/>
    <s v="gases-sf6"/>
    <x v="48"/>
    <n v="24.611586469999999"/>
    <s v="AR5"/>
    <s v="WAM"/>
    <s v="low"/>
    <x v="2"/>
  </r>
  <r>
    <n v="2920"/>
    <x v="1"/>
    <s v="gases-sf6"/>
    <x v="49"/>
    <n v="24.613117679999998"/>
    <s v="AR5"/>
    <s v="WAM"/>
    <s v="low"/>
    <x v="2"/>
  </r>
  <r>
    <n v="2921"/>
    <x v="1"/>
    <s v="gases-sf6"/>
    <x v="50"/>
    <n v="24.615196900000001"/>
    <s v="AR5"/>
    <s v="WAM"/>
    <s v="low"/>
    <x v="2"/>
  </r>
  <r>
    <n v="2922"/>
    <x v="1"/>
    <s v="gases-sf6"/>
    <x v="51"/>
    <n v="24.617819740000002"/>
    <s v="AR5"/>
    <s v="WAM"/>
    <s v="low"/>
    <x v="2"/>
  </r>
  <r>
    <n v="2923"/>
    <x v="1"/>
    <s v="gases-sf6"/>
    <x v="52"/>
    <n v="24.620982040000001"/>
    <s v="AR5"/>
    <s v="WAM"/>
    <s v="low"/>
    <x v="2"/>
  </r>
  <r>
    <n v="2924"/>
    <x v="1"/>
    <s v="gases-sf6"/>
    <x v="53"/>
    <n v="24.624679860000001"/>
    <s v="AR5"/>
    <s v="WAM"/>
    <s v="low"/>
    <x v="2"/>
  </r>
  <r>
    <n v="2925"/>
    <x v="1"/>
    <s v="gases-sf6"/>
    <x v="54"/>
    <n v="24.628909480000001"/>
    <s v="AR5"/>
    <s v="WAM"/>
    <s v="low"/>
    <x v="2"/>
  </r>
  <r>
    <n v="2926"/>
    <x v="1"/>
    <s v="gases-sf6"/>
    <x v="55"/>
    <n v="24.633667389999999"/>
    <s v="AR5"/>
    <s v="WAM"/>
    <s v="low"/>
    <x v="2"/>
  </r>
  <r>
    <n v="2927"/>
    <x v="1"/>
    <s v="gases-sf6"/>
    <x v="56"/>
    <n v="24.63895029"/>
    <s v="AR5"/>
    <s v="WAM"/>
    <s v="low"/>
    <x v="2"/>
  </r>
  <r>
    <n v="2928"/>
    <x v="1"/>
    <s v="gases-sf6"/>
    <x v="57"/>
    <n v="24.644755079999999"/>
    <s v="AR5"/>
    <s v="WAM"/>
    <s v="low"/>
    <x v="2"/>
  </r>
  <r>
    <n v="2929"/>
    <x v="1"/>
    <s v="gases-sf6"/>
    <x v="58"/>
    <n v="24.651078869999999"/>
    <s v="AR5"/>
    <s v="WAM"/>
    <s v="low"/>
    <x v="2"/>
  </r>
  <r>
    <n v="2930"/>
    <x v="1"/>
    <s v="gases-sf6"/>
    <x v="59"/>
    <n v="24.657918970000001"/>
    <s v="AR5"/>
    <s v="WAM"/>
    <s v="low"/>
    <x v="2"/>
  </r>
  <r>
    <n v="2931"/>
    <x v="1"/>
    <s v="gases-sf6"/>
    <x v="60"/>
    <n v="24.66527288"/>
    <s v="AR5"/>
    <s v="WAM"/>
    <s v="low"/>
    <x v="2"/>
  </r>
  <r>
    <n v="2932"/>
    <x v="2"/>
    <s v="gases-ch4"/>
    <x v="30"/>
    <n v="32.355540480000002"/>
    <s v="AR5"/>
    <s v="WAM"/>
    <s v="low"/>
    <x v="2"/>
  </r>
  <r>
    <n v="2933"/>
    <x v="2"/>
    <s v="gases-ch4"/>
    <x v="31"/>
    <n v="17.847672889999998"/>
    <s v="AR5"/>
    <s v="WAM"/>
    <s v="low"/>
    <x v="2"/>
  </r>
  <r>
    <n v="2934"/>
    <x v="2"/>
    <s v="gases-ch4"/>
    <x v="32"/>
    <n v="16.546446750000001"/>
    <s v="AR5"/>
    <s v="WAM"/>
    <s v="low"/>
    <x v="2"/>
  </r>
  <r>
    <n v="2935"/>
    <x v="2"/>
    <s v="gases-ch4"/>
    <x v="33"/>
    <n v="15.78365097"/>
    <s v="AR5"/>
    <s v="WAM"/>
    <s v="low"/>
    <x v="2"/>
  </r>
  <r>
    <n v="2936"/>
    <x v="2"/>
    <s v="gases-ch4"/>
    <x v="34"/>
    <n v="25.184309949999999"/>
    <s v="AR5"/>
    <s v="WAM"/>
    <s v="low"/>
    <x v="2"/>
  </r>
  <r>
    <n v="2937"/>
    <x v="2"/>
    <s v="gases-ch4"/>
    <x v="35"/>
    <n v="25.184309949999999"/>
    <s v="AR5"/>
    <s v="WAM"/>
    <s v="low"/>
    <x v="2"/>
  </r>
  <r>
    <n v="2938"/>
    <x v="2"/>
    <s v="gases-ch4"/>
    <x v="36"/>
    <n v="25.184309949999999"/>
    <s v="AR5"/>
    <s v="WAM"/>
    <s v="low"/>
    <x v="2"/>
  </r>
  <r>
    <n v="2939"/>
    <x v="2"/>
    <s v="gases-ch4"/>
    <x v="37"/>
    <n v="25.184309949999999"/>
    <s v="AR5"/>
    <s v="WAM"/>
    <s v="low"/>
    <x v="2"/>
  </r>
  <r>
    <n v="2940"/>
    <x v="2"/>
    <s v="gases-ch4"/>
    <x v="38"/>
    <n v="25.184309949999999"/>
    <s v="AR5"/>
    <s v="WAM"/>
    <s v="low"/>
    <x v="2"/>
  </r>
  <r>
    <n v="2941"/>
    <x v="2"/>
    <s v="gases-ch4"/>
    <x v="39"/>
    <n v="25.184309949999999"/>
    <s v="AR5"/>
    <s v="WAM"/>
    <s v="low"/>
    <x v="2"/>
  </r>
  <r>
    <n v="2942"/>
    <x v="2"/>
    <s v="gases-ch4"/>
    <x v="40"/>
    <n v="25.184309949999999"/>
    <s v="AR5"/>
    <s v="WAM"/>
    <s v="low"/>
    <x v="2"/>
  </r>
  <r>
    <n v="2943"/>
    <x v="2"/>
    <s v="gases-ch4"/>
    <x v="41"/>
    <n v="25.184309949999999"/>
    <s v="AR5"/>
    <s v="WAM"/>
    <s v="low"/>
    <x v="2"/>
  </r>
  <r>
    <n v="2944"/>
    <x v="2"/>
    <s v="gases-ch4"/>
    <x v="42"/>
    <n v="25.184309949999999"/>
    <s v="AR5"/>
    <s v="WAM"/>
    <s v="low"/>
    <x v="2"/>
  </r>
  <r>
    <n v="2945"/>
    <x v="2"/>
    <s v="gases-ch4"/>
    <x v="43"/>
    <n v="25.184309949999999"/>
    <s v="AR5"/>
    <s v="WAM"/>
    <s v="low"/>
    <x v="2"/>
  </r>
  <r>
    <n v="2946"/>
    <x v="2"/>
    <s v="gases-ch4"/>
    <x v="44"/>
    <n v="25.184309949999999"/>
    <s v="AR5"/>
    <s v="WAM"/>
    <s v="low"/>
    <x v="2"/>
  </r>
  <r>
    <n v="2947"/>
    <x v="2"/>
    <s v="gases-ch4"/>
    <x v="45"/>
    <n v="25.184309949999999"/>
    <s v="AR5"/>
    <s v="WAM"/>
    <s v="low"/>
    <x v="2"/>
  </r>
  <r>
    <n v="2948"/>
    <x v="2"/>
    <s v="gases-ch4"/>
    <x v="46"/>
    <n v="25.184309949999999"/>
    <s v="AR5"/>
    <s v="WAM"/>
    <s v="low"/>
    <x v="2"/>
  </r>
  <r>
    <n v="2949"/>
    <x v="2"/>
    <s v="gases-ch4"/>
    <x v="47"/>
    <n v="25.184309949999999"/>
    <s v="AR5"/>
    <s v="WAM"/>
    <s v="low"/>
    <x v="2"/>
  </r>
  <r>
    <n v="2950"/>
    <x v="2"/>
    <s v="gases-ch4"/>
    <x v="48"/>
    <n v="25.184309949999999"/>
    <s v="AR5"/>
    <s v="WAM"/>
    <s v="low"/>
    <x v="2"/>
  </r>
  <r>
    <n v="2951"/>
    <x v="2"/>
    <s v="gases-ch4"/>
    <x v="49"/>
    <n v="25.184309949999999"/>
    <s v="AR5"/>
    <s v="WAM"/>
    <s v="low"/>
    <x v="2"/>
  </r>
  <r>
    <n v="2952"/>
    <x v="2"/>
    <s v="gases-ch4"/>
    <x v="50"/>
    <n v="25.184309949999999"/>
    <s v="AR5"/>
    <s v="WAM"/>
    <s v="low"/>
    <x v="2"/>
  </r>
  <r>
    <n v="2953"/>
    <x v="2"/>
    <s v="gases-ch4"/>
    <x v="51"/>
    <n v="25.184309949999999"/>
    <s v="AR5"/>
    <s v="WAM"/>
    <s v="low"/>
    <x v="2"/>
  </r>
  <r>
    <n v="2954"/>
    <x v="2"/>
    <s v="gases-ch4"/>
    <x v="52"/>
    <n v="25.184309949999999"/>
    <s v="AR5"/>
    <s v="WAM"/>
    <s v="low"/>
    <x v="2"/>
  </r>
  <r>
    <n v="2955"/>
    <x v="2"/>
    <s v="gases-ch4"/>
    <x v="53"/>
    <n v="25.184309949999999"/>
    <s v="AR5"/>
    <s v="WAM"/>
    <s v="low"/>
    <x v="2"/>
  </r>
  <r>
    <n v="2956"/>
    <x v="2"/>
    <s v="gases-ch4"/>
    <x v="54"/>
    <n v="25.184309949999999"/>
    <s v="AR5"/>
    <s v="WAM"/>
    <s v="low"/>
    <x v="2"/>
  </r>
  <r>
    <n v="2957"/>
    <x v="2"/>
    <s v="gases-ch4"/>
    <x v="55"/>
    <n v="25.184309949999999"/>
    <s v="AR5"/>
    <s v="WAM"/>
    <s v="low"/>
    <x v="2"/>
  </r>
  <r>
    <n v="2958"/>
    <x v="2"/>
    <s v="gases-ch4"/>
    <x v="56"/>
    <n v="25.184309949999999"/>
    <s v="AR5"/>
    <s v="WAM"/>
    <s v="low"/>
    <x v="2"/>
  </r>
  <r>
    <n v="2959"/>
    <x v="2"/>
    <s v="gases-ch4"/>
    <x v="57"/>
    <n v="25.184309949999999"/>
    <s v="AR5"/>
    <s v="WAM"/>
    <s v="low"/>
    <x v="2"/>
  </r>
  <r>
    <n v="2960"/>
    <x v="2"/>
    <s v="gases-ch4"/>
    <x v="58"/>
    <n v="25.184309949999999"/>
    <s v="AR5"/>
    <s v="WAM"/>
    <s v="low"/>
    <x v="2"/>
  </r>
  <r>
    <n v="2961"/>
    <x v="2"/>
    <s v="gases-ch4"/>
    <x v="59"/>
    <n v="25.184309949999999"/>
    <s v="AR5"/>
    <s v="WAM"/>
    <s v="low"/>
    <x v="2"/>
  </r>
  <r>
    <n v="2962"/>
    <x v="2"/>
    <s v="gases-ch4"/>
    <x v="60"/>
    <n v="25.184309949999999"/>
    <s v="AR5"/>
    <s v="WAM"/>
    <s v="low"/>
    <x v="2"/>
  </r>
  <r>
    <n v="2963"/>
    <x v="2"/>
    <s v="gases-co2"/>
    <x v="30"/>
    <n v="-6289.0362999999998"/>
    <s v="AR5"/>
    <s v="WAM"/>
    <s v="low"/>
    <x v="2"/>
  </r>
  <r>
    <n v="2964"/>
    <x v="2"/>
    <s v="gases-co2"/>
    <x v="31"/>
    <n v="-6234.1652329999997"/>
    <s v="AR5"/>
    <s v="WAM"/>
    <s v="low"/>
    <x v="2"/>
  </r>
  <r>
    <n v="2965"/>
    <x v="2"/>
    <s v="gases-co2"/>
    <x v="32"/>
    <n v="-5499.732266"/>
    <s v="AR5"/>
    <s v="WAM"/>
    <s v="low"/>
    <x v="2"/>
  </r>
  <r>
    <n v="2966"/>
    <x v="2"/>
    <s v="gases-co2"/>
    <x v="33"/>
    <n v="-5432.5190300000004"/>
    <s v="AR5"/>
    <s v="WAM"/>
    <s v="low"/>
    <x v="2"/>
  </r>
  <r>
    <n v="2967"/>
    <x v="2"/>
    <s v="gases-co2"/>
    <x v="34"/>
    <n v="-7417.6960419999996"/>
    <s v="AR5"/>
    <s v="WAM"/>
    <s v="low"/>
    <x v="2"/>
  </r>
  <r>
    <n v="2968"/>
    <x v="2"/>
    <s v="gases-co2"/>
    <x v="35"/>
    <n v="-7890.2313450000001"/>
    <s v="AR5"/>
    <s v="WAM"/>
    <s v="low"/>
    <x v="2"/>
  </r>
  <r>
    <n v="2969"/>
    <x v="2"/>
    <s v="gases-co2"/>
    <x v="36"/>
    <n v="-9775.7112049999996"/>
    <s v="AR5"/>
    <s v="WAM"/>
    <s v="low"/>
    <x v="2"/>
  </r>
  <r>
    <n v="2970"/>
    <x v="2"/>
    <s v="gases-co2"/>
    <x v="37"/>
    <n v="-11510.75518"/>
    <s v="AR5"/>
    <s v="WAM"/>
    <s v="low"/>
    <x v="2"/>
  </r>
  <r>
    <n v="2971"/>
    <x v="2"/>
    <s v="gases-co2"/>
    <x v="38"/>
    <n v="-13719.447260000001"/>
    <s v="AR5"/>
    <s v="WAM"/>
    <s v="low"/>
    <x v="2"/>
  </r>
  <r>
    <n v="2972"/>
    <x v="2"/>
    <s v="gases-co2"/>
    <x v="39"/>
    <n v="-15772.232470000001"/>
    <s v="AR5"/>
    <s v="WAM"/>
    <s v="low"/>
    <x v="2"/>
  </r>
  <r>
    <n v="2973"/>
    <x v="2"/>
    <s v="gases-co2"/>
    <x v="40"/>
    <n v="-17349.97291"/>
    <s v="AR5"/>
    <s v="WAM"/>
    <s v="low"/>
    <x v="2"/>
  </r>
  <r>
    <n v="2974"/>
    <x v="2"/>
    <s v="gases-co2"/>
    <x v="41"/>
    <n v="-18642.42569"/>
    <s v="AR5"/>
    <s v="WAM"/>
    <s v="low"/>
    <x v="2"/>
  </r>
  <r>
    <n v="2975"/>
    <x v="2"/>
    <s v="gases-co2"/>
    <x v="42"/>
    <n v="-19537.487000000001"/>
    <s v="AR5"/>
    <s v="WAM"/>
    <s v="low"/>
    <x v="2"/>
  </r>
  <r>
    <n v="2976"/>
    <x v="2"/>
    <s v="gases-co2"/>
    <x v="43"/>
    <n v="-20327.717369999998"/>
    <s v="AR5"/>
    <s v="WAM"/>
    <s v="low"/>
    <x v="2"/>
  </r>
  <r>
    <n v="2977"/>
    <x v="2"/>
    <s v="gases-co2"/>
    <x v="44"/>
    <n v="-21369.19858"/>
    <s v="AR5"/>
    <s v="WAM"/>
    <s v="low"/>
    <x v="2"/>
  </r>
  <r>
    <n v="2978"/>
    <x v="2"/>
    <s v="gases-co2"/>
    <x v="45"/>
    <n v="-22372.2706"/>
    <s v="AR5"/>
    <s v="WAM"/>
    <s v="low"/>
    <x v="2"/>
  </r>
  <r>
    <n v="2979"/>
    <x v="2"/>
    <s v="gases-co2"/>
    <x v="46"/>
    <n v="-23619.653170000001"/>
    <s v="AR5"/>
    <s v="WAM"/>
    <s v="low"/>
    <x v="2"/>
  </r>
  <r>
    <n v="2980"/>
    <x v="2"/>
    <s v="gases-co2"/>
    <x v="47"/>
    <n v="-25933.856029999999"/>
    <s v="AR5"/>
    <s v="WAM"/>
    <s v="low"/>
    <x v="2"/>
  </r>
  <r>
    <n v="2981"/>
    <x v="2"/>
    <s v="gases-co2"/>
    <x v="48"/>
    <n v="-27545.415659999999"/>
    <s v="AR5"/>
    <s v="WAM"/>
    <s v="low"/>
    <x v="2"/>
  </r>
  <r>
    <n v="2982"/>
    <x v="2"/>
    <s v="gases-co2"/>
    <x v="49"/>
    <n v="-29097.135579999998"/>
    <s v="AR5"/>
    <s v="WAM"/>
    <s v="low"/>
    <x v="2"/>
  </r>
  <r>
    <n v="2983"/>
    <x v="2"/>
    <s v="gases-co2"/>
    <x v="50"/>
    <n v="-30664.048119999999"/>
    <s v="AR5"/>
    <s v="WAM"/>
    <s v="low"/>
    <x v="2"/>
  </r>
  <r>
    <n v="2984"/>
    <x v="2"/>
    <s v="gases-co2"/>
    <x v="51"/>
    <n v="-32031.522389999998"/>
    <s v="AR5"/>
    <s v="WAM"/>
    <s v="low"/>
    <x v="2"/>
  </r>
  <r>
    <n v="2985"/>
    <x v="2"/>
    <s v="gases-co2"/>
    <x v="52"/>
    <n v="-33380.029240000003"/>
    <s v="AR5"/>
    <s v="WAM"/>
    <s v="low"/>
    <x v="2"/>
  </r>
  <r>
    <n v="2986"/>
    <x v="2"/>
    <s v="gases-co2"/>
    <x v="53"/>
    <n v="-34329.58481"/>
    <s v="AR5"/>
    <s v="WAM"/>
    <s v="low"/>
    <x v="2"/>
  </r>
  <r>
    <n v="2987"/>
    <x v="2"/>
    <s v="gases-co2"/>
    <x v="54"/>
    <n v="-34695.573920000003"/>
    <s v="AR5"/>
    <s v="WAM"/>
    <s v="low"/>
    <x v="2"/>
  </r>
  <r>
    <n v="2988"/>
    <x v="2"/>
    <s v="gases-co2"/>
    <x v="55"/>
    <n v="-34925.160830000001"/>
    <s v="AR5"/>
    <s v="WAM"/>
    <s v="low"/>
    <x v="2"/>
  </r>
  <r>
    <n v="2989"/>
    <x v="2"/>
    <s v="gases-co2"/>
    <x v="56"/>
    <n v="-34068.454810000003"/>
    <s v="AR5"/>
    <s v="WAM"/>
    <s v="low"/>
    <x v="2"/>
  </r>
  <r>
    <n v="2990"/>
    <x v="2"/>
    <s v="gases-co2"/>
    <x v="57"/>
    <n v="-33252.368060000001"/>
    <s v="AR5"/>
    <s v="WAM"/>
    <s v="low"/>
    <x v="2"/>
  </r>
  <r>
    <n v="2991"/>
    <x v="2"/>
    <s v="gases-co2"/>
    <x v="58"/>
    <n v="-32656.90854"/>
    <s v="AR5"/>
    <s v="WAM"/>
    <s v="low"/>
    <x v="2"/>
  </r>
  <r>
    <n v="2992"/>
    <x v="2"/>
    <s v="gases-co2"/>
    <x v="59"/>
    <n v="-31546.735049999999"/>
    <s v="AR5"/>
    <s v="WAM"/>
    <s v="low"/>
    <x v="2"/>
  </r>
  <r>
    <n v="2993"/>
    <x v="2"/>
    <s v="gases-co2"/>
    <x v="60"/>
    <n v="-32159.851460000002"/>
    <s v="AR5"/>
    <s v="WAM"/>
    <s v="low"/>
    <x v="2"/>
  </r>
  <r>
    <n v="2994"/>
    <x v="2"/>
    <s v="gases-n2o"/>
    <x v="30"/>
    <n v="115.48890830000001"/>
    <s v="AR5"/>
    <s v="WAM"/>
    <s v="low"/>
    <x v="2"/>
  </r>
  <r>
    <n v="2995"/>
    <x v="2"/>
    <s v="gases-n2o"/>
    <x v="31"/>
    <n v="113.56212979999999"/>
    <s v="AR5"/>
    <s v="WAM"/>
    <s v="low"/>
    <x v="2"/>
  </r>
  <r>
    <n v="2996"/>
    <x v="2"/>
    <s v="gases-n2o"/>
    <x v="32"/>
    <n v="125.6161551"/>
    <s v="AR5"/>
    <s v="WAM"/>
    <s v="low"/>
    <x v="2"/>
  </r>
  <r>
    <n v="2997"/>
    <x v="2"/>
    <s v="gases-n2o"/>
    <x v="33"/>
    <n v="137.11654799999999"/>
    <s v="AR5"/>
    <s v="WAM"/>
    <s v="low"/>
    <x v="2"/>
  </r>
  <r>
    <n v="2998"/>
    <x v="2"/>
    <s v="gases-n2o"/>
    <x v="34"/>
    <n v="127.715889"/>
    <s v="AR5"/>
    <s v="WAM"/>
    <s v="low"/>
    <x v="2"/>
  </r>
  <r>
    <n v="2999"/>
    <x v="2"/>
    <s v="gases-n2o"/>
    <x v="35"/>
    <n v="127.715889"/>
    <s v="AR5"/>
    <s v="WAM"/>
    <s v="low"/>
    <x v="2"/>
  </r>
  <r>
    <n v="3000"/>
    <x v="2"/>
    <s v="gases-n2o"/>
    <x v="36"/>
    <n v="127.715889"/>
    <s v="AR5"/>
    <s v="WAM"/>
    <s v="low"/>
    <x v="2"/>
  </r>
  <r>
    <n v="3001"/>
    <x v="2"/>
    <s v="gases-n2o"/>
    <x v="37"/>
    <n v="127.715889"/>
    <s v="AR5"/>
    <s v="WAM"/>
    <s v="low"/>
    <x v="2"/>
  </r>
  <r>
    <n v="3002"/>
    <x v="2"/>
    <s v="gases-n2o"/>
    <x v="38"/>
    <n v="127.715889"/>
    <s v="AR5"/>
    <s v="WAM"/>
    <s v="low"/>
    <x v="2"/>
  </r>
  <r>
    <n v="3003"/>
    <x v="2"/>
    <s v="gases-n2o"/>
    <x v="39"/>
    <n v="127.715889"/>
    <s v="AR5"/>
    <s v="WAM"/>
    <s v="low"/>
    <x v="2"/>
  </r>
  <r>
    <n v="3004"/>
    <x v="2"/>
    <s v="gases-n2o"/>
    <x v="40"/>
    <n v="127.715889"/>
    <s v="AR5"/>
    <s v="WAM"/>
    <s v="low"/>
    <x v="2"/>
  </r>
  <r>
    <n v="3005"/>
    <x v="2"/>
    <s v="gases-n2o"/>
    <x v="41"/>
    <n v="127.715889"/>
    <s v="AR5"/>
    <s v="WAM"/>
    <s v="low"/>
    <x v="2"/>
  </r>
  <r>
    <n v="3006"/>
    <x v="2"/>
    <s v="gases-n2o"/>
    <x v="42"/>
    <n v="127.715889"/>
    <s v="AR5"/>
    <s v="WAM"/>
    <s v="low"/>
    <x v="2"/>
  </r>
  <r>
    <n v="3007"/>
    <x v="2"/>
    <s v="gases-n2o"/>
    <x v="43"/>
    <n v="127.715889"/>
    <s v="AR5"/>
    <s v="WAM"/>
    <s v="low"/>
    <x v="2"/>
  </r>
  <r>
    <n v="3008"/>
    <x v="2"/>
    <s v="gases-n2o"/>
    <x v="44"/>
    <n v="127.715889"/>
    <s v="AR5"/>
    <s v="WAM"/>
    <s v="low"/>
    <x v="2"/>
  </r>
  <r>
    <n v="3009"/>
    <x v="2"/>
    <s v="gases-n2o"/>
    <x v="45"/>
    <n v="127.715889"/>
    <s v="AR5"/>
    <s v="WAM"/>
    <s v="low"/>
    <x v="2"/>
  </r>
  <r>
    <n v="3010"/>
    <x v="2"/>
    <s v="gases-n2o"/>
    <x v="46"/>
    <n v="127.715889"/>
    <s v="AR5"/>
    <s v="WAM"/>
    <s v="low"/>
    <x v="2"/>
  </r>
  <r>
    <n v="3011"/>
    <x v="2"/>
    <s v="gases-n2o"/>
    <x v="47"/>
    <n v="127.715889"/>
    <s v="AR5"/>
    <s v="WAM"/>
    <s v="low"/>
    <x v="2"/>
  </r>
  <r>
    <n v="3012"/>
    <x v="2"/>
    <s v="gases-n2o"/>
    <x v="48"/>
    <n v="127.715889"/>
    <s v="AR5"/>
    <s v="WAM"/>
    <s v="low"/>
    <x v="2"/>
  </r>
  <r>
    <n v="3013"/>
    <x v="2"/>
    <s v="gases-n2o"/>
    <x v="49"/>
    <n v="127.715889"/>
    <s v="AR5"/>
    <s v="WAM"/>
    <s v="low"/>
    <x v="2"/>
  </r>
  <r>
    <n v="3014"/>
    <x v="2"/>
    <s v="gases-n2o"/>
    <x v="50"/>
    <n v="127.715889"/>
    <s v="AR5"/>
    <s v="WAM"/>
    <s v="low"/>
    <x v="2"/>
  </r>
  <r>
    <n v="3015"/>
    <x v="2"/>
    <s v="gases-n2o"/>
    <x v="51"/>
    <n v="127.715889"/>
    <s v="AR5"/>
    <s v="WAM"/>
    <s v="low"/>
    <x v="2"/>
  </r>
  <r>
    <n v="3016"/>
    <x v="2"/>
    <s v="gases-n2o"/>
    <x v="52"/>
    <n v="127.715889"/>
    <s v="AR5"/>
    <s v="WAM"/>
    <s v="low"/>
    <x v="2"/>
  </r>
  <r>
    <n v="3017"/>
    <x v="2"/>
    <s v="gases-n2o"/>
    <x v="53"/>
    <n v="127.715889"/>
    <s v="AR5"/>
    <s v="WAM"/>
    <s v="low"/>
    <x v="2"/>
  </r>
  <r>
    <n v="3018"/>
    <x v="2"/>
    <s v="gases-n2o"/>
    <x v="54"/>
    <n v="127.715889"/>
    <s v="AR5"/>
    <s v="WAM"/>
    <s v="low"/>
    <x v="2"/>
  </r>
  <r>
    <n v="3019"/>
    <x v="2"/>
    <s v="gases-n2o"/>
    <x v="55"/>
    <n v="127.715889"/>
    <s v="AR5"/>
    <s v="WAM"/>
    <s v="low"/>
    <x v="2"/>
  </r>
  <r>
    <n v="3020"/>
    <x v="2"/>
    <s v="gases-n2o"/>
    <x v="56"/>
    <n v="127.715889"/>
    <s v="AR5"/>
    <s v="WAM"/>
    <s v="low"/>
    <x v="2"/>
  </r>
  <r>
    <n v="3021"/>
    <x v="2"/>
    <s v="gases-n2o"/>
    <x v="57"/>
    <n v="127.715889"/>
    <s v="AR5"/>
    <s v="WAM"/>
    <s v="low"/>
    <x v="2"/>
  </r>
  <r>
    <n v="3022"/>
    <x v="2"/>
    <s v="gases-n2o"/>
    <x v="58"/>
    <n v="127.715889"/>
    <s v="AR5"/>
    <s v="WAM"/>
    <s v="low"/>
    <x v="2"/>
  </r>
  <r>
    <n v="3023"/>
    <x v="2"/>
    <s v="gases-n2o"/>
    <x v="59"/>
    <n v="127.715889"/>
    <s v="AR5"/>
    <s v="WAM"/>
    <s v="low"/>
    <x v="2"/>
  </r>
  <r>
    <n v="3024"/>
    <x v="2"/>
    <s v="gases-n2o"/>
    <x v="60"/>
    <n v="127.715889"/>
    <s v="AR5"/>
    <s v="WAM"/>
    <s v="low"/>
    <x v="2"/>
  </r>
  <r>
    <n v="3025"/>
    <x v="3"/>
    <s v="gases-ch4"/>
    <x v="0"/>
    <n v="1240.4314687936931"/>
    <s v="AR5"/>
    <s v="WAM"/>
    <s v="low"/>
    <x v="2"/>
  </r>
  <r>
    <n v="3026"/>
    <x v="3"/>
    <s v="gases-ch4"/>
    <x v="1"/>
    <n v="1213.518610854713"/>
    <s v="AR5"/>
    <s v="WAM"/>
    <s v="low"/>
    <x v="2"/>
  </r>
  <r>
    <n v="3027"/>
    <x v="3"/>
    <s v="gases-ch4"/>
    <x v="2"/>
    <n v="1163.806171800868"/>
    <s v="AR5"/>
    <s v="WAM"/>
    <s v="low"/>
    <x v="2"/>
  </r>
  <r>
    <n v="3028"/>
    <x v="3"/>
    <s v="gases-ch4"/>
    <x v="3"/>
    <n v="1243.887379777761"/>
    <s v="AR5"/>
    <s v="WAM"/>
    <s v="low"/>
    <x v="2"/>
  </r>
  <r>
    <n v="3029"/>
    <x v="3"/>
    <s v="gases-ch4"/>
    <x v="4"/>
    <n v="1327.129206522329"/>
    <s v="AR5"/>
    <s v="WAM"/>
    <s v="low"/>
    <x v="2"/>
  </r>
  <r>
    <n v="3030"/>
    <x v="3"/>
    <s v="gases-ch4"/>
    <x v="5"/>
    <n v="1119.9378086325189"/>
    <s v="AR5"/>
    <s v="WAM"/>
    <s v="low"/>
    <x v="2"/>
  </r>
  <r>
    <n v="3031"/>
    <x v="3"/>
    <s v="gases-ch4"/>
    <x v="6"/>
    <n v="1394.260840224734"/>
    <s v="AR5"/>
    <s v="WAM"/>
    <s v="low"/>
    <x v="2"/>
  </r>
  <r>
    <n v="3032"/>
    <x v="3"/>
    <s v="gases-ch4"/>
    <x v="7"/>
    <n v="1365.170407471049"/>
    <s v="AR5"/>
    <s v="WAM"/>
    <s v="low"/>
    <x v="2"/>
  </r>
  <r>
    <n v="3033"/>
    <x v="3"/>
    <s v="gases-ch4"/>
    <x v="8"/>
    <n v="1353.9295399977379"/>
    <s v="AR5"/>
    <s v="WAM"/>
    <s v="low"/>
    <x v="2"/>
  </r>
  <r>
    <n v="3034"/>
    <x v="3"/>
    <s v="gases-ch4"/>
    <x v="9"/>
    <n v="1336.3556530758019"/>
    <s v="AR5"/>
    <s v="WAM"/>
    <s v="low"/>
    <x v="2"/>
  </r>
  <r>
    <n v="3035"/>
    <x v="3"/>
    <s v="gases-ch4"/>
    <x v="10"/>
    <n v="1264.170038927738"/>
    <s v="AR5"/>
    <s v="WAM"/>
    <s v="low"/>
    <x v="2"/>
  </r>
  <r>
    <n v="3036"/>
    <x v="3"/>
    <s v="gases-ch4"/>
    <x v="11"/>
    <n v="1303.4221309134689"/>
    <s v="AR5"/>
    <s v="WAM"/>
    <s v="low"/>
    <x v="2"/>
  </r>
  <r>
    <n v="3037"/>
    <x v="3"/>
    <s v="gases-ch4"/>
    <x v="12"/>
    <n v="1189.6981663523991"/>
    <s v="AR5"/>
    <s v="WAM"/>
    <s v="low"/>
    <x v="2"/>
  </r>
  <r>
    <n v="3038"/>
    <x v="3"/>
    <s v="gases-ch4"/>
    <x v="13"/>
    <n v="1045.3597396662369"/>
    <s v="AR5"/>
    <s v="WAM"/>
    <s v="low"/>
    <x v="2"/>
  </r>
  <r>
    <n v="3039"/>
    <x v="3"/>
    <s v="gases-ch4"/>
    <x v="14"/>
    <n v="1079.9375797810019"/>
    <s v="AR5"/>
    <s v="WAM"/>
    <s v="low"/>
    <x v="2"/>
  </r>
  <r>
    <n v="3040"/>
    <x v="3"/>
    <s v="gases-ch4"/>
    <x v="15"/>
    <n v="1232.5721388107199"/>
    <s v="AR5"/>
    <s v="WAM"/>
    <s v="low"/>
    <x v="2"/>
  </r>
  <r>
    <n v="3041"/>
    <x v="3"/>
    <s v="gases-ch4"/>
    <x v="16"/>
    <n v="1599.827044793841"/>
    <s v="AR5"/>
    <s v="WAM"/>
    <s v="low"/>
    <x v="2"/>
  </r>
  <r>
    <n v="3042"/>
    <x v="3"/>
    <s v="gases-ch4"/>
    <x v="17"/>
    <n v="1339.0480964758431"/>
    <s v="AR5"/>
    <s v="WAM"/>
    <s v="low"/>
    <x v="2"/>
  </r>
  <r>
    <n v="3043"/>
    <x v="3"/>
    <s v="gases-ch4"/>
    <x v="18"/>
    <n v="1084.9973782052109"/>
    <s v="AR5"/>
    <s v="WAM"/>
    <s v="low"/>
    <x v="2"/>
  </r>
  <r>
    <n v="3044"/>
    <x v="3"/>
    <s v="gases-ch4"/>
    <x v="19"/>
    <n v="1235.3487287746659"/>
    <s v="AR5"/>
    <s v="WAM"/>
    <s v="low"/>
    <x v="2"/>
  </r>
  <r>
    <n v="3045"/>
    <x v="3"/>
    <s v="gases-ch4"/>
    <x v="20"/>
    <n v="1551.122434965763"/>
    <s v="AR5"/>
    <s v="WAM"/>
    <s v="low"/>
    <x v="2"/>
  </r>
  <r>
    <n v="3046"/>
    <x v="3"/>
    <s v="gases-ch4"/>
    <x v="21"/>
    <n v="1444.0056316652181"/>
    <s v="AR5"/>
    <s v="WAM"/>
    <s v="low"/>
    <x v="2"/>
  </r>
  <r>
    <n v="3047"/>
    <x v="3"/>
    <s v="gases-ch4"/>
    <x v="22"/>
    <n v="1098.0895641820689"/>
    <s v="AR5"/>
    <s v="WAM"/>
    <s v="low"/>
    <x v="2"/>
  </r>
  <r>
    <n v="3048"/>
    <x v="3"/>
    <s v="gases-ch4"/>
    <x v="23"/>
    <n v="877.45808298765905"/>
    <s v="AR5"/>
    <s v="WAM"/>
    <s v="low"/>
    <x v="2"/>
  </r>
  <r>
    <n v="3049"/>
    <x v="3"/>
    <s v="gases-ch4"/>
    <x v="24"/>
    <n v="854.82788459596475"/>
    <s v="AR5"/>
    <s v="WAM"/>
    <s v="low"/>
    <x v="2"/>
  </r>
  <r>
    <n v="3050"/>
    <x v="3"/>
    <s v="gases-ch4"/>
    <x v="25"/>
    <n v="884.19355422618662"/>
    <s v="AR5"/>
    <s v="WAM"/>
    <s v="low"/>
    <x v="2"/>
  </r>
  <r>
    <n v="3051"/>
    <x v="3"/>
    <s v="gases-ch4"/>
    <x v="26"/>
    <n v="792.23198020781103"/>
    <s v="AR5"/>
    <s v="WAM"/>
    <s v="low"/>
    <x v="2"/>
  </r>
  <r>
    <n v="3052"/>
    <x v="3"/>
    <s v="gases-ch4"/>
    <x v="27"/>
    <n v="663.33463145432177"/>
    <s v="AR5"/>
    <s v="WAM"/>
    <s v="low"/>
    <x v="2"/>
  </r>
  <r>
    <n v="3053"/>
    <x v="3"/>
    <s v="gases-ch4"/>
    <x v="28"/>
    <n v="656.49612444985792"/>
    <s v="AR5"/>
    <s v="WAM"/>
    <s v="low"/>
    <x v="2"/>
  </r>
  <r>
    <n v="3054"/>
    <x v="3"/>
    <s v="gases-ch4"/>
    <x v="29"/>
    <n v="585.73771851454433"/>
    <s v="AR5"/>
    <s v="WAM"/>
    <s v="low"/>
    <x v="2"/>
  </r>
  <r>
    <n v="3055"/>
    <x v="3"/>
    <s v="gases-ch4"/>
    <x v="30"/>
    <n v="574.61003017919188"/>
    <s v="AR5"/>
    <s v="WAM"/>
    <s v="low"/>
    <x v="2"/>
  </r>
  <r>
    <n v="3056"/>
    <x v="3"/>
    <s v="gases-ch4"/>
    <x v="31"/>
    <n v="563.73188594077271"/>
    <s v="AR5"/>
    <s v="WAM"/>
    <s v="low"/>
    <x v="2"/>
  </r>
  <r>
    <n v="3057"/>
    <x v="3"/>
    <s v="gases-ch4"/>
    <x v="32"/>
    <n v="551.01339976466829"/>
    <s v="AR5"/>
    <s v="WAM"/>
    <s v="low"/>
    <x v="2"/>
  </r>
  <r>
    <n v="3058"/>
    <x v="3"/>
    <s v="gases-ch4"/>
    <x v="33"/>
    <n v="514.55258103788924"/>
    <s v="AR5"/>
    <s v="WAM"/>
    <s v="low"/>
    <x v="2"/>
  </r>
  <r>
    <n v="3059"/>
    <x v="3"/>
    <s v="gases-ch4"/>
    <x v="34"/>
    <n v="391.67771729999998"/>
    <s v="AR5"/>
    <s v="WAM"/>
    <s v="low"/>
    <x v="2"/>
  </r>
  <r>
    <n v="3060"/>
    <x v="3"/>
    <s v="gases-ch4"/>
    <x v="35"/>
    <n v="416.28261600000002"/>
    <s v="AR5"/>
    <s v="WAM"/>
    <s v="low"/>
    <x v="2"/>
  </r>
  <r>
    <n v="3061"/>
    <x v="3"/>
    <s v="gases-ch4"/>
    <x v="36"/>
    <n v="424.1609421"/>
    <s v="AR5"/>
    <s v="WAM"/>
    <s v="low"/>
    <x v="2"/>
  </r>
  <r>
    <n v="3062"/>
    <x v="3"/>
    <s v="gases-ch4"/>
    <x v="37"/>
    <n v="419.70885779999998"/>
    <s v="AR5"/>
    <s v="WAM"/>
    <s v="low"/>
    <x v="2"/>
  </r>
  <r>
    <n v="3063"/>
    <x v="3"/>
    <s v="gases-ch4"/>
    <x v="38"/>
    <n v="374.00342419999998"/>
    <s v="AR5"/>
    <s v="WAM"/>
    <s v="low"/>
    <x v="2"/>
  </r>
  <r>
    <n v="3064"/>
    <x v="3"/>
    <s v="gases-ch4"/>
    <x v="39"/>
    <n v="371.26154709999997"/>
    <s v="AR5"/>
    <s v="WAM"/>
    <s v="low"/>
    <x v="2"/>
  </r>
  <r>
    <n v="3065"/>
    <x v="3"/>
    <s v="gases-ch4"/>
    <x v="40"/>
    <n v="368.72459650000002"/>
    <s v="AR5"/>
    <s v="WAM"/>
    <s v="low"/>
    <x v="2"/>
  </r>
  <r>
    <n v="3066"/>
    <x v="3"/>
    <s v="gases-ch4"/>
    <x v="41"/>
    <n v="365.86668700000001"/>
    <s v="AR5"/>
    <s v="WAM"/>
    <s v="low"/>
    <x v="2"/>
  </r>
  <r>
    <n v="3067"/>
    <x v="3"/>
    <s v="gases-ch4"/>
    <x v="42"/>
    <n v="365.75397320000002"/>
    <s v="AR5"/>
    <s v="WAM"/>
    <s v="low"/>
    <x v="2"/>
  </r>
  <r>
    <n v="3068"/>
    <x v="3"/>
    <s v="gases-ch4"/>
    <x v="43"/>
    <n v="363.39793470000001"/>
    <s v="AR5"/>
    <s v="WAM"/>
    <s v="low"/>
    <x v="2"/>
  </r>
  <r>
    <n v="3069"/>
    <x v="3"/>
    <s v="gases-ch4"/>
    <x v="44"/>
    <n v="358.98886279999999"/>
    <s v="AR5"/>
    <s v="WAM"/>
    <s v="low"/>
    <x v="2"/>
  </r>
  <r>
    <n v="3070"/>
    <x v="3"/>
    <s v="gases-ch4"/>
    <x v="45"/>
    <n v="353.30155930000001"/>
    <s v="AR5"/>
    <s v="WAM"/>
    <s v="low"/>
    <x v="2"/>
  </r>
  <r>
    <n v="3071"/>
    <x v="3"/>
    <s v="gases-ch4"/>
    <x v="46"/>
    <n v="347.52292299999999"/>
    <s v="AR5"/>
    <s v="WAM"/>
    <s v="low"/>
    <x v="2"/>
  </r>
  <r>
    <n v="3072"/>
    <x v="3"/>
    <s v="gases-ch4"/>
    <x v="47"/>
    <n v="343.42060670000001"/>
    <s v="AR5"/>
    <s v="WAM"/>
    <s v="low"/>
    <x v="2"/>
  </r>
  <r>
    <n v="3073"/>
    <x v="3"/>
    <s v="gases-ch4"/>
    <x v="48"/>
    <n v="340.2434945"/>
    <s v="AR5"/>
    <s v="WAM"/>
    <s v="low"/>
    <x v="2"/>
  </r>
  <r>
    <n v="3074"/>
    <x v="3"/>
    <s v="gases-ch4"/>
    <x v="49"/>
    <n v="335.189772"/>
    <s v="AR5"/>
    <s v="WAM"/>
    <s v="low"/>
    <x v="2"/>
  </r>
  <r>
    <n v="3075"/>
    <x v="3"/>
    <s v="gases-ch4"/>
    <x v="50"/>
    <n v="328.17978890000001"/>
    <s v="AR5"/>
    <s v="WAM"/>
    <s v="low"/>
    <x v="2"/>
  </r>
  <r>
    <n v="3076"/>
    <x v="3"/>
    <s v="gases-ch4"/>
    <x v="51"/>
    <n v="329.15279959999998"/>
    <s v="AR5"/>
    <s v="WAM"/>
    <s v="low"/>
    <x v="2"/>
  </r>
  <r>
    <n v="3077"/>
    <x v="3"/>
    <s v="gases-ch4"/>
    <x v="52"/>
    <n v="323.21140209999999"/>
    <s v="AR5"/>
    <s v="WAM"/>
    <s v="low"/>
    <x v="2"/>
  </r>
  <r>
    <n v="3078"/>
    <x v="3"/>
    <s v="gases-ch4"/>
    <x v="53"/>
    <n v="322.50014490000001"/>
    <s v="AR5"/>
    <s v="WAM"/>
    <s v="low"/>
    <x v="2"/>
  </r>
  <r>
    <n v="3079"/>
    <x v="3"/>
    <s v="gases-ch4"/>
    <x v="54"/>
    <n v="333.76068759999998"/>
    <s v="AR5"/>
    <s v="WAM"/>
    <s v="low"/>
    <x v="2"/>
  </r>
  <r>
    <n v="3080"/>
    <x v="3"/>
    <s v="gases-ch4"/>
    <x v="55"/>
    <n v="331.5876624"/>
    <s v="AR5"/>
    <s v="WAM"/>
    <s v="low"/>
    <x v="2"/>
  </r>
  <r>
    <n v="3081"/>
    <x v="3"/>
    <s v="gases-ch4"/>
    <x v="56"/>
    <n v="329.7615606"/>
    <s v="AR5"/>
    <s v="WAM"/>
    <s v="low"/>
    <x v="2"/>
  </r>
  <r>
    <n v="3082"/>
    <x v="3"/>
    <s v="gases-ch4"/>
    <x v="57"/>
    <n v="328.31267930000001"/>
    <s v="AR5"/>
    <s v="WAM"/>
    <s v="low"/>
    <x v="2"/>
  </r>
  <r>
    <n v="3083"/>
    <x v="3"/>
    <s v="gases-ch4"/>
    <x v="58"/>
    <n v="328.22621190000001"/>
    <s v="AR5"/>
    <s v="WAM"/>
    <s v="low"/>
    <x v="2"/>
  </r>
  <r>
    <n v="3084"/>
    <x v="3"/>
    <s v="gases-ch4"/>
    <x v="59"/>
    <n v="328.3202799"/>
    <s v="AR5"/>
    <s v="WAM"/>
    <s v="low"/>
    <x v="2"/>
  </r>
  <r>
    <n v="3085"/>
    <x v="3"/>
    <s v="gases-ch4"/>
    <x v="60"/>
    <n v="327.8958303"/>
    <s v="AR5"/>
    <s v="WAM"/>
    <s v="low"/>
    <x v="2"/>
  </r>
  <r>
    <n v="3086"/>
    <x v="3"/>
    <s v="gases-co2"/>
    <x v="0"/>
    <n v="14538.604423497831"/>
    <s v="AR5"/>
    <s v="WAM"/>
    <s v="low"/>
    <x v="2"/>
  </r>
  <r>
    <n v="3087"/>
    <x v="3"/>
    <s v="gases-co2"/>
    <x v="1"/>
    <n v="15065.953691612371"/>
    <s v="AR5"/>
    <s v="WAM"/>
    <s v="low"/>
    <x v="2"/>
  </r>
  <r>
    <n v="3088"/>
    <x v="3"/>
    <s v="gases-co2"/>
    <x v="2"/>
    <n v="16566.193419378069"/>
    <s v="AR5"/>
    <s v="WAM"/>
    <s v="low"/>
    <x v="2"/>
  </r>
  <r>
    <n v="3089"/>
    <x v="3"/>
    <s v="gases-co2"/>
    <x v="3"/>
    <n v="15568.59990503022"/>
    <s v="AR5"/>
    <s v="WAM"/>
    <s v="low"/>
    <x v="2"/>
  </r>
  <r>
    <n v="3090"/>
    <x v="3"/>
    <s v="gases-co2"/>
    <x v="4"/>
    <n v="15137.41206570167"/>
    <s v="AR5"/>
    <s v="WAM"/>
    <s v="low"/>
    <x v="2"/>
  </r>
  <r>
    <n v="3091"/>
    <x v="3"/>
    <s v="gases-co2"/>
    <x v="5"/>
    <n v="14414.8528864612"/>
    <s v="AR5"/>
    <s v="WAM"/>
    <s v="low"/>
    <x v="2"/>
  </r>
  <r>
    <n v="3092"/>
    <x v="3"/>
    <s v="gases-co2"/>
    <x v="6"/>
    <n v="15614.030468388721"/>
    <s v="AR5"/>
    <s v="WAM"/>
    <s v="low"/>
    <x v="2"/>
  </r>
  <r>
    <n v="3093"/>
    <x v="3"/>
    <s v="gases-co2"/>
    <x v="7"/>
    <n v="17420.15459814062"/>
    <s v="AR5"/>
    <s v="WAM"/>
    <s v="low"/>
    <x v="2"/>
  </r>
  <r>
    <n v="3094"/>
    <x v="3"/>
    <s v="gases-co2"/>
    <x v="8"/>
    <n v="15652.03651407104"/>
    <s v="AR5"/>
    <s v="WAM"/>
    <s v="low"/>
    <x v="2"/>
  </r>
  <r>
    <n v="3095"/>
    <x v="3"/>
    <s v="gases-co2"/>
    <x v="9"/>
    <n v="16720.84457274964"/>
    <s v="AR5"/>
    <s v="WAM"/>
    <s v="low"/>
    <x v="2"/>
  </r>
  <r>
    <n v="3096"/>
    <x v="3"/>
    <s v="gases-co2"/>
    <x v="10"/>
    <n v="16941.147621439519"/>
    <s v="AR5"/>
    <s v="WAM"/>
    <s v="low"/>
    <x v="2"/>
  </r>
  <r>
    <n v="3097"/>
    <x v="3"/>
    <s v="gases-co2"/>
    <x v="11"/>
    <n v="18849.666999568599"/>
    <s v="AR5"/>
    <s v="WAM"/>
    <s v="low"/>
    <x v="2"/>
  </r>
  <r>
    <n v="3098"/>
    <x v="3"/>
    <s v="gases-co2"/>
    <x v="12"/>
    <n v="18433.37877239137"/>
    <s v="AR5"/>
    <s v="WAM"/>
    <s v="low"/>
    <x v="2"/>
  </r>
  <r>
    <n v="3099"/>
    <x v="3"/>
    <s v="gases-co2"/>
    <x v="13"/>
    <n v="19477.361066111611"/>
    <s v="AR5"/>
    <s v="WAM"/>
    <s v="low"/>
    <x v="2"/>
  </r>
  <r>
    <n v="3100"/>
    <x v="3"/>
    <s v="gases-co2"/>
    <x v="14"/>
    <n v="18797.494437259051"/>
    <s v="AR5"/>
    <s v="WAM"/>
    <s v="low"/>
    <x v="2"/>
  </r>
  <r>
    <n v="3101"/>
    <x v="3"/>
    <s v="gases-co2"/>
    <x v="15"/>
    <n v="20179.802656223372"/>
    <s v="AR5"/>
    <s v="WAM"/>
    <s v="low"/>
    <x v="2"/>
  </r>
  <r>
    <n v="3102"/>
    <x v="3"/>
    <s v="gases-co2"/>
    <x v="16"/>
    <n v="20120.082699929892"/>
    <s v="AR5"/>
    <s v="WAM"/>
    <s v="low"/>
    <x v="2"/>
  </r>
  <r>
    <n v="3103"/>
    <x v="3"/>
    <s v="gases-co2"/>
    <x v="17"/>
    <n v="18827.51214051541"/>
    <s v="AR5"/>
    <s v="WAM"/>
    <s v="low"/>
    <x v="2"/>
  </r>
  <r>
    <n v="3104"/>
    <x v="3"/>
    <s v="gases-co2"/>
    <x v="18"/>
    <n v="20179.05356535692"/>
    <s v="AR5"/>
    <s v="WAM"/>
    <s v="low"/>
    <x v="2"/>
  </r>
  <r>
    <n v="3105"/>
    <x v="3"/>
    <s v="gases-co2"/>
    <x v="19"/>
    <n v="17592.248363525759"/>
    <s v="AR5"/>
    <s v="WAM"/>
    <s v="low"/>
    <x v="2"/>
  </r>
  <r>
    <n v="3106"/>
    <x v="3"/>
    <s v="gases-co2"/>
    <x v="20"/>
    <n v="17230.98917117207"/>
    <s v="AR5"/>
    <s v="WAM"/>
    <s v="low"/>
    <x v="2"/>
  </r>
  <r>
    <n v="3107"/>
    <x v="3"/>
    <s v="gases-co2"/>
    <x v="21"/>
    <n v="16664.390881373991"/>
    <s v="AR5"/>
    <s v="WAM"/>
    <s v="low"/>
    <x v="2"/>
  </r>
  <r>
    <n v="3108"/>
    <x v="3"/>
    <s v="gases-co2"/>
    <x v="22"/>
    <n v="18658.797308857211"/>
    <s v="AR5"/>
    <s v="WAM"/>
    <s v="low"/>
    <x v="2"/>
  </r>
  <r>
    <n v="3109"/>
    <x v="3"/>
    <s v="gases-co2"/>
    <x v="23"/>
    <n v="17906.479331128259"/>
    <s v="AR5"/>
    <s v="WAM"/>
    <s v="low"/>
    <x v="2"/>
  </r>
  <r>
    <n v="3110"/>
    <x v="3"/>
    <s v="gases-co2"/>
    <x v="24"/>
    <n v="17714.56449835654"/>
    <s v="AR5"/>
    <s v="WAM"/>
    <s v="low"/>
    <x v="2"/>
  </r>
  <r>
    <n v="3111"/>
    <x v="3"/>
    <s v="gases-co2"/>
    <x v="25"/>
    <n v="17477.36610041044"/>
    <s v="AR5"/>
    <s v="WAM"/>
    <s v="low"/>
    <x v="2"/>
  </r>
  <r>
    <n v="3112"/>
    <x v="3"/>
    <s v="gases-co2"/>
    <x v="26"/>
    <n v="16044.243638906601"/>
    <s v="AR5"/>
    <s v="WAM"/>
    <s v="low"/>
    <x v="2"/>
  </r>
  <r>
    <n v="3113"/>
    <x v="3"/>
    <s v="gases-co2"/>
    <x v="27"/>
    <n v="16691.590663927262"/>
    <s v="AR5"/>
    <s v="WAM"/>
    <s v="low"/>
    <x v="2"/>
  </r>
  <r>
    <n v="3114"/>
    <x v="3"/>
    <s v="gases-co2"/>
    <x v="28"/>
    <n v="16462.406678813019"/>
    <s v="AR5"/>
    <s v="WAM"/>
    <s v="low"/>
    <x v="2"/>
  </r>
  <r>
    <n v="3115"/>
    <x v="3"/>
    <s v="gases-co2"/>
    <x v="29"/>
    <n v="17956.832293724721"/>
    <s v="AR5"/>
    <s v="WAM"/>
    <s v="low"/>
    <x v="2"/>
  </r>
  <r>
    <n v="3116"/>
    <x v="3"/>
    <s v="gases-co2"/>
    <x v="30"/>
    <n v="17085.146295700801"/>
    <s v="AR5"/>
    <s v="WAM"/>
    <s v="low"/>
    <x v="2"/>
  </r>
  <r>
    <n v="3117"/>
    <x v="3"/>
    <s v="gases-co2"/>
    <x v="31"/>
    <n v="16929.675067652021"/>
    <s v="AR5"/>
    <s v="WAM"/>
    <s v="low"/>
    <x v="2"/>
  </r>
  <r>
    <n v="3118"/>
    <x v="3"/>
    <s v="gases-co2"/>
    <x v="32"/>
    <n v="14719.827020432011"/>
    <s v="AR5"/>
    <s v="WAM"/>
    <s v="low"/>
    <x v="2"/>
  </r>
  <r>
    <n v="3119"/>
    <x v="3"/>
    <s v="gases-co2"/>
    <x v="33"/>
    <n v="14067.79874719576"/>
    <s v="AR5"/>
    <s v="WAM"/>
    <s v="low"/>
    <x v="2"/>
  </r>
  <r>
    <n v="3120"/>
    <x v="3"/>
    <s v="gases-co2"/>
    <x v="34"/>
    <n v="14599.57632"/>
    <s v="AR5"/>
    <s v="WAM"/>
    <s v="low"/>
    <x v="2"/>
  </r>
  <r>
    <n v="3121"/>
    <x v="3"/>
    <s v="gases-co2"/>
    <x v="35"/>
    <n v="13702.93996"/>
    <s v="AR5"/>
    <s v="WAM"/>
    <s v="low"/>
    <x v="2"/>
  </r>
  <r>
    <n v="3122"/>
    <x v="3"/>
    <s v="gases-co2"/>
    <x v="36"/>
    <n v="13726.47134"/>
    <s v="AR5"/>
    <s v="WAM"/>
    <s v="low"/>
    <x v="2"/>
  </r>
  <r>
    <n v="3123"/>
    <x v="3"/>
    <s v="gases-co2"/>
    <x v="37"/>
    <n v="13620.827149999999"/>
    <s v="AR5"/>
    <s v="WAM"/>
    <s v="low"/>
    <x v="2"/>
  </r>
  <r>
    <n v="3124"/>
    <x v="3"/>
    <s v="gases-co2"/>
    <x v="38"/>
    <n v="12675.441290000001"/>
    <s v="AR5"/>
    <s v="WAM"/>
    <s v="low"/>
    <x v="2"/>
  </r>
  <r>
    <n v="3125"/>
    <x v="3"/>
    <s v="gases-co2"/>
    <x v="39"/>
    <n v="12225.61537"/>
    <s v="AR5"/>
    <s v="WAM"/>
    <s v="low"/>
    <x v="2"/>
  </r>
  <r>
    <n v="3126"/>
    <x v="3"/>
    <s v="gases-co2"/>
    <x v="40"/>
    <n v="12063.47493"/>
    <s v="AR5"/>
    <s v="WAM"/>
    <s v="low"/>
    <x v="2"/>
  </r>
  <r>
    <n v="3127"/>
    <x v="3"/>
    <s v="gases-co2"/>
    <x v="41"/>
    <n v="11868.339400000001"/>
    <s v="AR5"/>
    <s v="WAM"/>
    <s v="low"/>
    <x v="2"/>
  </r>
  <r>
    <n v="3128"/>
    <x v="3"/>
    <s v="gases-co2"/>
    <x v="42"/>
    <n v="11783.60498"/>
    <s v="AR5"/>
    <s v="WAM"/>
    <s v="low"/>
    <x v="2"/>
  </r>
  <r>
    <n v="3129"/>
    <x v="3"/>
    <s v="gases-co2"/>
    <x v="43"/>
    <n v="11577.219370000001"/>
    <s v="AR5"/>
    <s v="WAM"/>
    <s v="low"/>
    <x v="2"/>
  </r>
  <r>
    <n v="3130"/>
    <x v="3"/>
    <s v="gases-co2"/>
    <x v="44"/>
    <n v="11259.3905"/>
    <s v="AR5"/>
    <s v="WAM"/>
    <s v="low"/>
    <x v="2"/>
  </r>
  <r>
    <n v="3131"/>
    <x v="3"/>
    <s v="gases-co2"/>
    <x v="45"/>
    <n v="10862.87601"/>
    <s v="AR5"/>
    <s v="WAM"/>
    <s v="low"/>
    <x v="2"/>
  </r>
  <r>
    <n v="3132"/>
    <x v="3"/>
    <s v="gases-co2"/>
    <x v="46"/>
    <n v="10445.221240000001"/>
    <s v="AR5"/>
    <s v="WAM"/>
    <s v="low"/>
    <x v="2"/>
  </r>
  <r>
    <n v="3133"/>
    <x v="3"/>
    <s v="gases-co2"/>
    <x v="47"/>
    <n v="10089.644550000001"/>
    <s v="AR5"/>
    <s v="WAM"/>
    <s v="low"/>
    <x v="2"/>
  </r>
  <r>
    <n v="3134"/>
    <x v="3"/>
    <s v="gases-co2"/>
    <x v="48"/>
    <n v="9969.5385769999993"/>
    <s v="AR5"/>
    <s v="WAM"/>
    <s v="low"/>
    <x v="2"/>
  </r>
  <r>
    <n v="3135"/>
    <x v="3"/>
    <s v="gases-co2"/>
    <x v="49"/>
    <n v="9742.9337130000004"/>
    <s v="AR5"/>
    <s v="WAM"/>
    <s v="low"/>
    <x v="2"/>
  </r>
  <r>
    <n v="3136"/>
    <x v="3"/>
    <s v="gases-co2"/>
    <x v="50"/>
    <n v="9472.3337780000002"/>
    <s v="AR5"/>
    <s v="WAM"/>
    <s v="low"/>
    <x v="2"/>
  </r>
  <r>
    <n v="3137"/>
    <x v="3"/>
    <s v="gases-co2"/>
    <x v="51"/>
    <n v="9337.6901560000006"/>
    <s v="AR5"/>
    <s v="WAM"/>
    <s v="low"/>
    <x v="2"/>
  </r>
  <r>
    <n v="3138"/>
    <x v="3"/>
    <s v="gases-co2"/>
    <x v="52"/>
    <n v="9261.0495150000006"/>
    <s v="AR5"/>
    <s v="WAM"/>
    <s v="low"/>
    <x v="2"/>
  </r>
  <r>
    <n v="3139"/>
    <x v="3"/>
    <s v="gases-co2"/>
    <x v="53"/>
    <n v="9097.3093690000005"/>
    <s v="AR5"/>
    <s v="WAM"/>
    <s v="low"/>
    <x v="2"/>
  </r>
  <r>
    <n v="3140"/>
    <x v="3"/>
    <s v="gases-co2"/>
    <x v="54"/>
    <n v="8996.4750459999996"/>
    <s v="AR5"/>
    <s v="WAM"/>
    <s v="low"/>
    <x v="2"/>
  </r>
  <r>
    <n v="3141"/>
    <x v="3"/>
    <s v="gases-co2"/>
    <x v="55"/>
    <n v="8886.2313169999998"/>
    <s v="AR5"/>
    <s v="WAM"/>
    <s v="low"/>
    <x v="2"/>
  </r>
  <r>
    <n v="3142"/>
    <x v="3"/>
    <s v="gases-co2"/>
    <x v="56"/>
    <n v="8845.7347900000004"/>
    <s v="AR5"/>
    <s v="WAM"/>
    <s v="low"/>
    <x v="2"/>
  </r>
  <r>
    <n v="3143"/>
    <x v="3"/>
    <s v="gases-co2"/>
    <x v="57"/>
    <n v="8838.5246150000003"/>
    <s v="AR5"/>
    <s v="WAM"/>
    <s v="low"/>
    <x v="2"/>
  </r>
  <r>
    <n v="3144"/>
    <x v="3"/>
    <s v="gases-co2"/>
    <x v="58"/>
    <n v="8723.4169930000007"/>
    <s v="AR5"/>
    <s v="WAM"/>
    <s v="low"/>
    <x v="2"/>
  </r>
  <r>
    <n v="3145"/>
    <x v="3"/>
    <s v="gases-co2"/>
    <x v="59"/>
    <n v="8709.5267339999991"/>
    <s v="AR5"/>
    <s v="WAM"/>
    <s v="low"/>
    <x v="2"/>
  </r>
  <r>
    <n v="3146"/>
    <x v="3"/>
    <s v="gases-co2"/>
    <x v="60"/>
    <n v="8700.6390449999999"/>
    <s v="AR5"/>
    <s v="WAM"/>
    <s v="low"/>
    <x v="2"/>
  </r>
  <r>
    <n v="3147"/>
    <x v="3"/>
    <s v="gases-n2o"/>
    <x v="0"/>
    <n v="97.22584113491844"/>
    <s v="AR5"/>
    <s v="WAM"/>
    <s v="low"/>
    <x v="2"/>
  </r>
  <r>
    <n v="3148"/>
    <x v="3"/>
    <s v="gases-n2o"/>
    <x v="1"/>
    <n v="94.273860597722447"/>
    <s v="AR5"/>
    <s v="WAM"/>
    <s v="low"/>
    <x v="2"/>
  </r>
  <r>
    <n v="3149"/>
    <x v="3"/>
    <s v="gases-n2o"/>
    <x v="2"/>
    <n v="101.8018139228632"/>
    <s v="AR5"/>
    <s v="WAM"/>
    <s v="low"/>
    <x v="2"/>
  </r>
  <r>
    <n v="3150"/>
    <x v="3"/>
    <s v="gases-n2o"/>
    <x v="3"/>
    <n v="100.4729158486728"/>
    <s v="AR5"/>
    <s v="WAM"/>
    <s v="low"/>
    <x v="2"/>
  </r>
  <r>
    <n v="3151"/>
    <x v="3"/>
    <s v="gases-n2o"/>
    <x v="4"/>
    <n v="107.4163232452433"/>
    <s v="AR5"/>
    <s v="WAM"/>
    <s v="low"/>
    <x v="2"/>
  </r>
  <r>
    <n v="3152"/>
    <x v="3"/>
    <s v="gases-n2o"/>
    <x v="5"/>
    <n v="106.3076102402914"/>
    <s v="AR5"/>
    <s v="WAM"/>
    <s v="low"/>
    <x v="2"/>
  </r>
  <r>
    <n v="3153"/>
    <x v="3"/>
    <s v="gases-n2o"/>
    <x v="6"/>
    <n v="103.4815301505564"/>
    <s v="AR5"/>
    <s v="WAM"/>
    <s v="low"/>
    <x v="2"/>
  </r>
  <r>
    <n v="3154"/>
    <x v="3"/>
    <s v="gases-n2o"/>
    <x v="7"/>
    <n v="104.28590636242249"/>
    <s v="AR5"/>
    <s v="WAM"/>
    <s v="low"/>
    <x v="2"/>
  </r>
  <r>
    <n v="3155"/>
    <x v="3"/>
    <s v="gases-n2o"/>
    <x v="8"/>
    <n v="100.50224858487969"/>
    <s v="AR5"/>
    <s v="WAM"/>
    <s v="low"/>
    <x v="2"/>
  </r>
  <r>
    <n v="3156"/>
    <x v="3"/>
    <s v="gases-n2o"/>
    <x v="9"/>
    <n v="106.58094940013"/>
    <s v="AR5"/>
    <s v="WAM"/>
    <s v="low"/>
    <x v="2"/>
  </r>
  <r>
    <n v="3157"/>
    <x v="3"/>
    <s v="gases-n2o"/>
    <x v="10"/>
    <n v="107.85985469562659"/>
    <s v="AR5"/>
    <s v="WAM"/>
    <s v="low"/>
    <x v="2"/>
  </r>
  <r>
    <n v="3158"/>
    <x v="3"/>
    <s v="gases-n2o"/>
    <x v="11"/>
    <n v="112.7540391810805"/>
    <s v="AR5"/>
    <s v="WAM"/>
    <s v="low"/>
    <x v="2"/>
  </r>
  <r>
    <n v="3159"/>
    <x v="3"/>
    <s v="gases-n2o"/>
    <x v="12"/>
    <n v="117.63589526538949"/>
    <s v="AR5"/>
    <s v="WAM"/>
    <s v="low"/>
    <x v="2"/>
  </r>
  <r>
    <n v="3160"/>
    <x v="3"/>
    <s v="gases-n2o"/>
    <x v="13"/>
    <n v="126.9339172393048"/>
    <s v="AR5"/>
    <s v="WAM"/>
    <s v="low"/>
    <x v="2"/>
  </r>
  <r>
    <n v="3161"/>
    <x v="3"/>
    <s v="gases-n2o"/>
    <x v="14"/>
    <n v="131.62394862131151"/>
    <s v="AR5"/>
    <s v="WAM"/>
    <s v="low"/>
    <x v="2"/>
  </r>
  <r>
    <n v="3162"/>
    <x v="3"/>
    <s v="gases-n2o"/>
    <x v="15"/>
    <n v="137.34819864491519"/>
    <s v="AR5"/>
    <s v="WAM"/>
    <s v="low"/>
    <x v="2"/>
  </r>
  <r>
    <n v="3163"/>
    <x v="3"/>
    <s v="gases-n2o"/>
    <x v="16"/>
    <n v="136.2982740160279"/>
    <s v="AR5"/>
    <s v="WAM"/>
    <s v="low"/>
    <x v="2"/>
  </r>
  <r>
    <n v="3164"/>
    <x v="3"/>
    <s v="gases-n2o"/>
    <x v="17"/>
    <n v="127.89511859557351"/>
    <s v="AR5"/>
    <s v="WAM"/>
    <s v="low"/>
    <x v="2"/>
  </r>
  <r>
    <n v="3165"/>
    <x v="3"/>
    <s v="gases-n2o"/>
    <x v="18"/>
    <n v="130.08752468871009"/>
    <s v="AR5"/>
    <s v="WAM"/>
    <s v="low"/>
    <x v="2"/>
  </r>
  <r>
    <n v="3166"/>
    <x v="3"/>
    <s v="gases-n2o"/>
    <x v="19"/>
    <n v="117.5794629424736"/>
    <s v="AR5"/>
    <s v="WAM"/>
    <s v="low"/>
    <x v="2"/>
  </r>
  <r>
    <n v="3167"/>
    <x v="3"/>
    <s v="gases-n2o"/>
    <x v="20"/>
    <n v="113.49040731721939"/>
    <s v="AR5"/>
    <s v="WAM"/>
    <s v="low"/>
    <x v="2"/>
  </r>
  <r>
    <n v="3168"/>
    <x v="3"/>
    <s v="gases-n2o"/>
    <x v="21"/>
    <n v="116.27448138910979"/>
    <s v="AR5"/>
    <s v="WAM"/>
    <s v="low"/>
    <x v="2"/>
  </r>
  <r>
    <n v="3169"/>
    <x v="3"/>
    <s v="gases-n2o"/>
    <x v="22"/>
    <n v="124.2116936674868"/>
    <s v="AR5"/>
    <s v="WAM"/>
    <s v="low"/>
    <x v="2"/>
  </r>
  <r>
    <n v="3170"/>
    <x v="3"/>
    <s v="gases-n2o"/>
    <x v="23"/>
    <n v="123.24783209675491"/>
    <s v="AR5"/>
    <s v="WAM"/>
    <s v="low"/>
    <x v="2"/>
  </r>
  <r>
    <n v="3171"/>
    <x v="3"/>
    <s v="gases-n2o"/>
    <x v="24"/>
    <n v="118.0064196499867"/>
    <s v="AR5"/>
    <s v="WAM"/>
    <s v="low"/>
    <x v="2"/>
  </r>
  <r>
    <n v="3172"/>
    <x v="3"/>
    <s v="gases-n2o"/>
    <x v="25"/>
    <n v="118.3723281463313"/>
    <s v="AR5"/>
    <s v="WAM"/>
    <s v="low"/>
    <x v="2"/>
  </r>
  <r>
    <n v="3173"/>
    <x v="3"/>
    <s v="gases-n2o"/>
    <x v="26"/>
    <n v="117.4872087576305"/>
    <s v="AR5"/>
    <s v="WAM"/>
    <s v="low"/>
    <x v="2"/>
  </r>
  <r>
    <n v="3174"/>
    <x v="3"/>
    <s v="gases-n2o"/>
    <x v="27"/>
    <n v="115.9572173003658"/>
    <s v="AR5"/>
    <s v="WAM"/>
    <s v="low"/>
    <x v="2"/>
  </r>
  <r>
    <n v="3175"/>
    <x v="3"/>
    <s v="gases-n2o"/>
    <x v="28"/>
    <n v="118.3356520122986"/>
    <s v="AR5"/>
    <s v="WAM"/>
    <s v="low"/>
    <x v="2"/>
  </r>
  <r>
    <n v="3176"/>
    <x v="3"/>
    <s v="gases-n2o"/>
    <x v="29"/>
    <n v="126.47902397167159"/>
    <s v="AR5"/>
    <s v="WAM"/>
    <s v="low"/>
    <x v="2"/>
  </r>
  <r>
    <n v="3177"/>
    <x v="3"/>
    <s v="gases-n2o"/>
    <x v="30"/>
    <n v="121.2530670603942"/>
    <s v="AR5"/>
    <s v="WAM"/>
    <s v="low"/>
    <x v="2"/>
  </r>
  <r>
    <n v="3178"/>
    <x v="3"/>
    <s v="gases-n2o"/>
    <x v="31"/>
    <n v="127.0220586496464"/>
    <s v="AR5"/>
    <s v="WAM"/>
    <s v="low"/>
    <x v="2"/>
  </r>
  <r>
    <n v="3179"/>
    <x v="3"/>
    <s v="gases-n2o"/>
    <x v="32"/>
    <n v="119.3371681794181"/>
    <s v="AR5"/>
    <s v="WAM"/>
    <s v="low"/>
    <x v="2"/>
  </r>
  <r>
    <n v="3180"/>
    <x v="3"/>
    <s v="gases-n2o"/>
    <x v="33"/>
    <n v="113.05111637707211"/>
    <s v="AR5"/>
    <s v="WAM"/>
    <s v="low"/>
    <x v="2"/>
  </r>
  <r>
    <n v="3181"/>
    <x v="3"/>
    <s v="gases-n2o"/>
    <x v="34"/>
    <n v="112.4773508"/>
    <s v="AR5"/>
    <s v="WAM"/>
    <s v="low"/>
    <x v="2"/>
  </r>
  <r>
    <n v="3182"/>
    <x v="3"/>
    <s v="gases-n2o"/>
    <x v="35"/>
    <n v="111.9801678"/>
    <s v="AR5"/>
    <s v="WAM"/>
    <s v="low"/>
    <x v="2"/>
  </r>
  <r>
    <n v="3183"/>
    <x v="3"/>
    <s v="gases-n2o"/>
    <x v="36"/>
    <n v="111.4691351"/>
    <s v="AR5"/>
    <s v="WAM"/>
    <s v="low"/>
    <x v="2"/>
  </r>
  <r>
    <n v="3184"/>
    <x v="3"/>
    <s v="gases-n2o"/>
    <x v="37"/>
    <n v="111.2657421"/>
    <s v="AR5"/>
    <s v="WAM"/>
    <s v="low"/>
    <x v="2"/>
  </r>
  <r>
    <n v="3185"/>
    <x v="3"/>
    <s v="gases-n2o"/>
    <x v="38"/>
    <n v="104.26420469999999"/>
    <s v="AR5"/>
    <s v="WAM"/>
    <s v="low"/>
    <x v="2"/>
  </r>
  <r>
    <n v="3186"/>
    <x v="3"/>
    <s v="gases-n2o"/>
    <x v="39"/>
    <n v="102.58490399999999"/>
    <s v="AR5"/>
    <s v="WAM"/>
    <s v="low"/>
    <x v="2"/>
  </r>
  <r>
    <n v="3187"/>
    <x v="3"/>
    <s v="gases-n2o"/>
    <x v="40"/>
    <n v="101.15373409999999"/>
    <s v="AR5"/>
    <s v="WAM"/>
    <s v="low"/>
    <x v="2"/>
  </r>
  <r>
    <n v="3188"/>
    <x v="3"/>
    <s v="gases-n2o"/>
    <x v="41"/>
    <n v="99.535852379999994"/>
    <s v="AR5"/>
    <s v="WAM"/>
    <s v="low"/>
    <x v="2"/>
  </r>
  <r>
    <n v="3189"/>
    <x v="3"/>
    <s v="gases-n2o"/>
    <x v="42"/>
    <n v="97.840316290000004"/>
    <s v="AR5"/>
    <s v="WAM"/>
    <s v="low"/>
    <x v="2"/>
  </r>
  <r>
    <n v="3190"/>
    <x v="3"/>
    <s v="gases-n2o"/>
    <x v="43"/>
    <n v="95.808806390000001"/>
    <s v="AR5"/>
    <s v="WAM"/>
    <s v="low"/>
    <x v="2"/>
  </r>
  <r>
    <n v="3191"/>
    <x v="3"/>
    <s v="gases-n2o"/>
    <x v="44"/>
    <n v="93.600928379999999"/>
    <s v="AR5"/>
    <s v="WAM"/>
    <s v="low"/>
    <x v="2"/>
  </r>
  <r>
    <n v="3192"/>
    <x v="3"/>
    <s v="gases-n2o"/>
    <x v="45"/>
    <n v="91.076125529999999"/>
    <s v="AR5"/>
    <s v="WAM"/>
    <s v="low"/>
    <x v="2"/>
  </r>
  <r>
    <n v="3193"/>
    <x v="3"/>
    <s v="gases-n2o"/>
    <x v="46"/>
    <n v="88.405354329999994"/>
    <s v="AR5"/>
    <s v="WAM"/>
    <s v="low"/>
    <x v="2"/>
  </r>
  <r>
    <n v="3194"/>
    <x v="3"/>
    <s v="gases-n2o"/>
    <x v="47"/>
    <n v="85.622423870000006"/>
    <s v="AR5"/>
    <s v="WAM"/>
    <s v="low"/>
    <x v="2"/>
  </r>
  <r>
    <n v="3195"/>
    <x v="3"/>
    <s v="gases-n2o"/>
    <x v="48"/>
    <n v="84.927666549999998"/>
    <s v="AR5"/>
    <s v="WAM"/>
    <s v="low"/>
    <x v="2"/>
  </r>
  <r>
    <n v="3196"/>
    <x v="3"/>
    <s v="gases-n2o"/>
    <x v="49"/>
    <n v="84.122927480000001"/>
    <s v="AR5"/>
    <s v="WAM"/>
    <s v="low"/>
    <x v="2"/>
  </r>
  <r>
    <n v="3197"/>
    <x v="3"/>
    <s v="gases-n2o"/>
    <x v="50"/>
    <n v="83.109281960000004"/>
    <s v="AR5"/>
    <s v="WAM"/>
    <s v="low"/>
    <x v="2"/>
  </r>
  <r>
    <n v="3198"/>
    <x v="3"/>
    <s v="gases-n2o"/>
    <x v="51"/>
    <n v="82.069506849999996"/>
    <s v="AR5"/>
    <s v="WAM"/>
    <s v="low"/>
    <x v="2"/>
  </r>
  <r>
    <n v="3199"/>
    <x v="3"/>
    <s v="gases-n2o"/>
    <x v="52"/>
    <n v="81.190754429999998"/>
    <s v="AR5"/>
    <s v="WAM"/>
    <s v="low"/>
    <x v="2"/>
  </r>
  <r>
    <n v="3200"/>
    <x v="3"/>
    <s v="gases-n2o"/>
    <x v="53"/>
    <n v="80.491575159999996"/>
    <s v="AR5"/>
    <s v="WAM"/>
    <s v="low"/>
    <x v="2"/>
  </r>
  <r>
    <n v="3201"/>
    <x v="3"/>
    <s v="gases-n2o"/>
    <x v="54"/>
    <n v="79.796008630000003"/>
    <s v="AR5"/>
    <s v="WAM"/>
    <s v="low"/>
    <x v="2"/>
  </r>
  <r>
    <n v="3202"/>
    <x v="3"/>
    <s v="gases-n2o"/>
    <x v="55"/>
    <n v="79.157546969999999"/>
    <s v="AR5"/>
    <s v="WAM"/>
    <s v="low"/>
    <x v="2"/>
  </r>
  <r>
    <n v="3203"/>
    <x v="3"/>
    <s v="gases-n2o"/>
    <x v="56"/>
    <n v="78.691277880000001"/>
    <s v="AR5"/>
    <s v="WAM"/>
    <s v="low"/>
    <x v="2"/>
  </r>
  <r>
    <n v="3204"/>
    <x v="3"/>
    <s v="gases-n2o"/>
    <x v="57"/>
    <n v="78.304307019999996"/>
    <s v="AR5"/>
    <s v="WAM"/>
    <s v="low"/>
    <x v="2"/>
  </r>
  <r>
    <n v="3205"/>
    <x v="3"/>
    <s v="gases-n2o"/>
    <x v="58"/>
    <n v="77.838857369999999"/>
    <s v="AR5"/>
    <s v="WAM"/>
    <s v="low"/>
    <x v="2"/>
  </r>
  <r>
    <n v="3206"/>
    <x v="3"/>
    <s v="gases-n2o"/>
    <x v="59"/>
    <n v="77.519663449999996"/>
    <s v="AR5"/>
    <s v="WAM"/>
    <s v="low"/>
    <x v="2"/>
  </r>
  <r>
    <n v="3207"/>
    <x v="3"/>
    <s v="gases-n2o"/>
    <x v="60"/>
    <n v="77.126975720000004"/>
    <s v="AR5"/>
    <s v="WAM"/>
    <s v="low"/>
    <x v="2"/>
  </r>
  <r>
    <n v="3208"/>
    <x v="4"/>
    <s v="gases-ch4"/>
    <x v="0"/>
    <n v="88.784256736185952"/>
    <s v="AR5"/>
    <s v="WAM"/>
    <s v="low"/>
    <x v="2"/>
  </r>
  <r>
    <n v="3209"/>
    <x v="4"/>
    <s v="gases-ch4"/>
    <x v="1"/>
    <n v="85.856689261512273"/>
    <s v="AR5"/>
    <s v="WAM"/>
    <s v="low"/>
    <x v="2"/>
  </r>
  <r>
    <n v="3210"/>
    <x v="4"/>
    <s v="gases-ch4"/>
    <x v="2"/>
    <n v="84.007216006411468"/>
    <s v="AR5"/>
    <s v="WAM"/>
    <s v="low"/>
    <x v="2"/>
  </r>
  <r>
    <n v="3211"/>
    <x v="4"/>
    <s v="gases-ch4"/>
    <x v="3"/>
    <n v="81.646142490913547"/>
    <s v="AR5"/>
    <s v="WAM"/>
    <s v="low"/>
    <x v="2"/>
  </r>
  <r>
    <n v="3212"/>
    <x v="4"/>
    <s v="gases-ch4"/>
    <x v="4"/>
    <n v="80.338743332504237"/>
    <s v="AR5"/>
    <s v="WAM"/>
    <s v="low"/>
    <x v="2"/>
  </r>
  <r>
    <n v="3213"/>
    <x v="4"/>
    <s v="gases-ch4"/>
    <x v="5"/>
    <n v="79.097065701496135"/>
    <s v="AR5"/>
    <s v="WAM"/>
    <s v="low"/>
    <x v="2"/>
  </r>
  <r>
    <n v="3214"/>
    <x v="4"/>
    <s v="gases-ch4"/>
    <x v="6"/>
    <n v="75.460629777619459"/>
    <s v="AR5"/>
    <s v="WAM"/>
    <s v="low"/>
    <x v="2"/>
  </r>
  <r>
    <n v="3215"/>
    <x v="4"/>
    <s v="gases-ch4"/>
    <x v="7"/>
    <n v="73.39236756223913"/>
    <s v="AR5"/>
    <s v="WAM"/>
    <s v="low"/>
    <x v="2"/>
  </r>
  <r>
    <n v="3216"/>
    <x v="4"/>
    <s v="gases-ch4"/>
    <x v="8"/>
    <n v="70.329425572890969"/>
    <s v="AR5"/>
    <s v="WAM"/>
    <s v="low"/>
    <x v="2"/>
  </r>
  <r>
    <n v="3217"/>
    <x v="4"/>
    <s v="gases-ch4"/>
    <x v="9"/>
    <n v="67.438068184704193"/>
    <s v="AR5"/>
    <s v="WAM"/>
    <s v="low"/>
    <x v="2"/>
  </r>
  <r>
    <n v="3218"/>
    <x v="4"/>
    <s v="gases-ch4"/>
    <x v="10"/>
    <n v="63.933949394111139"/>
    <s v="AR5"/>
    <s v="WAM"/>
    <s v="low"/>
    <x v="2"/>
  </r>
  <r>
    <n v="3219"/>
    <x v="4"/>
    <s v="gases-ch4"/>
    <x v="11"/>
    <n v="60.94691970678997"/>
    <s v="AR5"/>
    <s v="WAM"/>
    <s v="low"/>
    <x v="2"/>
  </r>
  <r>
    <n v="3220"/>
    <x v="4"/>
    <s v="gases-ch4"/>
    <x v="12"/>
    <n v="59.367409422874843"/>
    <s v="AR5"/>
    <s v="WAM"/>
    <s v="low"/>
    <x v="2"/>
  </r>
  <r>
    <n v="3221"/>
    <x v="4"/>
    <s v="gases-ch4"/>
    <x v="13"/>
    <n v="57.252927032027067"/>
    <s v="AR5"/>
    <s v="WAM"/>
    <s v="low"/>
    <x v="2"/>
  </r>
  <r>
    <n v="3222"/>
    <x v="4"/>
    <s v="gases-ch4"/>
    <x v="14"/>
    <n v="54.75353648199988"/>
    <s v="AR5"/>
    <s v="WAM"/>
    <s v="low"/>
    <x v="2"/>
  </r>
  <r>
    <n v="3223"/>
    <x v="4"/>
    <s v="gases-ch4"/>
    <x v="15"/>
    <n v="51.617590828304103"/>
    <s v="AR5"/>
    <s v="WAM"/>
    <s v="low"/>
    <x v="2"/>
  </r>
  <r>
    <n v="3224"/>
    <x v="4"/>
    <s v="gases-ch4"/>
    <x v="16"/>
    <n v="47.998490356467613"/>
    <s v="AR5"/>
    <s v="WAM"/>
    <s v="low"/>
    <x v="2"/>
  </r>
  <r>
    <n v="3225"/>
    <x v="4"/>
    <s v="gases-ch4"/>
    <x v="17"/>
    <n v="45.791763347098943"/>
    <s v="AR5"/>
    <s v="WAM"/>
    <s v="low"/>
    <x v="2"/>
  </r>
  <r>
    <n v="3226"/>
    <x v="4"/>
    <s v="gases-ch4"/>
    <x v="18"/>
    <n v="42.482461519501591"/>
    <s v="AR5"/>
    <s v="WAM"/>
    <s v="low"/>
    <x v="2"/>
  </r>
  <r>
    <n v="3227"/>
    <x v="4"/>
    <s v="gases-ch4"/>
    <x v="19"/>
    <n v="40.434926943879177"/>
    <s v="AR5"/>
    <s v="WAM"/>
    <s v="low"/>
    <x v="2"/>
  </r>
  <r>
    <n v="3228"/>
    <x v="4"/>
    <s v="gases-ch4"/>
    <x v="20"/>
    <n v="38.466426466399952"/>
    <s v="AR5"/>
    <s v="WAM"/>
    <s v="low"/>
    <x v="2"/>
  </r>
  <r>
    <n v="3229"/>
    <x v="4"/>
    <s v="gases-ch4"/>
    <x v="21"/>
    <n v="36.03273203914496"/>
    <s v="AR5"/>
    <s v="WAM"/>
    <s v="low"/>
    <x v="2"/>
  </r>
  <r>
    <n v="3230"/>
    <x v="4"/>
    <s v="gases-ch4"/>
    <x v="22"/>
    <n v="34.154119654408717"/>
    <s v="AR5"/>
    <s v="WAM"/>
    <s v="low"/>
    <x v="2"/>
  </r>
  <r>
    <n v="3231"/>
    <x v="4"/>
    <s v="gases-ch4"/>
    <x v="23"/>
    <n v="33.338885137308338"/>
    <s v="AR5"/>
    <s v="WAM"/>
    <s v="low"/>
    <x v="2"/>
  </r>
  <r>
    <n v="3232"/>
    <x v="4"/>
    <s v="gases-ch4"/>
    <x v="24"/>
    <n v="32.180527726759301"/>
    <s v="AR5"/>
    <s v="WAM"/>
    <s v="low"/>
    <x v="2"/>
  </r>
  <r>
    <n v="3233"/>
    <x v="4"/>
    <s v="gases-ch4"/>
    <x v="25"/>
    <n v="31.036312343068591"/>
    <s v="AR5"/>
    <s v="WAM"/>
    <s v="low"/>
    <x v="2"/>
  </r>
  <r>
    <n v="3234"/>
    <x v="4"/>
    <s v="gases-ch4"/>
    <x v="26"/>
    <n v="29.947263940225891"/>
    <s v="AR5"/>
    <s v="WAM"/>
    <s v="low"/>
    <x v="2"/>
  </r>
  <r>
    <n v="3235"/>
    <x v="4"/>
    <s v="gases-ch4"/>
    <x v="27"/>
    <n v="25.06375251759826"/>
    <s v="AR5"/>
    <s v="WAM"/>
    <s v="low"/>
    <x v="2"/>
  </r>
  <r>
    <n v="3236"/>
    <x v="4"/>
    <s v="gases-ch4"/>
    <x v="28"/>
    <n v="23.295785374248329"/>
    <s v="AR5"/>
    <s v="WAM"/>
    <s v="low"/>
    <x v="2"/>
  </r>
  <r>
    <n v="3237"/>
    <x v="4"/>
    <s v="gases-ch4"/>
    <x v="29"/>
    <n v="21.667855223915819"/>
    <s v="AR5"/>
    <s v="WAM"/>
    <s v="low"/>
    <x v="2"/>
  </r>
  <r>
    <n v="3238"/>
    <x v="4"/>
    <s v="gases-ch4"/>
    <x v="30"/>
    <n v="19.138737085863418"/>
    <s v="AR5"/>
    <s v="WAM"/>
    <s v="low"/>
    <x v="2"/>
  </r>
  <r>
    <n v="3239"/>
    <x v="4"/>
    <s v="gases-ch4"/>
    <x v="31"/>
    <n v="18.126885514455591"/>
    <s v="AR5"/>
    <s v="WAM"/>
    <s v="low"/>
    <x v="2"/>
  </r>
  <r>
    <n v="3240"/>
    <x v="4"/>
    <s v="gases-ch4"/>
    <x v="32"/>
    <n v="16.3820294717212"/>
    <s v="AR5"/>
    <s v="WAM"/>
    <s v="low"/>
    <x v="2"/>
  </r>
  <r>
    <n v="3241"/>
    <x v="4"/>
    <s v="gases-ch4"/>
    <x v="33"/>
    <n v="16.08452216511569"/>
    <s v="AR5"/>
    <s v="WAM"/>
    <s v="low"/>
    <x v="2"/>
  </r>
  <r>
    <n v="3242"/>
    <x v="4"/>
    <s v="gases-ch4"/>
    <x v="34"/>
    <n v="46.506800089999999"/>
    <s v="AR5"/>
    <s v="WAM"/>
    <s v="low"/>
    <x v="2"/>
  </r>
  <r>
    <n v="3243"/>
    <x v="4"/>
    <s v="gases-ch4"/>
    <x v="35"/>
    <n v="45.261964239999998"/>
    <s v="AR5"/>
    <s v="WAM"/>
    <s v="low"/>
    <x v="2"/>
  </r>
  <r>
    <n v="3244"/>
    <x v="4"/>
    <s v="gases-ch4"/>
    <x v="36"/>
    <n v="44.58575716"/>
    <s v="AR5"/>
    <s v="WAM"/>
    <s v="low"/>
    <x v="2"/>
  </r>
  <r>
    <n v="3245"/>
    <x v="4"/>
    <s v="gases-ch4"/>
    <x v="37"/>
    <n v="43.973457619999998"/>
    <s v="AR5"/>
    <s v="WAM"/>
    <s v="low"/>
    <x v="2"/>
  </r>
  <r>
    <n v="3246"/>
    <x v="4"/>
    <s v="gases-ch4"/>
    <x v="38"/>
    <n v="43.21317148"/>
    <s v="AR5"/>
    <s v="WAM"/>
    <s v="low"/>
    <x v="2"/>
  </r>
  <r>
    <n v="3247"/>
    <x v="4"/>
    <s v="gases-ch4"/>
    <x v="39"/>
    <n v="42.339076599999999"/>
    <s v="AR5"/>
    <s v="WAM"/>
    <s v="low"/>
    <x v="2"/>
  </r>
  <r>
    <n v="3248"/>
    <x v="4"/>
    <s v="gases-ch4"/>
    <x v="40"/>
    <n v="41.344844760000001"/>
    <s v="AR5"/>
    <s v="WAM"/>
    <s v="low"/>
    <x v="2"/>
  </r>
  <r>
    <n v="3249"/>
    <x v="4"/>
    <s v="gases-ch4"/>
    <x v="41"/>
    <n v="40.35902411"/>
    <s v="AR5"/>
    <s v="WAM"/>
    <s v="low"/>
    <x v="2"/>
  </r>
  <r>
    <n v="3250"/>
    <x v="4"/>
    <s v="gases-ch4"/>
    <x v="42"/>
    <n v="39.258469859999998"/>
    <s v="AR5"/>
    <s v="WAM"/>
    <s v="low"/>
    <x v="2"/>
  </r>
  <r>
    <n v="3251"/>
    <x v="4"/>
    <s v="gases-ch4"/>
    <x v="43"/>
    <n v="37.935105049999997"/>
    <s v="AR5"/>
    <s v="WAM"/>
    <s v="low"/>
    <x v="2"/>
  </r>
  <r>
    <n v="3252"/>
    <x v="4"/>
    <s v="gases-ch4"/>
    <x v="44"/>
    <n v="36.629867599999997"/>
    <s v="AR5"/>
    <s v="WAM"/>
    <s v="low"/>
    <x v="2"/>
  </r>
  <r>
    <n v="3253"/>
    <x v="4"/>
    <s v="gases-ch4"/>
    <x v="45"/>
    <n v="34.964892450000001"/>
    <s v="AR5"/>
    <s v="WAM"/>
    <s v="low"/>
    <x v="2"/>
  </r>
  <r>
    <n v="3254"/>
    <x v="4"/>
    <s v="gases-ch4"/>
    <x v="46"/>
    <n v="33.40692361"/>
    <s v="AR5"/>
    <s v="WAM"/>
    <s v="low"/>
    <x v="2"/>
  </r>
  <r>
    <n v="3255"/>
    <x v="4"/>
    <s v="gases-ch4"/>
    <x v="47"/>
    <n v="31.647504359999999"/>
    <s v="AR5"/>
    <s v="WAM"/>
    <s v="low"/>
    <x v="2"/>
  </r>
  <r>
    <n v="3256"/>
    <x v="4"/>
    <s v="gases-ch4"/>
    <x v="48"/>
    <n v="29.590030179999999"/>
    <s v="AR5"/>
    <s v="WAM"/>
    <s v="low"/>
    <x v="2"/>
  </r>
  <r>
    <n v="3257"/>
    <x v="4"/>
    <s v="gases-ch4"/>
    <x v="49"/>
    <n v="27.83790462"/>
    <s v="AR5"/>
    <s v="WAM"/>
    <s v="low"/>
    <x v="2"/>
  </r>
  <r>
    <n v="3258"/>
    <x v="4"/>
    <s v="gases-ch4"/>
    <x v="50"/>
    <n v="25.800301780000002"/>
    <s v="AR5"/>
    <s v="WAM"/>
    <s v="low"/>
    <x v="2"/>
  </r>
  <r>
    <n v="3259"/>
    <x v="4"/>
    <s v="gases-ch4"/>
    <x v="51"/>
    <n v="24.308204369999999"/>
    <s v="AR5"/>
    <s v="WAM"/>
    <s v="low"/>
    <x v="2"/>
  </r>
  <r>
    <n v="3260"/>
    <x v="4"/>
    <s v="gases-ch4"/>
    <x v="52"/>
    <n v="22.505430910000001"/>
    <s v="AR5"/>
    <s v="WAM"/>
    <s v="low"/>
    <x v="2"/>
  </r>
  <r>
    <n v="3261"/>
    <x v="4"/>
    <s v="gases-ch4"/>
    <x v="53"/>
    <n v="21.081544640000001"/>
    <s v="AR5"/>
    <s v="WAM"/>
    <s v="low"/>
    <x v="2"/>
  </r>
  <r>
    <n v="3262"/>
    <x v="4"/>
    <s v="gases-ch4"/>
    <x v="54"/>
    <n v="19.541305250000001"/>
    <s v="AR5"/>
    <s v="WAM"/>
    <s v="low"/>
    <x v="2"/>
  </r>
  <r>
    <n v="3263"/>
    <x v="4"/>
    <s v="gases-ch4"/>
    <x v="55"/>
    <n v="18.044442100000001"/>
    <s v="AR5"/>
    <s v="WAM"/>
    <s v="low"/>
    <x v="2"/>
  </r>
  <r>
    <n v="3264"/>
    <x v="4"/>
    <s v="gases-ch4"/>
    <x v="56"/>
    <n v="16.971232100000002"/>
    <s v="AR5"/>
    <s v="WAM"/>
    <s v="low"/>
    <x v="2"/>
  </r>
  <r>
    <n v="3265"/>
    <x v="4"/>
    <s v="gases-ch4"/>
    <x v="57"/>
    <n v="15.752682549999999"/>
    <s v="AR5"/>
    <s v="WAM"/>
    <s v="low"/>
    <x v="2"/>
  </r>
  <r>
    <n v="3266"/>
    <x v="4"/>
    <s v="gases-ch4"/>
    <x v="58"/>
    <n v="14.62118195"/>
    <s v="AR5"/>
    <s v="WAM"/>
    <s v="low"/>
    <x v="2"/>
  </r>
  <r>
    <n v="3267"/>
    <x v="4"/>
    <s v="gases-ch4"/>
    <x v="59"/>
    <n v="13.76917737"/>
    <s v="AR5"/>
    <s v="WAM"/>
    <s v="low"/>
    <x v="2"/>
  </r>
  <r>
    <n v="3268"/>
    <x v="4"/>
    <s v="gases-ch4"/>
    <x v="60"/>
    <n v="12.79298084"/>
    <s v="AR5"/>
    <s v="WAM"/>
    <s v="low"/>
    <x v="2"/>
  </r>
  <r>
    <n v="3269"/>
    <x v="4"/>
    <s v="gases-co2"/>
    <x v="0"/>
    <n v="7936.4629716361687"/>
    <s v="AR5"/>
    <s v="WAM"/>
    <s v="low"/>
    <x v="2"/>
  </r>
  <r>
    <n v="3270"/>
    <x v="4"/>
    <s v="gases-co2"/>
    <x v="1"/>
    <n v="7915.2837021666337"/>
    <s v="AR5"/>
    <s v="WAM"/>
    <s v="low"/>
    <x v="2"/>
  </r>
  <r>
    <n v="3271"/>
    <x v="4"/>
    <s v="gases-co2"/>
    <x v="2"/>
    <n v="8271.9975429782935"/>
    <s v="AR5"/>
    <s v="WAM"/>
    <s v="low"/>
    <x v="2"/>
  </r>
  <r>
    <n v="3272"/>
    <x v="4"/>
    <s v="gases-co2"/>
    <x v="3"/>
    <n v="8720.4447045830802"/>
    <s v="AR5"/>
    <s v="WAM"/>
    <s v="low"/>
    <x v="2"/>
  </r>
  <r>
    <n v="3273"/>
    <x v="4"/>
    <s v="gases-co2"/>
    <x v="4"/>
    <n v="9373.6919769104479"/>
    <s v="AR5"/>
    <s v="WAM"/>
    <s v="low"/>
    <x v="2"/>
  </r>
  <r>
    <n v="3274"/>
    <x v="4"/>
    <s v="gases-co2"/>
    <x v="5"/>
    <n v="10029.86605365062"/>
    <s v="AR5"/>
    <s v="WAM"/>
    <s v="low"/>
    <x v="2"/>
  </r>
  <r>
    <n v="3275"/>
    <x v="4"/>
    <s v="gases-co2"/>
    <x v="6"/>
    <n v="10161.508046136831"/>
    <s v="AR5"/>
    <s v="WAM"/>
    <s v="low"/>
    <x v="2"/>
  </r>
  <r>
    <n v="3276"/>
    <x v="4"/>
    <s v="gases-co2"/>
    <x v="7"/>
    <n v="10383.534321169869"/>
    <s v="AR5"/>
    <s v="WAM"/>
    <s v="low"/>
    <x v="2"/>
  </r>
  <r>
    <n v="3277"/>
    <x v="4"/>
    <s v="gases-co2"/>
    <x v="8"/>
    <n v="10587.777213549291"/>
    <s v="AR5"/>
    <s v="WAM"/>
    <s v="low"/>
    <x v="2"/>
  </r>
  <r>
    <n v="3278"/>
    <x v="4"/>
    <s v="gases-co2"/>
    <x v="9"/>
    <n v="10868.589794699061"/>
    <s v="AR5"/>
    <s v="WAM"/>
    <s v="low"/>
    <x v="2"/>
  </r>
  <r>
    <n v="3279"/>
    <x v="4"/>
    <s v="gases-co2"/>
    <x v="10"/>
    <n v="11410.88324088933"/>
    <s v="AR5"/>
    <s v="WAM"/>
    <s v="low"/>
    <x v="2"/>
  </r>
  <r>
    <n v="3280"/>
    <x v="4"/>
    <s v="gases-co2"/>
    <x v="11"/>
    <n v="11473.86129281293"/>
    <s v="AR5"/>
    <s v="WAM"/>
    <s v="low"/>
    <x v="2"/>
  </r>
  <r>
    <n v="3281"/>
    <x v="4"/>
    <s v="gases-co2"/>
    <x v="12"/>
    <n v="11925.66129662087"/>
    <s v="AR5"/>
    <s v="WAM"/>
    <s v="low"/>
    <x v="2"/>
  </r>
  <r>
    <n v="3282"/>
    <x v="4"/>
    <s v="gases-co2"/>
    <x v="13"/>
    <n v="12453.657640777579"/>
    <s v="AR5"/>
    <s v="WAM"/>
    <s v="low"/>
    <x v="2"/>
  </r>
  <r>
    <n v="3283"/>
    <x v="4"/>
    <s v="gases-co2"/>
    <x v="14"/>
    <n v="12742.48091574046"/>
    <s v="AR5"/>
    <s v="WAM"/>
    <s v="low"/>
    <x v="2"/>
  </r>
  <r>
    <n v="3284"/>
    <x v="4"/>
    <s v="gases-co2"/>
    <x v="15"/>
    <n v="12817.90344608514"/>
    <s v="AR5"/>
    <s v="WAM"/>
    <s v="low"/>
    <x v="2"/>
  </r>
  <r>
    <n v="3285"/>
    <x v="4"/>
    <s v="gases-co2"/>
    <x v="16"/>
    <n v="12944.516034367311"/>
    <s v="AR5"/>
    <s v="WAM"/>
    <s v="low"/>
    <x v="2"/>
  </r>
  <r>
    <n v="3286"/>
    <x v="4"/>
    <s v="gases-co2"/>
    <x v="17"/>
    <n v="13053.26501080209"/>
    <s v="AR5"/>
    <s v="WAM"/>
    <s v="low"/>
    <x v="2"/>
  </r>
  <r>
    <n v="3287"/>
    <x v="4"/>
    <s v="gases-co2"/>
    <x v="18"/>
    <n v="13073.804346307301"/>
    <s v="AR5"/>
    <s v="WAM"/>
    <s v="low"/>
    <x v="2"/>
  </r>
  <r>
    <n v="3288"/>
    <x v="4"/>
    <s v="gases-co2"/>
    <x v="19"/>
    <n v="12887.109320582929"/>
    <s v="AR5"/>
    <s v="WAM"/>
    <s v="low"/>
    <x v="2"/>
  </r>
  <r>
    <n v="3289"/>
    <x v="4"/>
    <s v="gases-co2"/>
    <x v="20"/>
    <n v="13145.478246507701"/>
    <s v="AR5"/>
    <s v="WAM"/>
    <s v="low"/>
    <x v="2"/>
  </r>
  <r>
    <n v="3290"/>
    <x v="4"/>
    <s v="gases-co2"/>
    <x v="21"/>
    <n v="13137.150645219521"/>
    <s v="AR5"/>
    <s v="WAM"/>
    <s v="low"/>
    <x v="2"/>
  </r>
  <r>
    <n v="3291"/>
    <x v="4"/>
    <s v="gases-co2"/>
    <x v="22"/>
    <n v="12820.72185764974"/>
    <s v="AR5"/>
    <s v="WAM"/>
    <s v="low"/>
    <x v="2"/>
  </r>
  <r>
    <n v="3292"/>
    <x v="4"/>
    <s v="gases-co2"/>
    <x v="23"/>
    <n v="12899.386439040991"/>
    <s v="AR5"/>
    <s v="WAM"/>
    <s v="low"/>
    <x v="2"/>
  </r>
  <r>
    <n v="3293"/>
    <x v="4"/>
    <s v="gases-co2"/>
    <x v="24"/>
    <n v="13163.616470566179"/>
    <s v="AR5"/>
    <s v="WAM"/>
    <s v="low"/>
    <x v="2"/>
  </r>
  <r>
    <n v="3294"/>
    <x v="4"/>
    <s v="gases-co2"/>
    <x v="25"/>
    <n v="13643.278707015879"/>
    <s v="AR5"/>
    <s v="WAM"/>
    <s v="low"/>
    <x v="2"/>
  </r>
  <r>
    <n v="3295"/>
    <x v="4"/>
    <s v="gases-co2"/>
    <x v="26"/>
    <n v="13739.7149576464"/>
    <s v="AR5"/>
    <s v="WAM"/>
    <s v="low"/>
    <x v="2"/>
  </r>
  <r>
    <n v="3296"/>
    <x v="4"/>
    <s v="gases-co2"/>
    <x v="27"/>
    <n v="14658.424764795231"/>
    <s v="AR5"/>
    <s v="WAM"/>
    <s v="low"/>
    <x v="2"/>
  </r>
  <r>
    <n v="3297"/>
    <x v="4"/>
    <s v="gases-co2"/>
    <x v="28"/>
    <n v="14985.898385002571"/>
    <s v="AR5"/>
    <s v="WAM"/>
    <s v="low"/>
    <x v="2"/>
  </r>
  <r>
    <n v="3298"/>
    <x v="4"/>
    <s v="gases-co2"/>
    <x v="29"/>
    <n v="14517.598671780101"/>
    <s v="AR5"/>
    <s v="WAM"/>
    <s v="low"/>
    <x v="2"/>
  </r>
  <r>
    <n v="3299"/>
    <x v="4"/>
    <s v="gases-co2"/>
    <x v="30"/>
    <n v="13078.684827821249"/>
    <s v="AR5"/>
    <s v="WAM"/>
    <s v="low"/>
    <x v="2"/>
  </r>
  <r>
    <n v="3300"/>
    <x v="4"/>
    <s v="gases-co2"/>
    <x v="31"/>
    <n v="13733.396455010759"/>
    <s v="AR5"/>
    <s v="WAM"/>
    <s v="low"/>
    <x v="2"/>
  </r>
  <r>
    <n v="3301"/>
    <x v="4"/>
    <s v="gases-co2"/>
    <x v="32"/>
    <n v="13575.148334675579"/>
    <s v="AR5"/>
    <s v="WAM"/>
    <s v="low"/>
    <x v="2"/>
  </r>
  <r>
    <n v="3302"/>
    <x v="4"/>
    <s v="gases-co2"/>
    <x v="33"/>
    <n v="14043.807389605379"/>
    <s v="AR5"/>
    <s v="WAM"/>
    <s v="low"/>
    <x v="2"/>
  </r>
  <r>
    <n v="3303"/>
    <x v="4"/>
    <s v="gases-co2"/>
    <x v="34"/>
    <n v="13832.35348"/>
    <s v="AR5"/>
    <s v="WAM"/>
    <s v="low"/>
    <x v="2"/>
  </r>
  <r>
    <n v="3304"/>
    <x v="4"/>
    <s v="gases-co2"/>
    <x v="35"/>
    <n v="13563.78674"/>
    <s v="AR5"/>
    <s v="WAM"/>
    <s v="low"/>
    <x v="2"/>
  </r>
  <r>
    <n v="3305"/>
    <x v="4"/>
    <s v="gases-co2"/>
    <x v="36"/>
    <n v="13478.278920000001"/>
    <s v="AR5"/>
    <s v="WAM"/>
    <s v="low"/>
    <x v="2"/>
  </r>
  <r>
    <n v="3306"/>
    <x v="4"/>
    <s v="gases-co2"/>
    <x v="37"/>
    <n v="13405.30344"/>
    <s v="AR5"/>
    <s v="WAM"/>
    <s v="low"/>
    <x v="2"/>
  </r>
  <r>
    <n v="3307"/>
    <x v="4"/>
    <s v="gases-co2"/>
    <x v="38"/>
    <n v="13295.558940000001"/>
    <s v="AR5"/>
    <s v="WAM"/>
    <s v="low"/>
    <x v="2"/>
  </r>
  <r>
    <n v="3308"/>
    <x v="4"/>
    <s v="gases-co2"/>
    <x v="39"/>
    <n v="13160.178449999999"/>
    <s v="AR5"/>
    <s v="WAM"/>
    <s v="low"/>
    <x v="2"/>
  </r>
  <r>
    <n v="3309"/>
    <x v="4"/>
    <s v="gases-co2"/>
    <x v="40"/>
    <n v="12974.08577"/>
    <s v="AR5"/>
    <s v="WAM"/>
    <s v="low"/>
    <x v="2"/>
  </r>
  <r>
    <n v="3310"/>
    <x v="4"/>
    <s v="gases-co2"/>
    <x v="41"/>
    <n v="12782.48762"/>
    <s v="AR5"/>
    <s v="WAM"/>
    <s v="low"/>
    <x v="2"/>
  </r>
  <r>
    <n v="3311"/>
    <x v="4"/>
    <s v="gases-co2"/>
    <x v="42"/>
    <n v="12563.89956"/>
    <s v="AR5"/>
    <s v="WAM"/>
    <s v="low"/>
    <x v="2"/>
  </r>
  <r>
    <n v="3312"/>
    <x v="4"/>
    <s v="gases-co2"/>
    <x v="43"/>
    <n v="12300.01196"/>
    <s v="AR5"/>
    <s v="WAM"/>
    <s v="low"/>
    <x v="2"/>
  </r>
  <r>
    <n v="3313"/>
    <x v="4"/>
    <s v="gases-co2"/>
    <x v="44"/>
    <n v="12004.31747"/>
    <s v="AR5"/>
    <s v="WAM"/>
    <s v="low"/>
    <x v="2"/>
  </r>
  <r>
    <n v="3314"/>
    <x v="4"/>
    <s v="gases-co2"/>
    <x v="45"/>
    <n v="11649.788839999999"/>
    <s v="AR5"/>
    <s v="WAM"/>
    <s v="low"/>
    <x v="2"/>
  </r>
  <r>
    <n v="3315"/>
    <x v="4"/>
    <s v="gases-co2"/>
    <x v="46"/>
    <n v="11306.22026"/>
    <s v="AR5"/>
    <s v="WAM"/>
    <s v="low"/>
    <x v="2"/>
  </r>
  <r>
    <n v="3316"/>
    <x v="4"/>
    <s v="gases-co2"/>
    <x v="47"/>
    <n v="10948.986000000001"/>
    <s v="AR5"/>
    <s v="WAM"/>
    <s v="low"/>
    <x v="2"/>
  </r>
  <r>
    <n v="3317"/>
    <x v="4"/>
    <s v="gases-co2"/>
    <x v="48"/>
    <n v="10507.2999"/>
    <s v="AR5"/>
    <s v="WAM"/>
    <s v="low"/>
    <x v="2"/>
  </r>
  <r>
    <n v="3318"/>
    <x v="4"/>
    <s v="gases-co2"/>
    <x v="49"/>
    <n v="10153.70492"/>
    <s v="AR5"/>
    <s v="WAM"/>
    <s v="low"/>
    <x v="2"/>
  </r>
  <r>
    <n v="3319"/>
    <x v="4"/>
    <s v="gases-co2"/>
    <x v="50"/>
    <n v="9710.1587880000006"/>
    <s v="AR5"/>
    <s v="WAM"/>
    <s v="low"/>
    <x v="2"/>
  </r>
  <r>
    <n v="3320"/>
    <x v="4"/>
    <s v="gases-co2"/>
    <x v="51"/>
    <n v="9420.2842380000002"/>
    <s v="AR5"/>
    <s v="WAM"/>
    <s v="low"/>
    <x v="2"/>
  </r>
  <r>
    <n v="3321"/>
    <x v="4"/>
    <s v="gases-co2"/>
    <x v="52"/>
    <n v="9019.6620430000003"/>
    <s v="AR5"/>
    <s v="WAM"/>
    <s v="low"/>
    <x v="2"/>
  </r>
  <r>
    <n v="3322"/>
    <x v="4"/>
    <s v="gases-co2"/>
    <x v="53"/>
    <n v="8698.4057740000007"/>
    <s v="AR5"/>
    <s v="WAM"/>
    <s v="low"/>
    <x v="2"/>
  </r>
  <r>
    <n v="3323"/>
    <x v="4"/>
    <s v="gases-co2"/>
    <x v="54"/>
    <n v="8376.3522819999998"/>
    <s v="AR5"/>
    <s v="WAM"/>
    <s v="low"/>
    <x v="2"/>
  </r>
  <r>
    <n v="3324"/>
    <x v="4"/>
    <s v="gases-co2"/>
    <x v="55"/>
    <n v="8040.3988570000001"/>
    <s v="AR5"/>
    <s v="WAM"/>
    <s v="low"/>
    <x v="2"/>
  </r>
  <r>
    <n v="3325"/>
    <x v="4"/>
    <s v="gases-co2"/>
    <x v="56"/>
    <n v="7727.1761839999999"/>
    <s v="AR5"/>
    <s v="WAM"/>
    <s v="low"/>
    <x v="2"/>
  </r>
  <r>
    <n v="3326"/>
    <x v="4"/>
    <s v="gases-co2"/>
    <x v="57"/>
    <n v="7414.1220649999996"/>
    <s v="AR5"/>
    <s v="WAM"/>
    <s v="low"/>
    <x v="2"/>
  </r>
  <r>
    <n v="3327"/>
    <x v="4"/>
    <s v="gases-co2"/>
    <x v="58"/>
    <n v="7116.1811479999997"/>
    <s v="AR5"/>
    <s v="WAM"/>
    <s v="low"/>
    <x v="2"/>
  </r>
  <r>
    <n v="3328"/>
    <x v="4"/>
    <s v="gases-co2"/>
    <x v="59"/>
    <n v="6878.4616210000004"/>
    <s v="AR5"/>
    <s v="WAM"/>
    <s v="low"/>
    <x v="2"/>
  </r>
  <r>
    <n v="3329"/>
    <x v="4"/>
    <s v="gases-co2"/>
    <x v="60"/>
    <n v="6524.7539589999997"/>
    <s v="AR5"/>
    <s v="WAM"/>
    <s v="low"/>
    <x v="2"/>
  </r>
  <r>
    <n v="3330"/>
    <x v="4"/>
    <s v="gases-n2o"/>
    <x v="0"/>
    <n v="98.237555362977076"/>
    <s v="AR5"/>
    <s v="WAM"/>
    <s v="low"/>
    <x v="2"/>
  </r>
  <r>
    <n v="3331"/>
    <x v="4"/>
    <s v="gases-n2o"/>
    <x v="1"/>
    <n v="102.0545992180696"/>
    <s v="AR5"/>
    <s v="WAM"/>
    <s v="low"/>
    <x v="2"/>
  </r>
  <r>
    <n v="3332"/>
    <x v="4"/>
    <s v="gases-n2o"/>
    <x v="2"/>
    <n v="109.3995794694282"/>
    <s v="AR5"/>
    <s v="WAM"/>
    <s v="low"/>
    <x v="2"/>
  </r>
  <r>
    <n v="3333"/>
    <x v="4"/>
    <s v="gases-n2o"/>
    <x v="3"/>
    <n v="115.05855604647221"/>
    <s v="AR5"/>
    <s v="WAM"/>
    <s v="low"/>
    <x v="2"/>
  </r>
  <r>
    <n v="3334"/>
    <x v="4"/>
    <s v="gases-n2o"/>
    <x v="4"/>
    <n v="123.08135582401469"/>
    <s v="AR5"/>
    <s v="WAM"/>
    <s v="low"/>
    <x v="2"/>
  </r>
  <r>
    <n v="3335"/>
    <x v="4"/>
    <s v="gases-n2o"/>
    <x v="5"/>
    <n v="130.79866547989741"/>
    <s v="AR5"/>
    <s v="WAM"/>
    <s v="low"/>
    <x v="2"/>
  </r>
  <r>
    <n v="3336"/>
    <x v="4"/>
    <s v="gases-n2o"/>
    <x v="6"/>
    <n v="133.2708226782307"/>
    <s v="AR5"/>
    <s v="WAM"/>
    <s v="low"/>
    <x v="2"/>
  </r>
  <r>
    <n v="3337"/>
    <x v="4"/>
    <s v="gases-n2o"/>
    <x v="7"/>
    <n v="138.9870724883958"/>
    <s v="AR5"/>
    <s v="WAM"/>
    <s v="low"/>
    <x v="2"/>
  </r>
  <r>
    <n v="3338"/>
    <x v="4"/>
    <s v="gases-n2o"/>
    <x v="8"/>
    <n v="142.18301023014999"/>
    <s v="AR5"/>
    <s v="WAM"/>
    <s v="low"/>
    <x v="2"/>
  </r>
  <r>
    <n v="3339"/>
    <x v="4"/>
    <s v="gases-n2o"/>
    <x v="9"/>
    <n v="149.2221493166488"/>
    <s v="AR5"/>
    <s v="WAM"/>
    <s v="low"/>
    <x v="2"/>
  </r>
  <r>
    <n v="3340"/>
    <x v="4"/>
    <s v="gases-n2o"/>
    <x v="10"/>
    <n v="160.37201268967871"/>
    <s v="AR5"/>
    <s v="WAM"/>
    <s v="low"/>
    <x v="2"/>
  </r>
  <r>
    <n v="3341"/>
    <x v="4"/>
    <s v="gases-n2o"/>
    <x v="11"/>
    <n v="157.92819190411669"/>
    <s v="AR5"/>
    <s v="WAM"/>
    <s v="low"/>
    <x v="2"/>
  </r>
  <r>
    <n v="3342"/>
    <x v="4"/>
    <s v="gases-n2o"/>
    <x v="12"/>
    <n v="163.05095719578509"/>
    <s v="AR5"/>
    <s v="WAM"/>
    <s v="low"/>
    <x v="2"/>
  </r>
  <r>
    <n v="3343"/>
    <x v="4"/>
    <s v="gases-n2o"/>
    <x v="13"/>
    <n v="171.64910518181361"/>
    <s v="AR5"/>
    <s v="WAM"/>
    <s v="low"/>
    <x v="2"/>
  </r>
  <r>
    <n v="3344"/>
    <x v="4"/>
    <s v="gases-n2o"/>
    <x v="14"/>
    <n v="178.74268416769289"/>
    <s v="AR5"/>
    <s v="WAM"/>
    <s v="low"/>
    <x v="2"/>
  </r>
  <r>
    <n v="3345"/>
    <x v="4"/>
    <s v="gases-n2o"/>
    <x v="15"/>
    <n v="177.36467514332219"/>
    <s v="AR5"/>
    <s v="WAM"/>
    <s v="low"/>
    <x v="2"/>
  </r>
  <r>
    <n v="3346"/>
    <x v="4"/>
    <s v="gases-n2o"/>
    <x v="16"/>
    <n v="173.25327673605489"/>
    <s v="AR5"/>
    <s v="WAM"/>
    <s v="low"/>
    <x v="2"/>
  </r>
  <r>
    <n v="3347"/>
    <x v="4"/>
    <s v="gases-n2o"/>
    <x v="17"/>
    <n v="169.70968210541679"/>
    <s v="AR5"/>
    <s v="WAM"/>
    <s v="low"/>
    <x v="2"/>
  </r>
  <r>
    <n v="3348"/>
    <x v="4"/>
    <s v="gases-n2o"/>
    <x v="18"/>
    <n v="162.28244194494081"/>
    <s v="AR5"/>
    <s v="WAM"/>
    <s v="low"/>
    <x v="2"/>
  </r>
  <r>
    <n v="3349"/>
    <x v="4"/>
    <s v="gases-n2o"/>
    <x v="19"/>
    <n v="158.41899674448049"/>
    <s v="AR5"/>
    <s v="WAM"/>
    <s v="low"/>
    <x v="2"/>
  </r>
  <r>
    <n v="3350"/>
    <x v="4"/>
    <s v="gases-n2o"/>
    <x v="20"/>
    <n v="150.8285815968124"/>
    <s v="AR5"/>
    <s v="WAM"/>
    <s v="low"/>
    <x v="2"/>
  </r>
  <r>
    <n v="3351"/>
    <x v="4"/>
    <s v="gases-n2o"/>
    <x v="21"/>
    <n v="145.02626294057299"/>
    <s v="AR5"/>
    <s v="WAM"/>
    <s v="low"/>
    <x v="2"/>
  </r>
  <r>
    <n v="3352"/>
    <x v="4"/>
    <s v="gases-n2o"/>
    <x v="22"/>
    <n v="138.63292021882279"/>
    <s v="AR5"/>
    <s v="WAM"/>
    <s v="low"/>
    <x v="2"/>
  </r>
  <r>
    <n v="3353"/>
    <x v="4"/>
    <s v="gases-n2o"/>
    <x v="23"/>
    <n v="135.5183565795864"/>
    <s v="AR5"/>
    <s v="WAM"/>
    <s v="low"/>
    <x v="2"/>
  </r>
  <r>
    <n v="3354"/>
    <x v="4"/>
    <s v="gases-n2o"/>
    <x v="24"/>
    <n v="131.18036423987189"/>
    <s v="AR5"/>
    <s v="WAM"/>
    <s v="low"/>
    <x v="2"/>
  </r>
  <r>
    <n v="3355"/>
    <x v="4"/>
    <s v="gases-n2o"/>
    <x v="25"/>
    <n v="127.4880608174234"/>
    <s v="AR5"/>
    <s v="WAM"/>
    <s v="low"/>
    <x v="2"/>
  </r>
  <r>
    <n v="3356"/>
    <x v="4"/>
    <s v="gases-n2o"/>
    <x v="26"/>
    <n v="124.7131886396626"/>
    <s v="AR5"/>
    <s v="WAM"/>
    <s v="low"/>
    <x v="2"/>
  </r>
  <r>
    <n v="3357"/>
    <x v="4"/>
    <s v="gases-n2o"/>
    <x v="27"/>
    <n v="109.4008922035942"/>
    <s v="AR5"/>
    <s v="WAM"/>
    <s v="low"/>
    <x v="2"/>
  </r>
  <r>
    <n v="3358"/>
    <x v="4"/>
    <s v="gases-n2o"/>
    <x v="28"/>
    <n v="106.32147636861551"/>
    <s v="AR5"/>
    <s v="WAM"/>
    <s v="low"/>
    <x v="2"/>
  </r>
  <r>
    <n v="3359"/>
    <x v="4"/>
    <s v="gases-n2o"/>
    <x v="29"/>
    <n v="104.98252592005881"/>
    <s v="AR5"/>
    <s v="WAM"/>
    <s v="low"/>
    <x v="2"/>
  </r>
  <r>
    <n v="3360"/>
    <x v="4"/>
    <s v="gases-n2o"/>
    <x v="30"/>
    <n v="94.418206146890526"/>
    <s v="AR5"/>
    <s v="WAM"/>
    <s v="low"/>
    <x v="2"/>
  </r>
  <r>
    <n v="3361"/>
    <x v="4"/>
    <s v="gases-n2o"/>
    <x v="31"/>
    <n v="94.99628461578358"/>
    <s v="AR5"/>
    <s v="WAM"/>
    <s v="low"/>
    <x v="2"/>
  </r>
  <r>
    <n v="3362"/>
    <x v="4"/>
    <s v="gases-n2o"/>
    <x v="32"/>
    <n v="94.294463319856874"/>
    <s v="AR5"/>
    <s v="WAM"/>
    <s v="low"/>
    <x v="2"/>
  </r>
  <r>
    <n v="3363"/>
    <x v="4"/>
    <s v="gases-n2o"/>
    <x v="33"/>
    <n v="95.671166601773862"/>
    <s v="AR5"/>
    <s v="WAM"/>
    <s v="low"/>
    <x v="2"/>
  </r>
  <r>
    <n v="3364"/>
    <x v="4"/>
    <s v="gases-n2o"/>
    <x v="34"/>
    <n v="134.69749859999999"/>
    <s v="AR5"/>
    <s v="WAM"/>
    <s v="low"/>
    <x v="2"/>
  </r>
  <r>
    <n v="3365"/>
    <x v="4"/>
    <s v="gases-n2o"/>
    <x v="35"/>
    <n v="131.3355292"/>
    <s v="AR5"/>
    <s v="WAM"/>
    <s v="low"/>
    <x v="2"/>
  </r>
  <r>
    <n v="3366"/>
    <x v="4"/>
    <s v="gases-n2o"/>
    <x v="36"/>
    <n v="129.9262971"/>
    <s v="AR5"/>
    <s v="WAM"/>
    <s v="low"/>
    <x v="2"/>
  </r>
  <r>
    <n v="3367"/>
    <x v="4"/>
    <s v="gases-n2o"/>
    <x v="37"/>
    <n v="128.66858300000001"/>
    <s v="AR5"/>
    <s v="WAM"/>
    <s v="low"/>
    <x v="2"/>
  </r>
  <r>
    <n v="3368"/>
    <x v="4"/>
    <s v="gases-n2o"/>
    <x v="38"/>
    <n v="127.04719559999999"/>
    <s v="AR5"/>
    <s v="WAM"/>
    <s v="low"/>
    <x v="2"/>
  </r>
  <r>
    <n v="3369"/>
    <x v="4"/>
    <s v="gases-n2o"/>
    <x v="39"/>
    <n v="125.1549152"/>
    <s v="AR5"/>
    <s v="WAM"/>
    <s v="low"/>
    <x v="2"/>
  </r>
  <r>
    <n v="3370"/>
    <x v="4"/>
    <s v="gases-n2o"/>
    <x v="40"/>
    <n v="122.86468069999999"/>
    <s v="AR5"/>
    <s v="WAM"/>
    <s v="low"/>
    <x v="2"/>
  </r>
  <r>
    <n v="3371"/>
    <x v="4"/>
    <s v="gases-n2o"/>
    <x v="41"/>
    <n v="120.79375539999999"/>
    <s v="AR5"/>
    <s v="WAM"/>
    <s v="low"/>
    <x v="2"/>
  </r>
  <r>
    <n v="3372"/>
    <x v="4"/>
    <s v="gases-n2o"/>
    <x v="42"/>
    <n v="118.4631174"/>
    <s v="AR5"/>
    <s v="WAM"/>
    <s v="low"/>
    <x v="2"/>
  </r>
  <r>
    <n v="3373"/>
    <x v="4"/>
    <s v="gases-n2o"/>
    <x v="43"/>
    <n v="115.6397915"/>
    <s v="AR5"/>
    <s v="WAM"/>
    <s v="low"/>
    <x v="2"/>
  </r>
  <r>
    <n v="3374"/>
    <x v="4"/>
    <s v="gases-n2o"/>
    <x v="44"/>
    <n v="112.6920034"/>
    <s v="AR5"/>
    <s v="WAM"/>
    <s v="low"/>
    <x v="2"/>
  </r>
  <r>
    <n v="3375"/>
    <x v="4"/>
    <s v="gases-n2o"/>
    <x v="45"/>
    <n v="109.0118143"/>
    <s v="AR5"/>
    <s v="WAM"/>
    <s v="low"/>
    <x v="2"/>
  </r>
  <r>
    <n v="3376"/>
    <x v="4"/>
    <s v="gases-n2o"/>
    <x v="46"/>
    <n v="105.52345939999999"/>
    <s v="AR5"/>
    <s v="WAM"/>
    <s v="low"/>
    <x v="2"/>
  </r>
  <r>
    <n v="3377"/>
    <x v="4"/>
    <s v="gases-n2o"/>
    <x v="47"/>
    <n v="101.7267069"/>
    <s v="AR5"/>
    <s v="WAM"/>
    <s v="low"/>
    <x v="2"/>
  </r>
  <r>
    <n v="3378"/>
    <x v="4"/>
    <s v="gases-n2o"/>
    <x v="48"/>
    <n v="97.16260072"/>
    <s v="AR5"/>
    <s v="WAM"/>
    <s v="low"/>
    <x v="2"/>
  </r>
  <r>
    <n v="3379"/>
    <x v="4"/>
    <s v="gases-n2o"/>
    <x v="49"/>
    <n v="93.416373570000005"/>
    <s v="AR5"/>
    <s v="WAM"/>
    <s v="low"/>
    <x v="2"/>
  </r>
  <r>
    <n v="3380"/>
    <x v="4"/>
    <s v="gases-n2o"/>
    <x v="50"/>
    <n v="88.893084720000004"/>
    <s v="AR5"/>
    <s v="WAM"/>
    <s v="low"/>
    <x v="2"/>
  </r>
  <r>
    <n v="3381"/>
    <x v="4"/>
    <s v="gases-n2o"/>
    <x v="51"/>
    <n v="85.667874220000002"/>
    <s v="AR5"/>
    <s v="WAM"/>
    <s v="low"/>
    <x v="2"/>
  </r>
  <r>
    <n v="3382"/>
    <x v="4"/>
    <s v="gases-n2o"/>
    <x v="52"/>
    <n v="81.646914280000004"/>
    <s v="AR5"/>
    <s v="WAM"/>
    <s v="low"/>
    <x v="2"/>
  </r>
  <r>
    <n v="3383"/>
    <x v="4"/>
    <s v="gases-n2o"/>
    <x v="53"/>
    <n v="78.483101959999999"/>
    <s v="AR5"/>
    <s v="WAM"/>
    <s v="low"/>
    <x v="2"/>
  </r>
  <r>
    <n v="3384"/>
    <x v="4"/>
    <s v="gases-n2o"/>
    <x v="54"/>
    <n v="75.160872519999998"/>
    <s v="AR5"/>
    <s v="WAM"/>
    <s v="low"/>
    <x v="2"/>
  </r>
  <r>
    <n v="3385"/>
    <x v="4"/>
    <s v="gases-n2o"/>
    <x v="55"/>
    <n v="71.829142250000004"/>
    <s v="AR5"/>
    <s v="WAM"/>
    <s v="low"/>
    <x v="2"/>
  </r>
  <r>
    <n v="3386"/>
    <x v="4"/>
    <s v="gases-n2o"/>
    <x v="56"/>
    <n v="69.122039119999997"/>
    <s v="AR5"/>
    <s v="WAM"/>
    <s v="low"/>
    <x v="2"/>
  </r>
  <r>
    <n v="3387"/>
    <x v="4"/>
    <s v="gases-n2o"/>
    <x v="57"/>
    <n v="66.227454960000003"/>
    <s v="AR5"/>
    <s v="WAM"/>
    <s v="low"/>
    <x v="2"/>
  </r>
  <r>
    <n v="3388"/>
    <x v="4"/>
    <s v="gases-n2o"/>
    <x v="58"/>
    <n v="63.513199280000002"/>
    <s v="AR5"/>
    <s v="WAM"/>
    <s v="low"/>
    <x v="2"/>
  </r>
  <r>
    <n v="3389"/>
    <x v="4"/>
    <s v="gases-n2o"/>
    <x v="59"/>
    <n v="61.438336479999997"/>
    <s v="AR5"/>
    <s v="WAM"/>
    <s v="low"/>
    <x v="2"/>
  </r>
  <r>
    <n v="3390"/>
    <x v="4"/>
    <s v="gases-n2o"/>
    <x v="60"/>
    <n v="58.656840330000001"/>
    <s v="AR5"/>
    <s v="WAM"/>
    <s v="low"/>
    <x v="2"/>
  </r>
  <r>
    <n v="3391"/>
    <x v="5"/>
    <s v="gases-ch4"/>
    <x v="0"/>
    <n v="3092.7871340000002"/>
    <s v="AR5"/>
    <s v="WAM"/>
    <s v="low"/>
    <x v="2"/>
  </r>
  <r>
    <n v="3392"/>
    <x v="5"/>
    <s v="gases-ch4"/>
    <x v="1"/>
    <n v="3184.1290800000002"/>
    <s v="AR5"/>
    <s v="WAM"/>
    <s v="low"/>
    <x v="2"/>
  </r>
  <r>
    <n v="3393"/>
    <x v="5"/>
    <s v="gases-ch4"/>
    <x v="2"/>
    <n v="3272.030342"/>
    <s v="AR5"/>
    <s v="WAM"/>
    <s v="low"/>
    <x v="2"/>
  </r>
  <r>
    <n v="3394"/>
    <x v="5"/>
    <s v="gases-ch4"/>
    <x v="3"/>
    <n v="3357.6193060000001"/>
    <s v="AR5"/>
    <s v="WAM"/>
    <s v="low"/>
    <x v="2"/>
  </r>
  <r>
    <n v="3395"/>
    <x v="5"/>
    <s v="gases-ch4"/>
    <x v="4"/>
    <n v="3335.2394869999998"/>
    <s v="AR5"/>
    <s v="WAM"/>
    <s v="low"/>
    <x v="2"/>
  </r>
  <r>
    <n v="3396"/>
    <x v="5"/>
    <s v="gases-ch4"/>
    <x v="5"/>
    <n v="3414.4642720000002"/>
    <s v="AR5"/>
    <s v="WAM"/>
    <s v="low"/>
    <x v="2"/>
  </r>
  <r>
    <n v="3397"/>
    <x v="5"/>
    <s v="gases-ch4"/>
    <x v="6"/>
    <n v="3488.3361180000002"/>
    <s v="AR5"/>
    <s v="WAM"/>
    <s v="low"/>
    <x v="2"/>
  </r>
  <r>
    <n v="3398"/>
    <x v="5"/>
    <s v="gases-ch4"/>
    <x v="7"/>
    <n v="3550.41561"/>
    <s v="AR5"/>
    <s v="WAM"/>
    <s v="low"/>
    <x v="2"/>
  </r>
  <r>
    <n v="3399"/>
    <x v="5"/>
    <s v="gases-ch4"/>
    <x v="8"/>
    <n v="3575.901558"/>
    <s v="AR5"/>
    <s v="WAM"/>
    <s v="low"/>
    <x v="2"/>
  </r>
  <r>
    <n v="3400"/>
    <x v="5"/>
    <s v="gases-ch4"/>
    <x v="9"/>
    <n v="3598.4863030000001"/>
    <s v="AR5"/>
    <s v="WAM"/>
    <s v="low"/>
    <x v="2"/>
  </r>
  <r>
    <n v="3401"/>
    <x v="5"/>
    <s v="gases-ch4"/>
    <x v="10"/>
    <n v="3629.937156"/>
    <s v="AR5"/>
    <s v="WAM"/>
    <s v="low"/>
    <x v="2"/>
  </r>
  <r>
    <n v="3402"/>
    <x v="5"/>
    <s v="gases-ch4"/>
    <x v="11"/>
    <n v="3654.9555099999998"/>
    <s v="AR5"/>
    <s v="WAM"/>
    <s v="low"/>
    <x v="2"/>
  </r>
  <r>
    <n v="3403"/>
    <x v="5"/>
    <s v="gases-ch4"/>
    <x v="12"/>
    <n v="3684.3237760000002"/>
    <s v="AR5"/>
    <s v="WAM"/>
    <s v="low"/>
    <x v="2"/>
  </r>
  <r>
    <n v="3404"/>
    <x v="5"/>
    <s v="gases-ch4"/>
    <x v="13"/>
    <n v="3623.252422"/>
    <s v="AR5"/>
    <s v="WAM"/>
    <s v="low"/>
    <x v="2"/>
  </r>
  <r>
    <n v="3405"/>
    <x v="5"/>
    <s v="gases-ch4"/>
    <x v="14"/>
    <n v="3651.566014"/>
    <s v="AR5"/>
    <s v="WAM"/>
    <s v="low"/>
    <x v="2"/>
  </r>
  <r>
    <n v="3406"/>
    <x v="5"/>
    <s v="gases-ch4"/>
    <x v="15"/>
    <n v="3635.3483500000002"/>
    <s v="AR5"/>
    <s v="WAM"/>
    <s v="low"/>
    <x v="2"/>
  </r>
  <r>
    <n v="3407"/>
    <x v="5"/>
    <s v="gases-ch4"/>
    <x v="16"/>
    <n v="3589.4720950000001"/>
    <s v="AR5"/>
    <s v="WAM"/>
    <s v="low"/>
    <x v="2"/>
  </r>
  <r>
    <n v="3408"/>
    <x v="5"/>
    <s v="gases-ch4"/>
    <x v="17"/>
    <n v="3562.755044"/>
    <s v="AR5"/>
    <s v="WAM"/>
    <s v="low"/>
    <x v="2"/>
  </r>
  <r>
    <n v="3409"/>
    <x v="5"/>
    <s v="gases-ch4"/>
    <x v="18"/>
    <n v="3517.8157820000001"/>
    <s v="AR5"/>
    <s v="WAM"/>
    <s v="low"/>
    <x v="2"/>
  </r>
  <r>
    <n v="3410"/>
    <x v="5"/>
    <s v="gases-ch4"/>
    <x v="19"/>
    <n v="3458.51451"/>
    <s v="AR5"/>
    <s v="WAM"/>
    <s v="low"/>
    <x v="2"/>
  </r>
  <r>
    <n v="3411"/>
    <x v="5"/>
    <s v="gases-ch4"/>
    <x v="20"/>
    <n v="3417.8545840000002"/>
    <s v="AR5"/>
    <s v="WAM"/>
    <s v="low"/>
    <x v="2"/>
  </r>
  <r>
    <n v="3412"/>
    <x v="5"/>
    <s v="gases-ch4"/>
    <x v="21"/>
    <n v="3319.7924159999998"/>
    <s v="AR5"/>
    <s v="WAM"/>
    <s v="low"/>
    <x v="2"/>
  </r>
  <r>
    <n v="3413"/>
    <x v="5"/>
    <s v="gases-ch4"/>
    <x v="22"/>
    <n v="3251.0716809999999"/>
    <s v="AR5"/>
    <s v="WAM"/>
    <s v="low"/>
    <x v="2"/>
  </r>
  <r>
    <n v="3414"/>
    <x v="5"/>
    <s v="gases-ch4"/>
    <x v="23"/>
    <n v="3200.4639430000002"/>
    <s v="AR5"/>
    <s v="WAM"/>
    <s v="low"/>
    <x v="2"/>
  </r>
  <r>
    <n v="3415"/>
    <x v="5"/>
    <s v="gases-ch4"/>
    <x v="24"/>
    <n v="3157.5158310000002"/>
    <s v="AR5"/>
    <s v="WAM"/>
    <s v="low"/>
    <x v="2"/>
  </r>
  <r>
    <n v="3416"/>
    <x v="5"/>
    <s v="gases-ch4"/>
    <x v="25"/>
    <n v="3119.8257779999999"/>
    <s v="AR5"/>
    <s v="WAM"/>
    <s v="low"/>
    <x v="2"/>
  </r>
  <r>
    <n v="3417"/>
    <x v="5"/>
    <s v="gases-ch4"/>
    <x v="26"/>
    <n v="3084.804799"/>
    <s v="AR5"/>
    <s v="WAM"/>
    <s v="low"/>
    <x v="2"/>
  </r>
  <r>
    <n v="3418"/>
    <x v="5"/>
    <s v="gases-ch4"/>
    <x v="27"/>
    <n v="3052.1042699999998"/>
    <s v="AR5"/>
    <s v="WAM"/>
    <s v="low"/>
    <x v="2"/>
  </r>
  <r>
    <n v="3419"/>
    <x v="5"/>
    <s v="gases-ch4"/>
    <x v="28"/>
    <n v="3007.5838560000002"/>
    <s v="AR5"/>
    <s v="WAM"/>
    <s v="low"/>
    <x v="2"/>
  </r>
  <r>
    <n v="3420"/>
    <x v="5"/>
    <s v="gases-ch4"/>
    <x v="29"/>
    <n v="2974.1460189999998"/>
    <s v="AR5"/>
    <s v="WAM"/>
    <s v="low"/>
    <x v="2"/>
  </r>
  <r>
    <n v="3421"/>
    <x v="5"/>
    <s v="gases-ch4"/>
    <x v="30"/>
    <n v="2937.8028850000001"/>
    <s v="AR5"/>
    <s v="WAM"/>
    <s v="low"/>
    <x v="2"/>
  </r>
  <r>
    <n v="3422"/>
    <x v="5"/>
    <s v="gases-ch4"/>
    <x v="31"/>
    <n v="2896.0393359999998"/>
    <s v="AR5"/>
    <s v="WAM"/>
    <s v="low"/>
    <x v="2"/>
  </r>
  <r>
    <n v="3423"/>
    <x v="5"/>
    <s v="gases-ch4"/>
    <x v="32"/>
    <n v="2864.0950790000002"/>
    <s v="AR5"/>
    <s v="WAM"/>
    <s v="low"/>
    <x v="2"/>
  </r>
  <r>
    <n v="3424"/>
    <x v="5"/>
    <s v="gases-ch4"/>
    <x v="33"/>
    <n v="2845.233291"/>
    <s v="AR5"/>
    <s v="WAM"/>
    <s v="low"/>
    <x v="2"/>
  </r>
  <r>
    <n v="3425"/>
    <x v="5"/>
    <s v="gases-ch4"/>
    <x v="34"/>
    <n v="2839.9629970000001"/>
    <s v="AR5"/>
    <s v="WAM"/>
    <s v="low"/>
    <x v="2"/>
  </r>
  <r>
    <n v="3426"/>
    <x v="5"/>
    <s v="gases-ch4"/>
    <x v="35"/>
    <n v="2796.5798169999998"/>
    <s v="AR5"/>
    <s v="WAM"/>
    <s v="low"/>
    <x v="2"/>
  </r>
  <r>
    <n v="3427"/>
    <x v="5"/>
    <s v="gases-ch4"/>
    <x v="36"/>
    <n v="2740.311424"/>
    <s v="AR5"/>
    <s v="WAM"/>
    <s v="low"/>
    <x v="2"/>
  </r>
  <r>
    <n v="3428"/>
    <x v="5"/>
    <s v="gases-ch4"/>
    <x v="37"/>
    <n v="2569.3079849999999"/>
    <s v="AR5"/>
    <s v="WAM"/>
    <s v="low"/>
    <x v="2"/>
  </r>
  <r>
    <n v="3429"/>
    <x v="5"/>
    <s v="gases-ch4"/>
    <x v="38"/>
    <n v="2413.8786260000002"/>
    <s v="AR5"/>
    <s v="WAM"/>
    <s v="low"/>
    <x v="2"/>
  </r>
  <r>
    <n v="3430"/>
    <x v="5"/>
    <s v="gases-ch4"/>
    <x v="39"/>
    <n v="2279.4470710000001"/>
    <s v="AR5"/>
    <s v="WAM"/>
    <s v="low"/>
    <x v="2"/>
  </r>
  <r>
    <n v="3431"/>
    <x v="5"/>
    <s v="gases-ch4"/>
    <x v="40"/>
    <n v="2151.6285330000001"/>
    <s v="AR5"/>
    <s v="WAM"/>
    <s v="low"/>
    <x v="2"/>
  </r>
  <r>
    <n v="3432"/>
    <x v="5"/>
    <s v="gases-ch4"/>
    <x v="41"/>
    <n v="2027.2186979999999"/>
    <s v="AR5"/>
    <s v="WAM"/>
    <s v="low"/>
    <x v="2"/>
  </r>
  <r>
    <n v="3433"/>
    <x v="5"/>
    <s v="gases-ch4"/>
    <x v="42"/>
    <n v="1947.296171"/>
    <s v="AR5"/>
    <s v="WAM"/>
    <s v="low"/>
    <x v="2"/>
  </r>
  <r>
    <n v="3434"/>
    <x v="5"/>
    <s v="gases-ch4"/>
    <x v="43"/>
    <n v="1871.0047810000001"/>
    <s v="AR5"/>
    <s v="WAM"/>
    <s v="low"/>
    <x v="2"/>
  </r>
  <r>
    <n v="3435"/>
    <x v="5"/>
    <s v="gases-ch4"/>
    <x v="44"/>
    <n v="1800.7535640000001"/>
    <s v="AR5"/>
    <s v="WAM"/>
    <s v="low"/>
    <x v="2"/>
  </r>
  <r>
    <n v="3436"/>
    <x v="5"/>
    <s v="gases-ch4"/>
    <x v="45"/>
    <n v="1736.352611"/>
    <s v="AR5"/>
    <s v="WAM"/>
    <s v="low"/>
    <x v="2"/>
  </r>
  <r>
    <n v="3437"/>
    <x v="5"/>
    <s v="gases-ch4"/>
    <x v="46"/>
    <n v="1698.5247220000001"/>
    <s v="AR5"/>
    <s v="WAM"/>
    <s v="low"/>
    <x v="2"/>
  </r>
  <r>
    <n v="3438"/>
    <x v="5"/>
    <s v="gases-ch4"/>
    <x v="47"/>
    <n v="1672.5078390000001"/>
    <s v="AR5"/>
    <s v="WAM"/>
    <s v="low"/>
    <x v="2"/>
  </r>
  <r>
    <n v="3439"/>
    <x v="5"/>
    <s v="gases-ch4"/>
    <x v="48"/>
    <n v="1648.4547210000001"/>
    <s v="AR5"/>
    <s v="WAM"/>
    <s v="low"/>
    <x v="2"/>
  </r>
  <r>
    <n v="3440"/>
    <x v="5"/>
    <s v="gases-ch4"/>
    <x v="49"/>
    <n v="1626.6642079999999"/>
    <s v="AR5"/>
    <s v="WAM"/>
    <s v="low"/>
    <x v="2"/>
  </r>
  <r>
    <n v="3441"/>
    <x v="5"/>
    <s v="gases-ch4"/>
    <x v="50"/>
    <n v="1604.2945910000001"/>
    <s v="AR5"/>
    <s v="WAM"/>
    <s v="low"/>
    <x v="2"/>
  </r>
  <r>
    <n v="3442"/>
    <x v="5"/>
    <s v="gases-ch4"/>
    <x v="51"/>
    <n v="1587.954988"/>
    <s v="AR5"/>
    <s v="WAM"/>
    <s v="low"/>
    <x v="2"/>
  </r>
  <r>
    <n v="3443"/>
    <x v="5"/>
    <s v="gases-ch4"/>
    <x v="52"/>
    <n v="1572.4544920000001"/>
    <s v="AR5"/>
    <s v="WAM"/>
    <s v="low"/>
    <x v="2"/>
  </r>
  <r>
    <n v="3444"/>
    <x v="5"/>
    <s v="gases-ch4"/>
    <x v="53"/>
    <n v="1560.615413"/>
    <s v="AR5"/>
    <s v="WAM"/>
    <s v="low"/>
    <x v="2"/>
  </r>
  <r>
    <n v="3445"/>
    <x v="5"/>
    <s v="gases-ch4"/>
    <x v="54"/>
    <n v="1551.120392"/>
    <s v="AR5"/>
    <s v="WAM"/>
    <s v="low"/>
    <x v="2"/>
  </r>
  <r>
    <n v="3446"/>
    <x v="5"/>
    <s v="gases-ch4"/>
    <x v="55"/>
    <n v="1544.08638"/>
    <s v="AR5"/>
    <s v="WAM"/>
    <s v="low"/>
    <x v="2"/>
  </r>
  <r>
    <n v="3447"/>
    <x v="5"/>
    <s v="gases-ch4"/>
    <x v="56"/>
    <n v="1540.611455"/>
    <s v="AR5"/>
    <s v="WAM"/>
    <s v="low"/>
    <x v="2"/>
  </r>
  <r>
    <n v="3448"/>
    <x v="5"/>
    <s v="gases-ch4"/>
    <x v="57"/>
    <n v="1536.6947319999999"/>
    <s v="AR5"/>
    <s v="WAM"/>
    <s v="low"/>
    <x v="2"/>
  </r>
  <r>
    <n v="3449"/>
    <x v="5"/>
    <s v="gases-ch4"/>
    <x v="58"/>
    <n v="1532.468689"/>
    <s v="AR5"/>
    <s v="WAM"/>
    <s v="low"/>
    <x v="2"/>
  </r>
  <r>
    <n v="3450"/>
    <x v="5"/>
    <s v="gases-ch4"/>
    <x v="59"/>
    <n v="1527.8268310000001"/>
    <s v="AR5"/>
    <s v="WAM"/>
    <s v="low"/>
    <x v="2"/>
  </r>
  <r>
    <n v="3451"/>
    <x v="5"/>
    <s v="gases-ch4"/>
    <x v="60"/>
    <n v="1521.8417010000001"/>
    <s v="AR5"/>
    <s v="WAM"/>
    <s v="low"/>
    <x v="2"/>
  </r>
  <r>
    <n v="3452"/>
    <x v="5"/>
    <s v="gases-co2"/>
    <x v="0"/>
    <n v="153.25677479999999"/>
    <s v="AR5"/>
    <s v="WAM"/>
    <s v="low"/>
    <x v="2"/>
  </r>
  <r>
    <n v="3453"/>
    <x v="5"/>
    <s v="gases-co2"/>
    <x v="1"/>
    <n v="152.20610009999999"/>
    <s v="AR5"/>
    <s v="WAM"/>
    <s v="low"/>
    <x v="2"/>
  </r>
  <r>
    <n v="3454"/>
    <x v="5"/>
    <s v="gases-co2"/>
    <x v="2"/>
    <n v="150.5256502"/>
    <s v="AR5"/>
    <s v="WAM"/>
    <s v="low"/>
    <x v="2"/>
  </r>
  <r>
    <n v="3455"/>
    <x v="5"/>
    <s v="gases-co2"/>
    <x v="3"/>
    <n v="153.17006069999999"/>
    <s v="AR5"/>
    <s v="WAM"/>
    <s v="low"/>
    <x v="2"/>
  </r>
  <r>
    <n v="3456"/>
    <x v="5"/>
    <s v="gases-co2"/>
    <x v="4"/>
    <n v="133.19648659999999"/>
    <s v="AR5"/>
    <s v="WAM"/>
    <s v="low"/>
    <x v="2"/>
  </r>
  <r>
    <n v="3457"/>
    <x v="5"/>
    <s v="gases-co2"/>
    <x v="5"/>
    <n v="131.81811819999999"/>
    <s v="AR5"/>
    <s v="WAM"/>
    <s v="low"/>
    <x v="2"/>
  </r>
  <r>
    <n v="3458"/>
    <x v="5"/>
    <s v="gases-co2"/>
    <x v="6"/>
    <n v="126.7635136"/>
    <s v="AR5"/>
    <s v="WAM"/>
    <s v="low"/>
    <x v="2"/>
  </r>
  <r>
    <n v="3459"/>
    <x v="5"/>
    <s v="gases-co2"/>
    <x v="7"/>
    <n v="135.2312445"/>
    <s v="AR5"/>
    <s v="WAM"/>
    <s v="low"/>
    <x v="2"/>
  </r>
  <r>
    <n v="3460"/>
    <x v="5"/>
    <s v="gases-co2"/>
    <x v="8"/>
    <n v="143.5044954"/>
    <s v="AR5"/>
    <s v="WAM"/>
    <s v="low"/>
    <x v="2"/>
  </r>
  <r>
    <n v="3461"/>
    <x v="5"/>
    <s v="gases-co2"/>
    <x v="9"/>
    <n v="151.3373062"/>
    <s v="AR5"/>
    <s v="WAM"/>
    <s v="low"/>
    <x v="2"/>
  </r>
  <r>
    <n v="3462"/>
    <x v="5"/>
    <s v="gases-co2"/>
    <x v="10"/>
    <n v="144.66133909999999"/>
    <s v="AR5"/>
    <s v="WAM"/>
    <s v="low"/>
    <x v="2"/>
  </r>
  <r>
    <n v="3463"/>
    <x v="5"/>
    <s v="gases-co2"/>
    <x v="11"/>
    <n v="133.77402190000001"/>
    <s v="AR5"/>
    <s v="WAM"/>
    <s v="low"/>
    <x v="2"/>
  </r>
  <r>
    <n v="3464"/>
    <x v="5"/>
    <s v="gases-co2"/>
    <x v="12"/>
    <n v="127.1675528"/>
    <s v="AR5"/>
    <s v="WAM"/>
    <s v="low"/>
    <x v="2"/>
  </r>
  <r>
    <n v="3465"/>
    <x v="5"/>
    <s v="gases-co2"/>
    <x v="13"/>
    <n v="119.2559297"/>
    <s v="AR5"/>
    <s v="WAM"/>
    <s v="low"/>
    <x v="2"/>
  </r>
  <r>
    <n v="3466"/>
    <x v="5"/>
    <s v="gases-co2"/>
    <x v="14"/>
    <n v="120.086946"/>
    <s v="AR5"/>
    <s v="WAM"/>
    <s v="low"/>
    <x v="2"/>
  </r>
  <r>
    <n v="3467"/>
    <x v="5"/>
    <s v="gases-co2"/>
    <x v="15"/>
    <n v="115.4930154"/>
    <s v="AR5"/>
    <s v="WAM"/>
    <s v="low"/>
    <x v="2"/>
  </r>
  <r>
    <n v="3468"/>
    <x v="5"/>
    <s v="gases-co2"/>
    <x v="16"/>
    <n v="114.5702624"/>
    <s v="AR5"/>
    <s v="WAM"/>
    <s v="low"/>
    <x v="2"/>
  </r>
  <r>
    <n v="3469"/>
    <x v="5"/>
    <s v="gases-co2"/>
    <x v="17"/>
    <n v="110.9102357"/>
    <s v="AR5"/>
    <s v="WAM"/>
    <s v="low"/>
    <x v="2"/>
  </r>
  <r>
    <n v="3470"/>
    <x v="5"/>
    <s v="gases-co2"/>
    <x v="18"/>
    <n v="106.0970153"/>
    <s v="AR5"/>
    <s v="WAM"/>
    <s v="low"/>
    <x v="2"/>
  </r>
  <r>
    <n v="3471"/>
    <x v="5"/>
    <s v="gases-co2"/>
    <x v="19"/>
    <n v="103.8908844"/>
    <s v="AR5"/>
    <s v="WAM"/>
    <s v="low"/>
    <x v="2"/>
  </r>
  <r>
    <n v="3472"/>
    <x v="5"/>
    <s v="gases-co2"/>
    <x v="20"/>
    <n v="104.89847279999999"/>
    <s v="AR5"/>
    <s v="WAM"/>
    <s v="low"/>
    <x v="2"/>
  </r>
  <r>
    <n v="3473"/>
    <x v="5"/>
    <s v="gases-co2"/>
    <x v="21"/>
    <n v="101.6546889"/>
    <s v="AR5"/>
    <s v="WAM"/>
    <s v="low"/>
    <x v="2"/>
  </r>
  <r>
    <n v="3474"/>
    <x v="5"/>
    <s v="gases-co2"/>
    <x v="22"/>
    <n v="101.9231734"/>
    <s v="AR5"/>
    <s v="WAM"/>
    <s v="low"/>
    <x v="2"/>
  </r>
  <r>
    <n v="3475"/>
    <x v="5"/>
    <s v="gases-co2"/>
    <x v="23"/>
    <n v="99.364486740000004"/>
    <s v="AR5"/>
    <s v="WAM"/>
    <s v="low"/>
    <x v="2"/>
  </r>
  <r>
    <n v="3476"/>
    <x v="5"/>
    <s v="gases-co2"/>
    <x v="24"/>
    <n v="99.472718529999995"/>
    <s v="AR5"/>
    <s v="WAM"/>
    <s v="low"/>
    <x v="2"/>
  </r>
  <r>
    <n v="3477"/>
    <x v="5"/>
    <s v="gases-co2"/>
    <x v="25"/>
    <n v="96.910135310000001"/>
    <s v="AR5"/>
    <s v="WAM"/>
    <s v="low"/>
    <x v="2"/>
  </r>
  <r>
    <n v="3478"/>
    <x v="5"/>
    <s v="gases-co2"/>
    <x v="26"/>
    <n v="97.305391589999999"/>
    <s v="AR5"/>
    <s v="WAM"/>
    <s v="low"/>
    <x v="2"/>
  </r>
  <r>
    <n v="3479"/>
    <x v="5"/>
    <s v="gases-co2"/>
    <x v="27"/>
    <n v="91.916821279999994"/>
    <s v="AR5"/>
    <s v="WAM"/>
    <s v="low"/>
    <x v="2"/>
  </r>
  <r>
    <n v="3480"/>
    <x v="5"/>
    <s v="gases-co2"/>
    <x v="28"/>
    <n v="89.194580180000003"/>
    <s v="AR5"/>
    <s v="WAM"/>
    <s v="low"/>
    <x v="2"/>
  </r>
  <r>
    <n v="3481"/>
    <x v="5"/>
    <s v="gases-co2"/>
    <x v="29"/>
    <n v="87.105462689999996"/>
    <s v="AR5"/>
    <s v="WAM"/>
    <s v="low"/>
    <x v="2"/>
  </r>
  <r>
    <n v="3482"/>
    <x v="5"/>
    <s v="gases-co2"/>
    <x v="30"/>
    <n v="86.666078630000001"/>
    <s v="AR5"/>
    <s v="WAM"/>
    <s v="low"/>
    <x v="2"/>
  </r>
  <r>
    <n v="3483"/>
    <x v="5"/>
    <s v="gases-co2"/>
    <x v="31"/>
    <n v="87.450045209999999"/>
    <s v="AR5"/>
    <s v="WAM"/>
    <s v="low"/>
    <x v="2"/>
  </r>
  <r>
    <n v="3484"/>
    <x v="5"/>
    <s v="gases-co2"/>
    <x v="32"/>
    <n v="82.994419440000001"/>
    <s v="AR5"/>
    <s v="WAM"/>
    <s v="low"/>
    <x v="2"/>
  </r>
  <r>
    <n v="3485"/>
    <x v="5"/>
    <s v="gases-co2"/>
    <x v="33"/>
    <n v="81.483827590000004"/>
    <s v="AR5"/>
    <s v="WAM"/>
    <s v="low"/>
    <x v="2"/>
  </r>
  <r>
    <n v="3486"/>
    <x v="5"/>
    <s v="gases-co2"/>
    <x v="34"/>
    <n v="88.716953029999999"/>
    <s v="AR5"/>
    <s v="WAM"/>
    <s v="low"/>
    <x v="2"/>
  </r>
  <r>
    <n v="3487"/>
    <x v="5"/>
    <s v="gases-co2"/>
    <x v="35"/>
    <n v="88.161686849999995"/>
    <s v="AR5"/>
    <s v="WAM"/>
    <s v="low"/>
    <x v="2"/>
  </r>
  <r>
    <n v="3488"/>
    <x v="5"/>
    <s v="gases-co2"/>
    <x v="36"/>
    <n v="87.629091009999996"/>
    <s v="AR5"/>
    <s v="WAM"/>
    <s v="low"/>
    <x v="2"/>
  </r>
  <r>
    <n v="3489"/>
    <x v="5"/>
    <s v="gases-co2"/>
    <x v="37"/>
    <n v="87.117386760000002"/>
    <s v="AR5"/>
    <s v="WAM"/>
    <s v="low"/>
    <x v="2"/>
  </r>
  <r>
    <n v="3490"/>
    <x v="5"/>
    <s v="gases-co2"/>
    <x v="38"/>
    <n v="86.624996769999996"/>
    <s v="AR5"/>
    <s v="WAM"/>
    <s v="low"/>
    <x v="2"/>
  </r>
  <r>
    <n v="3491"/>
    <x v="5"/>
    <s v="gases-co2"/>
    <x v="39"/>
    <n v="86.150515889999994"/>
    <s v="AR5"/>
    <s v="WAM"/>
    <s v="low"/>
    <x v="2"/>
  </r>
  <r>
    <n v="3492"/>
    <x v="5"/>
    <s v="gases-co2"/>
    <x v="40"/>
    <n v="85.692686949999995"/>
    <s v="AR5"/>
    <s v="WAM"/>
    <s v="low"/>
    <x v="2"/>
  </r>
  <r>
    <n v="3493"/>
    <x v="5"/>
    <s v="gases-co2"/>
    <x v="41"/>
    <n v="85.250380649999997"/>
    <s v="AR5"/>
    <s v="WAM"/>
    <s v="low"/>
    <x v="2"/>
  </r>
  <r>
    <n v="3494"/>
    <x v="5"/>
    <s v="gases-co2"/>
    <x v="42"/>
    <n v="84.822578849999999"/>
    <s v="AR5"/>
    <s v="WAM"/>
    <s v="low"/>
    <x v="2"/>
  </r>
  <r>
    <n v="3495"/>
    <x v="5"/>
    <s v="gases-co2"/>
    <x v="43"/>
    <n v="84.408360369999997"/>
    <s v="AR5"/>
    <s v="WAM"/>
    <s v="low"/>
    <x v="2"/>
  </r>
  <r>
    <n v="3496"/>
    <x v="5"/>
    <s v="gases-co2"/>
    <x v="44"/>
    <n v="84.006889119999997"/>
    <s v="AR5"/>
    <s v="WAM"/>
    <s v="low"/>
    <x v="2"/>
  </r>
  <r>
    <n v="3497"/>
    <x v="5"/>
    <s v="gases-co2"/>
    <x v="45"/>
    <n v="83.617403899999999"/>
    <s v="AR5"/>
    <s v="WAM"/>
    <s v="low"/>
    <x v="2"/>
  </r>
  <r>
    <n v="3498"/>
    <x v="5"/>
    <s v="gases-co2"/>
    <x v="46"/>
    <n v="83.239209700000004"/>
    <s v="AR5"/>
    <s v="WAM"/>
    <s v="low"/>
    <x v="2"/>
  </r>
  <r>
    <n v="3499"/>
    <x v="5"/>
    <s v="gases-co2"/>
    <x v="47"/>
    <n v="82.871670289999997"/>
    <s v="AR5"/>
    <s v="WAM"/>
    <s v="low"/>
    <x v="2"/>
  </r>
  <r>
    <n v="3500"/>
    <x v="5"/>
    <s v="gases-co2"/>
    <x v="48"/>
    <n v="82.514201740000004"/>
    <s v="AR5"/>
    <s v="WAM"/>
    <s v="low"/>
    <x v="2"/>
  </r>
  <r>
    <n v="3501"/>
    <x v="5"/>
    <s v="gases-co2"/>
    <x v="49"/>
    <n v="82.166266820000004"/>
    <s v="AR5"/>
    <s v="WAM"/>
    <s v="low"/>
    <x v="2"/>
  </r>
  <r>
    <n v="3502"/>
    <x v="5"/>
    <s v="gases-co2"/>
    <x v="50"/>
    <n v="81.827370209999998"/>
    <s v="AR5"/>
    <s v="WAM"/>
    <s v="low"/>
    <x v="2"/>
  </r>
  <r>
    <n v="3503"/>
    <x v="5"/>
    <s v="gases-co2"/>
    <x v="51"/>
    <n v="81.497054180000006"/>
    <s v="AR5"/>
    <s v="WAM"/>
    <s v="low"/>
    <x v="2"/>
  </r>
  <r>
    <n v="3504"/>
    <x v="5"/>
    <s v="gases-co2"/>
    <x v="52"/>
    <n v="81.174894940000001"/>
    <s v="AR5"/>
    <s v="WAM"/>
    <s v="low"/>
    <x v="2"/>
  </r>
  <r>
    <n v="3505"/>
    <x v="5"/>
    <s v="gases-co2"/>
    <x v="53"/>
    <n v="80.860499340000004"/>
    <s v="AR5"/>
    <s v="WAM"/>
    <s v="low"/>
    <x v="2"/>
  </r>
  <r>
    <n v="3506"/>
    <x v="5"/>
    <s v="gases-co2"/>
    <x v="54"/>
    <n v="80.553501969999999"/>
    <s v="AR5"/>
    <s v="WAM"/>
    <s v="low"/>
    <x v="2"/>
  </r>
  <r>
    <n v="3507"/>
    <x v="5"/>
    <s v="gases-co2"/>
    <x v="55"/>
    <n v="80.253562650000006"/>
    <s v="AR5"/>
    <s v="WAM"/>
    <s v="low"/>
    <x v="2"/>
  </r>
  <r>
    <n v="3508"/>
    <x v="5"/>
    <s v="gases-co2"/>
    <x v="56"/>
    <n v="79.960364100000007"/>
    <s v="AR5"/>
    <s v="WAM"/>
    <s v="low"/>
    <x v="2"/>
  </r>
  <r>
    <n v="3509"/>
    <x v="5"/>
    <s v="gases-co2"/>
    <x v="57"/>
    <n v="79.673610010000004"/>
    <s v="AR5"/>
    <s v="WAM"/>
    <s v="low"/>
    <x v="2"/>
  </r>
  <r>
    <n v="3510"/>
    <x v="5"/>
    <s v="gases-co2"/>
    <x v="58"/>
    <n v="79.393023150000005"/>
    <s v="AR5"/>
    <s v="WAM"/>
    <s v="low"/>
    <x v="2"/>
  </r>
  <r>
    <n v="3511"/>
    <x v="5"/>
    <s v="gases-co2"/>
    <x v="59"/>
    <n v="79.118343820000007"/>
    <s v="AR5"/>
    <s v="WAM"/>
    <s v="low"/>
    <x v="2"/>
  </r>
  <r>
    <n v="3512"/>
    <x v="5"/>
    <s v="gases-co2"/>
    <x v="60"/>
    <n v="78.849328389999997"/>
    <s v="AR5"/>
    <s v="WAM"/>
    <s v="low"/>
    <x v="2"/>
  </r>
  <r>
    <n v="3513"/>
    <x v="5"/>
    <s v="gases-n2o"/>
    <x v="0"/>
    <n v="100.43604070000001"/>
    <s v="AR5"/>
    <s v="WAM"/>
    <s v="low"/>
    <x v="2"/>
  </r>
  <r>
    <n v="3514"/>
    <x v="5"/>
    <s v="gases-n2o"/>
    <x v="1"/>
    <n v="102.7100873"/>
    <s v="AR5"/>
    <s v="WAM"/>
    <s v="low"/>
    <x v="2"/>
  </r>
  <r>
    <n v="3515"/>
    <x v="5"/>
    <s v="gases-n2o"/>
    <x v="2"/>
    <n v="103.4565072"/>
    <s v="AR5"/>
    <s v="WAM"/>
    <s v="low"/>
    <x v="2"/>
  </r>
  <r>
    <n v="3516"/>
    <x v="5"/>
    <s v="gases-n2o"/>
    <x v="3"/>
    <n v="104.7578821"/>
    <s v="AR5"/>
    <s v="WAM"/>
    <s v="low"/>
    <x v="2"/>
  </r>
  <r>
    <n v="3517"/>
    <x v="5"/>
    <s v="gases-n2o"/>
    <x v="4"/>
    <n v="102.5157624"/>
    <s v="AR5"/>
    <s v="WAM"/>
    <s v="low"/>
    <x v="2"/>
  </r>
  <r>
    <n v="3518"/>
    <x v="5"/>
    <s v="gases-n2o"/>
    <x v="5"/>
    <n v="103.7410694"/>
    <s v="AR5"/>
    <s v="WAM"/>
    <s v="low"/>
    <x v="2"/>
  </r>
  <r>
    <n v="3519"/>
    <x v="5"/>
    <s v="gases-n2o"/>
    <x v="6"/>
    <n v="104.268685"/>
    <s v="AR5"/>
    <s v="WAM"/>
    <s v="low"/>
    <x v="2"/>
  </r>
  <r>
    <n v="3520"/>
    <x v="5"/>
    <s v="gases-n2o"/>
    <x v="7"/>
    <n v="106.6759802"/>
    <s v="AR5"/>
    <s v="WAM"/>
    <s v="low"/>
    <x v="2"/>
  </r>
  <r>
    <n v="3521"/>
    <x v="5"/>
    <s v="gases-n2o"/>
    <x v="8"/>
    <n v="110.210892"/>
    <s v="AR5"/>
    <s v="WAM"/>
    <s v="low"/>
    <x v="2"/>
  </r>
  <r>
    <n v="3522"/>
    <x v="5"/>
    <s v="gases-n2o"/>
    <x v="9"/>
    <n v="113.2819073"/>
    <s v="AR5"/>
    <s v="WAM"/>
    <s v="low"/>
    <x v="2"/>
  </r>
  <r>
    <n v="3523"/>
    <x v="5"/>
    <s v="gases-n2o"/>
    <x v="10"/>
    <n v="114.47455859999999"/>
    <s v="AR5"/>
    <s v="WAM"/>
    <s v="low"/>
    <x v="2"/>
  </r>
  <r>
    <n v="3524"/>
    <x v="5"/>
    <s v="gases-n2o"/>
    <x v="11"/>
    <n v="115.8088101"/>
    <s v="AR5"/>
    <s v="WAM"/>
    <s v="low"/>
    <x v="2"/>
  </r>
  <r>
    <n v="3525"/>
    <x v="5"/>
    <s v="gases-n2o"/>
    <x v="12"/>
    <n v="110.7029043"/>
    <s v="AR5"/>
    <s v="WAM"/>
    <s v="low"/>
    <x v="2"/>
  </r>
  <r>
    <n v="3526"/>
    <x v="5"/>
    <s v="gases-n2o"/>
    <x v="13"/>
    <n v="110.866671"/>
    <s v="AR5"/>
    <s v="WAM"/>
    <s v="low"/>
    <x v="2"/>
  </r>
  <r>
    <n v="3527"/>
    <x v="5"/>
    <s v="gases-n2o"/>
    <x v="14"/>
    <n v="111.8779456"/>
    <s v="AR5"/>
    <s v="WAM"/>
    <s v="low"/>
    <x v="2"/>
  </r>
  <r>
    <n v="3528"/>
    <x v="5"/>
    <s v="gases-n2o"/>
    <x v="15"/>
    <n v="111.8203233"/>
    <s v="AR5"/>
    <s v="WAM"/>
    <s v="low"/>
    <x v="2"/>
  </r>
  <r>
    <n v="3529"/>
    <x v="5"/>
    <s v="gases-n2o"/>
    <x v="16"/>
    <n v="112.4505985"/>
    <s v="AR5"/>
    <s v="WAM"/>
    <s v="low"/>
    <x v="2"/>
  </r>
  <r>
    <n v="3530"/>
    <x v="5"/>
    <s v="gases-n2o"/>
    <x v="17"/>
    <n v="112.7366833"/>
    <s v="AR5"/>
    <s v="WAM"/>
    <s v="low"/>
    <x v="2"/>
  </r>
  <r>
    <n v="3531"/>
    <x v="5"/>
    <s v="gases-n2o"/>
    <x v="18"/>
    <n v="112.7479154"/>
    <s v="AR5"/>
    <s v="WAM"/>
    <s v="low"/>
    <x v="2"/>
  </r>
  <r>
    <n v="3532"/>
    <x v="5"/>
    <s v="gases-n2o"/>
    <x v="19"/>
    <n v="113.91730769999999"/>
    <s v="AR5"/>
    <s v="WAM"/>
    <s v="low"/>
    <x v="2"/>
  </r>
  <r>
    <n v="3533"/>
    <x v="5"/>
    <s v="gases-n2o"/>
    <x v="20"/>
    <n v="116.1807092"/>
    <s v="AR5"/>
    <s v="WAM"/>
    <s v="low"/>
    <x v="2"/>
  </r>
  <r>
    <n v="3534"/>
    <x v="5"/>
    <s v="gases-n2o"/>
    <x v="21"/>
    <n v="118.0153699"/>
    <s v="AR5"/>
    <s v="WAM"/>
    <s v="low"/>
    <x v="2"/>
  </r>
  <r>
    <n v="3535"/>
    <x v="5"/>
    <s v="gases-n2o"/>
    <x v="22"/>
    <n v="120.0904772"/>
    <s v="AR5"/>
    <s v="WAM"/>
    <s v="low"/>
    <x v="2"/>
  </r>
  <r>
    <n v="3536"/>
    <x v="5"/>
    <s v="gases-n2o"/>
    <x v="23"/>
    <n v="122.895934"/>
    <s v="AR5"/>
    <s v="WAM"/>
    <s v="low"/>
    <x v="2"/>
  </r>
  <r>
    <n v="3537"/>
    <x v="5"/>
    <s v="gases-n2o"/>
    <x v="24"/>
    <n v="126.6464263"/>
    <s v="AR5"/>
    <s v="WAM"/>
    <s v="low"/>
    <x v="2"/>
  </r>
  <r>
    <n v="3538"/>
    <x v="5"/>
    <s v="gases-n2o"/>
    <x v="25"/>
    <n v="130.61528440000001"/>
    <s v="AR5"/>
    <s v="WAM"/>
    <s v="low"/>
    <x v="2"/>
  </r>
  <r>
    <n v="3539"/>
    <x v="5"/>
    <s v="gases-n2o"/>
    <x v="26"/>
    <n v="135.3252669"/>
    <s v="AR5"/>
    <s v="WAM"/>
    <s v="low"/>
    <x v="2"/>
  </r>
  <r>
    <n v="3540"/>
    <x v="5"/>
    <s v="gases-n2o"/>
    <x v="27"/>
    <n v="138.80001010000001"/>
    <s v="AR5"/>
    <s v="WAM"/>
    <s v="low"/>
    <x v="2"/>
  </r>
  <r>
    <n v="3541"/>
    <x v="5"/>
    <s v="gases-n2o"/>
    <x v="28"/>
    <n v="141.97306950000001"/>
    <s v="AR5"/>
    <s v="WAM"/>
    <s v="low"/>
    <x v="2"/>
  </r>
  <r>
    <n v="3542"/>
    <x v="5"/>
    <s v="gases-n2o"/>
    <x v="29"/>
    <n v="145.96479969999999"/>
    <s v="AR5"/>
    <s v="WAM"/>
    <s v="low"/>
    <x v="2"/>
  </r>
  <r>
    <n v="3543"/>
    <x v="5"/>
    <s v="gases-n2o"/>
    <x v="30"/>
    <n v="148.54161920000001"/>
    <s v="AR5"/>
    <s v="WAM"/>
    <s v="low"/>
    <x v="2"/>
  </r>
  <r>
    <n v="3544"/>
    <x v="5"/>
    <s v="gases-n2o"/>
    <x v="31"/>
    <n v="149.76133239999999"/>
    <s v="AR5"/>
    <s v="WAM"/>
    <s v="low"/>
    <x v="2"/>
  </r>
  <r>
    <n v="3545"/>
    <x v="5"/>
    <s v="gases-n2o"/>
    <x v="32"/>
    <n v="150.63592919999999"/>
    <s v="AR5"/>
    <s v="WAM"/>
    <s v="low"/>
    <x v="2"/>
  </r>
  <r>
    <n v="3546"/>
    <x v="5"/>
    <s v="gases-n2o"/>
    <x v="33"/>
    <n v="154.93137110000001"/>
    <s v="AR5"/>
    <s v="WAM"/>
    <s v="low"/>
    <x v="2"/>
  </r>
  <r>
    <n v="3547"/>
    <x v="5"/>
    <s v="gases-n2o"/>
    <x v="34"/>
    <n v="157.54728030000001"/>
    <s v="AR5"/>
    <s v="WAM"/>
    <s v="low"/>
    <x v="2"/>
  </r>
  <r>
    <n v="3548"/>
    <x v="5"/>
    <s v="gases-n2o"/>
    <x v="35"/>
    <n v="163.7644311"/>
    <s v="AR5"/>
    <s v="WAM"/>
    <s v="low"/>
    <x v="2"/>
  </r>
  <r>
    <n v="3549"/>
    <x v="5"/>
    <s v="gases-n2o"/>
    <x v="36"/>
    <n v="165.6824048"/>
    <s v="AR5"/>
    <s v="WAM"/>
    <s v="low"/>
    <x v="2"/>
  </r>
  <r>
    <n v="3550"/>
    <x v="5"/>
    <s v="gases-n2o"/>
    <x v="37"/>
    <n v="169.01098519999999"/>
    <s v="AR5"/>
    <s v="WAM"/>
    <s v="low"/>
    <x v="2"/>
  </r>
  <r>
    <n v="3551"/>
    <x v="5"/>
    <s v="gases-n2o"/>
    <x v="38"/>
    <n v="174.02939649999999"/>
    <s v="AR5"/>
    <s v="WAM"/>
    <s v="low"/>
    <x v="2"/>
  </r>
  <r>
    <n v="3552"/>
    <x v="5"/>
    <s v="gases-n2o"/>
    <x v="39"/>
    <n v="179.1464411"/>
    <s v="AR5"/>
    <s v="WAM"/>
    <s v="low"/>
    <x v="2"/>
  </r>
  <r>
    <n v="3553"/>
    <x v="5"/>
    <s v="gases-n2o"/>
    <x v="40"/>
    <n v="183.24160319999999"/>
    <s v="AR5"/>
    <s v="WAM"/>
    <s v="low"/>
    <x v="2"/>
  </r>
  <r>
    <n v="3554"/>
    <x v="5"/>
    <s v="gases-n2o"/>
    <x v="41"/>
    <n v="185.17517799999999"/>
    <s v="AR5"/>
    <s v="WAM"/>
    <s v="low"/>
    <x v="2"/>
  </r>
  <r>
    <n v="3555"/>
    <x v="5"/>
    <s v="gases-n2o"/>
    <x v="42"/>
    <n v="187.85465790000001"/>
    <s v="AR5"/>
    <s v="WAM"/>
    <s v="low"/>
    <x v="2"/>
  </r>
  <r>
    <n v="3556"/>
    <x v="5"/>
    <s v="gases-n2o"/>
    <x v="43"/>
    <n v="186.3652251"/>
    <s v="AR5"/>
    <s v="WAM"/>
    <s v="low"/>
    <x v="2"/>
  </r>
  <r>
    <n v="3557"/>
    <x v="5"/>
    <s v="gases-n2o"/>
    <x v="44"/>
    <n v="185.01733680000001"/>
    <s v="AR5"/>
    <s v="WAM"/>
    <s v="low"/>
    <x v="2"/>
  </r>
  <r>
    <n v="3558"/>
    <x v="5"/>
    <s v="gases-n2o"/>
    <x v="45"/>
    <n v="183.9808189"/>
    <s v="AR5"/>
    <s v="WAM"/>
    <s v="low"/>
    <x v="2"/>
  </r>
  <r>
    <n v="3559"/>
    <x v="5"/>
    <s v="gases-n2o"/>
    <x v="46"/>
    <n v="183.2171687"/>
    <s v="AR5"/>
    <s v="WAM"/>
    <s v="low"/>
    <x v="2"/>
  </r>
  <r>
    <n v="3560"/>
    <x v="5"/>
    <s v="gases-n2o"/>
    <x v="47"/>
    <n v="182.70626619999999"/>
    <s v="AR5"/>
    <s v="WAM"/>
    <s v="low"/>
    <x v="2"/>
  </r>
  <r>
    <n v="3561"/>
    <x v="5"/>
    <s v="gases-n2o"/>
    <x v="48"/>
    <n v="182.3958987"/>
    <s v="AR5"/>
    <s v="WAM"/>
    <s v="low"/>
    <x v="2"/>
  </r>
  <r>
    <n v="3562"/>
    <x v="5"/>
    <s v="gases-n2o"/>
    <x v="49"/>
    <n v="182.49272250000001"/>
    <s v="AR5"/>
    <s v="WAM"/>
    <s v="low"/>
    <x v="2"/>
  </r>
  <r>
    <n v="3563"/>
    <x v="5"/>
    <s v="gases-n2o"/>
    <x v="50"/>
    <n v="181.48146080000001"/>
    <s v="AR5"/>
    <s v="WAM"/>
    <s v="low"/>
    <x v="2"/>
  </r>
  <r>
    <n v="3564"/>
    <x v="5"/>
    <s v="gases-n2o"/>
    <x v="51"/>
    <n v="181.30328299999999"/>
    <s v="AR5"/>
    <s v="WAM"/>
    <s v="low"/>
    <x v="2"/>
  </r>
  <r>
    <n v="3565"/>
    <x v="5"/>
    <s v="gases-n2o"/>
    <x v="52"/>
    <n v="181.36109070000001"/>
    <s v="AR5"/>
    <s v="WAM"/>
    <s v="low"/>
    <x v="2"/>
  </r>
  <r>
    <n v="3566"/>
    <x v="5"/>
    <s v="gases-n2o"/>
    <x v="53"/>
    <n v="181.4215993"/>
    <s v="AR5"/>
    <s v="WAM"/>
    <s v="low"/>
    <x v="2"/>
  </r>
  <r>
    <n v="3567"/>
    <x v="5"/>
    <s v="gases-n2o"/>
    <x v="54"/>
    <n v="181.40870620000001"/>
    <s v="AR5"/>
    <s v="WAM"/>
    <s v="low"/>
    <x v="2"/>
  </r>
  <r>
    <n v="3568"/>
    <x v="5"/>
    <s v="gases-n2o"/>
    <x v="55"/>
    <n v="181.3963866"/>
    <s v="AR5"/>
    <s v="WAM"/>
    <s v="low"/>
    <x v="2"/>
  </r>
  <r>
    <n v="3569"/>
    <x v="5"/>
    <s v="gases-n2o"/>
    <x v="56"/>
    <n v="182.11212090000001"/>
    <s v="AR5"/>
    <s v="WAM"/>
    <s v="low"/>
    <x v="2"/>
  </r>
  <r>
    <n v="3570"/>
    <x v="5"/>
    <s v="gases-n2o"/>
    <x v="57"/>
    <n v="182.8285061"/>
    <s v="AR5"/>
    <s v="WAM"/>
    <s v="low"/>
    <x v="2"/>
  </r>
  <r>
    <n v="3571"/>
    <x v="5"/>
    <s v="gases-n2o"/>
    <x v="58"/>
    <n v="183.54895500000001"/>
    <s v="AR5"/>
    <s v="WAM"/>
    <s v="low"/>
    <x v="2"/>
  </r>
  <r>
    <n v="3572"/>
    <x v="5"/>
    <s v="gases-n2o"/>
    <x v="59"/>
    <n v="184.1827432"/>
    <s v="AR5"/>
    <s v="WAM"/>
    <s v="low"/>
    <x v="2"/>
  </r>
  <r>
    <n v="3573"/>
    <x v="5"/>
    <s v="gases-n2o"/>
    <x v="60"/>
    <n v="184.32731559999999"/>
    <s v="AR5"/>
    <s v="WAM"/>
    <s v="low"/>
    <x v="2"/>
  </r>
  <r>
    <n v="3574"/>
    <x v="0"/>
    <s v="gases-ch4"/>
    <x v="41"/>
    <n v="32315.79523"/>
    <s v="AR5"/>
    <s v="WAM"/>
    <s v="scenario-a"/>
    <x v="3"/>
  </r>
  <r>
    <n v="3575"/>
    <x v="0"/>
    <s v="gases-ch4"/>
    <x v="42"/>
    <n v="32152.551370000001"/>
    <s v="AR5"/>
    <s v="WAM"/>
    <s v="scenario-a"/>
    <x v="3"/>
  </r>
  <r>
    <n v="3576"/>
    <x v="0"/>
    <s v="gases-ch4"/>
    <x v="43"/>
    <n v="31837.126680000001"/>
    <s v="AR5"/>
    <s v="WAM"/>
    <s v="scenario-a"/>
    <x v="3"/>
  </r>
  <r>
    <n v="3577"/>
    <x v="0"/>
    <s v="gases-ch4"/>
    <x v="44"/>
    <n v="31717.34836"/>
    <s v="AR5"/>
    <s v="WAM"/>
    <s v="scenario-a"/>
    <x v="3"/>
  </r>
  <r>
    <n v="3578"/>
    <x v="0"/>
    <s v="gases-ch4"/>
    <x v="45"/>
    <n v="31623.496770000002"/>
    <s v="AR5"/>
    <s v="WAM"/>
    <s v="scenario-a"/>
    <x v="3"/>
  </r>
  <r>
    <n v="3579"/>
    <x v="0"/>
    <s v="gases-ch4"/>
    <x v="46"/>
    <n v="31451.65784"/>
    <s v="AR5"/>
    <s v="WAM"/>
    <s v="scenario-a"/>
    <x v="3"/>
  </r>
  <r>
    <n v="3580"/>
    <x v="0"/>
    <s v="gases-ch4"/>
    <x v="47"/>
    <n v="31085.60266"/>
    <s v="AR5"/>
    <s v="WAM"/>
    <s v="scenario-a"/>
    <x v="3"/>
  </r>
  <r>
    <n v="3581"/>
    <x v="0"/>
    <s v="gases-ch4"/>
    <x v="48"/>
    <n v="30946.42787"/>
    <s v="AR5"/>
    <s v="WAM"/>
    <s v="scenario-a"/>
    <x v="3"/>
  </r>
  <r>
    <n v="3582"/>
    <x v="0"/>
    <s v="gases-ch4"/>
    <x v="49"/>
    <n v="30936.011109999999"/>
    <s v="AR5"/>
    <s v="WAM"/>
    <s v="scenario-a"/>
    <x v="3"/>
  </r>
  <r>
    <n v="3583"/>
    <x v="0"/>
    <s v="gases-ch4"/>
    <x v="50"/>
    <n v="31025.264360000001"/>
    <s v="AR5"/>
    <s v="WAM"/>
    <s v="scenario-a"/>
    <x v="3"/>
  </r>
  <r>
    <n v="3584"/>
    <x v="0"/>
    <s v="gases-ch4"/>
    <x v="51"/>
    <n v="30999.599099999999"/>
    <s v="AR5"/>
    <s v="WAM"/>
    <s v="scenario-a"/>
    <x v="3"/>
  </r>
  <r>
    <n v="3585"/>
    <x v="0"/>
    <s v="gases-ch4"/>
    <x v="52"/>
    <n v="31056.040270000001"/>
    <s v="AR5"/>
    <s v="WAM"/>
    <s v="scenario-a"/>
    <x v="3"/>
  </r>
  <r>
    <n v="3586"/>
    <x v="0"/>
    <s v="gases-ch4"/>
    <x v="53"/>
    <n v="31115.224829999999"/>
    <s v="AR5"/>
    <s v="WAM"/>
    <s v="scenario-a"/>
    <x v="3"/>
  </r>
  <r>
    <n v="3587"/>
    <x v="0"/>
    <s v="gases-ch4"/>
    <x v="54"/>
    <n v="31241.350149999998"/>
    <s v="AR5"/>
    <s v="WAM"/>
    <s v="scenario-a"/>
    <x v="3"/>
  </r>
  <r>
    <n v="3588"/>
    <x v="0"/>
    <s v="gases-ch4"/>
    <x v="55"/>
    <n v="31229.945469999999"/>
    <s v="AR5"/>
    <s v="WAM"/>
    <s v="scenario-a"/>
    <x v="3"/>
  </r>
  <r>
    <n v="3589"/>
    <x v="0"/>
    <s v="gases-ch4"/>
    <x v="56"/>
    <n v="31290.751899999999"/>
    <s v="AR5"/>
    <s v="WAM"/>
    <s v="scenario-a"/>
    <x v="3"/>
  </r>
  <r>
    <n v="3590"/>
    <x v="0"/>
    <s v="gases-ch4"/>
    <x v="57"/>
    <n v="31354.266899999999"/>
    <s v="AR5"/>
    <s v="WAM"/>
    <s v="scenario-a"/>
    <x v="3"/>
  </r>
  <r>
    <n v="3591"/>
    <x v="0"/>
    <s v="gases-ch4"/>
    <x v="58"/>
    <n v="31485.28253"/>
    <s v="AR5"/>
    <s v="WAM"/>
    <s v="scenario-a"/>
    <x v="3"/>
  </r>
  <r>
    <n v="3592"/>
    <x v="0"/>
    <s v="gases-ch4"/>
    <x v="59"/>
    <n v="31476.534930000002"/>
    <s v="AR5"/>
    <s v="WAM"/>
    <s v="scenario-a"/>
    <x v="3"/>
  </r>
  <r>
    <n v="3593"/>
    <x v="0"/>
    <s v="gases-ch4"/>
    <x v="60"/>
    <n v="31474.104449999999"/>
    <s v="AR5"/>
    <s v="WAM"/>
    <s v="scenario-a"/>
    <x v="3"/>
  </r>
  <r>
    <n v="3594"/>
    <x v="0"/>
    <s v="gases-co2"/>
    <x v="41"/>
    <n v="778.91402019999998"/>
    <s v="AR5"/>
    <s v="WAM"/>
    <s v="scenario-a"/>
    <x v="3"/>
  </r>
  <r>
    <n v="3595"/>
    <x v="0"/>
    <s v="gases-co2"/>
    <x v="42"/>
    <n v="778.18912850000004"/>
    <s v="AR5"/>
    <s v="WAM"/>
    <s v="scenario-a"/>
    <x v="3"/>
  </r>
  <r>
    <n v="3596"/>
    <x v="0"/>
    <s v="gases-co2"/>
    <x v="43"/>
    <n v="777.46423679999998"/>
    <s v="AR5"/>
    <s v="WAM"/>
    <s v="scenario-a"/>
    <x v="3"/>
  </r>
  <r>
    <n v="3597"/>
    <x v="0"/>
    <s v="gases-co2"/>
    <x v="44"/>
    <n v="776.73934510000004"/>
    <s v="AR5"/>
    <s v="WAM"/>
    <s v="scenario-a"/>
    <x v="3"/>
  </r>
  <r>
    <n v="3598"/>
    <x v="0"/>
    <s v="gases-co2"/>
    <x v="45"/>
    <n v="776.01445339999998"/>
    <s v="AR5"/>
    <s v="WAM"/>
    <s v="scenario-a"/>
    <x v="3"/>
  </r>
  <r>
    <n v="3599"/>
    <x v="0"/>
    <s v="gases-co2"/>
    <x v="46"/>
    <n v="775.28956170000004"/>
    <s v="AR5"/>
    <s v="WAM"/>
    <s v="scenario-a"/>
    <x v="3"/>
  </r>
  <r>
    <n v="3600"/>
    <x v="0"/>
    <s v="gases-co2"/>
    <x v="47"/>
    <n v="774.64503209999998"/>
    <s v="AR5"/>
    <s v="WAM"/>
    <s v="scenario-a"/>
    <x v="3"/>
  </r>
  <r>
    <n v="3601"/>
    <x v="0"/>
    <s v="gases-co2"/>
    <x v="48"/>
    <n v="774.0005026"/>
    <s v="AR5"/>
    <s v="WAM"/>
    <s v="scenario-a"/>
    <x v="3"/>
  </r>
  <r>
    <n v="3602"/>
    <x v="0"/>
    <s v="gases-co2"/>
    <x v="49"/>
    <n v="773.35597289999998"/>
    <s v="AR5"/>
    <s v="WAM"/>
    <s v="scenario-a"/>
    <x v="3"/>
  </r>
  <r>
    <n v="3603"/>
    <x v="0"/>
    <s v="gases-co2"/>
    <x v="50"/>
    <n v="772.71144340000001"/>
    <s v="AR5"/>
    <s v="WAM"/>
    <s v="scenario-a"/>
    <x v="3"/>
  </r>
  <r>
    <n v="3604"/>
    <x v="0"/>
    <s v="gases-co2"/>
    <x v="51"/>
    <n v="772.06691379999995"/>
    <s v="AR5"/>
    <s v="WAM"/>
    <s v="scenario-a"/>
    <x v="3"/>
  </r>
  <r>
    <n v="3605"/>
    <x v="0"/>
    <s v="gases-co2"/>
    <x v="52"/>
    <n v="771.58310849999998"/>
    <s v="AR5"/>
    <s v="WAM"/>
    <s v="scenario-a"/>
    <x v="3"/>
  </r>
  <r>
    <n v="3606"/>
    <x v="0"/>
    <s v="gases-co2"/>
    <x v="53"/>
    <n v="771.09930310000004"/>
    <s v="AR5"/>
    <s v="WAM"/>
    <s v="scenario-a"/>
    <x v="3"/>
  </r>
  <r>
    <n v="3607"/>
    <x v="0"/>
    <s v="gases-co2"/>
    <x v="54"/>
    <n v="770.61549779999996"/>
    <s v="AR5"/>
    <s v="WAM"/>
    <s v="scenario-a"/>
    <x v="3"/>
  </r>
  <r>
    <n v="3608"/>
    <x v="0"/>
    <s v="gases-co2"/>
    <x v="55"/>
    <n v="770.21205459999999"/>
    <s v="AR5"/>
    <s v="WAM"/>
    <s v="scenario-a"/>
    <x v="3"/>
  </r>
  <r>
    <n v="3609"/>
    <x v="0"/>
    <s v="gases-co2"/>
    <x v="56"/>
    <n v="769.80861130000005"/>
    <s v="AR5"/>
    <s v="WAM"/>
    <s v="scenario-a"/>
    <x v="3"/>
  </r>
  <r>
    <n v="3610"/>
    <x v="0"/>
    <s v="gases-co2"/>
    <x v="57"/>
    <n v="769.40516809999997"/>
    <s v="AR5"/>
    <s v="WAM"/>
    <s v="scenario-a"/>
    <x v="3"/>
  </r>
  <r>
    <n v="3611"/>
    <x v="0"/>
    <s v="gases-co2"/>
    <x v="58"/>
    <n v="769.0017249"/>
    <s v="AR5"/>
    <s v="WAM"/>
    <s v="scenario-a"/>
    <x v="3"/>
  </r>
  <r>
    <n v="3612"/>
    <x v="0"/>
    <s v="gases-co2"/>
    <x v="59"/>
    <n v="768.5982818"/>
    <s v="AR5"/>
    <s v="WAM"/>
    <s v="scenario-a"/>
    <x v="3"/>
  </r>
  <r>
    <n v="3613"/>
    <x v="0"/>
    <s v="gases-co2"/>
    <x v="60"/>
    <n v="768.23501950000002"/>
    <s v="AR5"/>
    <s v="WAM"/>
    <s v="scenario-a"/>
    <x v="3"/>
  </r>
  <r>
    <n v="3614"/>
    <x v="0"/>
    <s v="gases-n2o"/>
    <x v="41"/>
    <n v="6453.3574779999999"/>
    <s v="AR5"/>
    <s v="WAM"/>
    <s v="scenario-a"/>
    <x v="3"/>
  </r>
  <r>
    <n v="3615"/>
    <x v="0"/>
    <s v="gases-n2o"/>
    <x v="42"/>
    <n v="6468.4991209999998"/>
    <s v="AR5"/>
    <s v="WAM"/>
    <s v="scenario-a"/>
    <x v="3"/>
  </r>
  <r>
    <n v="3616"/>
    <x v="0"/>
    <s v="gases-n2o"/>
    <x v="43"/>
    <n v="6466.9680159999998"/>
    <s v="AR5"/>
    <s v="WAM"/>
    <s v="scenario-a"/>
    <x v="3"/>
  </r>
  <r>
    <n v="3617"/>
    <x v="0"/>
    <s v="gases-n2o"/>
    <x v="44"/>
    <n v="6473.9852389999996"/>
    <s v="AR5"/>
    <s v="WAM"/>
    <s v="scenario-a"/>
    <x v="3"/>
  </r>
  <r>
    <n v="3618"/>
    <x v="0"/>
    <s v="gases-n2o"/>
    <x v="45"/>
    <n v="6480.714825"/>
    <s v="AR5"/>
    <s v="WAM"/>
    <s v="scenario-a"/>
    <x v="3"/>
  </r>
  <r>
    <n v="3619"/>
    <x v="0"/>
    <s v="gases-n2o"/>
    <x v="46"/>
    <n v="6496.4333969999998"/>
    <s v="AR5"/>
    <s v="WAM"/>
    <s v="scenario-a"/>
    <x v="3"/>
  </r>
  <r>
    <n v="3620"/>
    <x v="0"/>
    <s v="gases-n2o"/>
    <x v="47"/>
    <n v="6495.6478420000003"/>
    <s v="AR5"/>
    <s v="WAM"/>
    <s v="scenario-a"/>
    <x v="3"/>
  </r>
  <r>
    <n v="3621"/>
    <x v="0"/>
    <s v="gases-n2o"/>
    <x v="48"/>
    <n v="6503.4937870000003"/>
    <s v="AR5"/>
    <s v="WAM"/>
    <s v="scenario-a"/>
    <x v="3"/>
  </r>
  <r>
    <n v="3622"/>
    <x v="0"/>
    <s v="gases-n2o"/>
    <x v="49"/>
    <n v="6511.366403"/>
    <s v="AR5"/>
    <s v="WAM"/>
    <s v="scenario-a"/>
    <x v="3"/>
  </r>
  <r>
    <n v="3623"/>
    <x v="0"/>
    <s v="gases-n2o"/>
    <x v="50"/>
    <n v="6527.9005420000003"/>
    <s v="AR5"/>
    <s v="WAM"/>
    <s v="scenario-a"/>
    <x v="3"/>
  </r>
  <r>
    <n v="3624"/>
    <x v="0"/>
    <s v="gases-n2o"/>
    <x v="51"/>
    <n v="6527.4511190000003"/>
    <s v="AR5"/>
    <s v="WAM"/>
    <s v="scenario-a"/>
    <x v="3"/>
  </r>
  <r>
    <n v="3625"/>
    <x v="0"/>
    <s v="gases-n2o"/>
    <x v="52"/>
    <n v="6536.7779540000001"/>
    <s v="AR5"/>
    <s v="WAM"/>
    <s v="scenario-a"/>
    <x v="3"/>
  </r>
  <r>
    <n v="3626"/>
    <x v="0"/>
    <s v="gases-n2o"/>
    <x v="53"/>
    <n v="6546.2318969999997"/>
    <s v="AR5"/>
    <s v="WAM"/>
    <s v="scenario-a"/>
    <x v="3"/>
  </r>
  <r>
    <n v="3627"/>
    <x v="0"/>
    <s v="gases-n2o"/>
    <x v="54"/>
    <n v="6564.4863359999999"/>
    <s v="AR5"/>
    <s v="WAM"/>
    <s v="scenario-a"/>
    <x v="3"/>
  </r>
  <r>
    <n v="3628"/>
    <x v="0"/>
    <s v="gases-n2o"/>
    <x v="55"/>
    <n v="6566.1093170000004"/>
    <s v="AR5"/>
    <s v="WAM"/>
    <s v="scenario-a"/>
    <x v="3"/>
  </r>
  <r>
    <n v="3629"/>
    <x v="0"/>
    <s v="gases-n2o"/>
    <x v="56"/>
    <n v="6576.4710649999997"/>
    <s v="AR5"/>
    <s v="WAM"/>
    <s v="scenario-a"/>
    <x v="3"/>
  </r>
  <r>
    <n v="3630"/>
    <x v="0"/>
    <s v="gases-n2o"/>
    <x v="57"/>
    <n v="6586.8752549999999"/>
    <s v="AR5"/>
    <s v="WAM"/>
    <s v="scenario-a"/>
    <x v="3"/>
  </r>
  <r>
    <n v="3631"/>
    <x v="0"/>
    <s v="gases-n2o"/>
    <x v="58"/>
    <n v="6606.0820540000004"/>
    <s v="AR5"/>
    <s v="WAM"/>
    <s v="scenario-a"/>
    <x v="3"/>
  </r>
  <r>
    <n v="3632"/>
    <x v="0"/>
    <s v="gases-n2o"/>
    <x v="59"/>
    <n v="6608.0308670000004"/>
    <s v="AR5"/>
    <s v="WAM"/>
    <s v="scenario-a"/>
    <x v="3"/>
  </r>
  <r>
    <n v="3633"/>
    <x v="0"/>
    <s v="gases-n2o"/>
    <x v="60"/>
    <n v="6610.123928"/>
    <s v="AR5"/>
    <s v="WAM"/>
    <s v="scenario-a"/>
    <x v="3"/>
  </r>
  <r>
    <n v="3634"/>
    <x v="0"/>
    <s v="gases-ch4"/>
    <x v="41"/>
    <n v="32161.07028"/>
    <s v="AR5"/>
    <s v="WAM"/>
    <s v="scenario-b"/>
    <x v="4"/>
  </r>
  <r>
    <n v="3635"/>
    <x v="0"/>
    <s v="gases-ch4"/>
    <x v="42"/>
    <n v="31857.090950000002"/>
    <s v="AR5"/>
    <s v="WAM"/>
    <s v="scenario-b"/>
    <x v="4"/>
  </r>
  <r>
    <n v="3636"/>
    <x v="0"/>
    <s v="gases-ch4"/>
    <x v="43"/>
    <n v="31553.11162"/>
    <s v="AR5"/>
    <s v="WAM"/>
    <s v="scenario-b"/>
    <x v="4"/>
  </r>
  <r>
    <n v="3637"/>
    <x v="0"/>
    <s v="gases-ch4"/>
    <x v="44"/>
    <n v="31249.132290000001"/>
    <s v="AR5"/>
    <s v="WAM"/>
    <s v="scenario-b"/>
    <x v="4"/>
  </r>
  <r>
    <n v="3638"/>
    <x v="0"/>
    <s v="gases-ch4"/>
    <x v="45"/>
    <n v="30945.152959999999"/>
    <s v="AR5"/>
    <s v="WAM"/>
    <s v="scenario-b"/>
    <x v="4"/>
  </r>
  <r>
    <n v="3639"/>
    <x v="0"/>
    <s v="gases-ch4"/>
    <x v="46"/>
    <n v="30641.173620000001"/>
    <s v="AR5"/>
    <s v="WAM"/>
    <s v="scenario-b"/>
    <x v="4"/>
  </r>
  <r>
    <n v="3640"/>
    <x v="0"/>
    <s v="gases-ch4"/>
    <x v="47"/>
    <n v="30337.194289999999"/>
    <s v="AR5"/>
    <s v="WAM"/>
    <s v="scenario-b"/>
    <x v="4"/>
  </r>
  <r>
    <n v="3641"/>
    <x v="0"/>
    <s v="gases-ch4"/>
    <x v="48"/>
    <n v="30033.214960000001"/>
    <s v="AR5"/>
    <s v="WAM"/>
    <s v="scenario-b"/>
    <x v="4"/>
  </r>
  <r>
    <n v="3642"/>
    <x v="0"/>
    <s v="gases-ch4"/>
    <x v="49"/>
    <n v="29729.235629999999"/>
    <s v="AR5"/>
    <s v="WAM"/>
    <s v="scenario-b"/>
    <x v="4"/>
  </r>
  <r>
    <n v="3643"/>
    <x v="0"/>
    <s v="gases-ch4"/>
    <x v="50"/>
    <n v="29425.256300000001"/>
    <s v="AR5"/>
    <s v="WAM"/>
    <s v="scenario-b"/>
    <x v="4"/>
  </r>
  <r>
    <n v="3644"/>
    <x v="0"/>
    <s v="gases-ch4"/>
    <x v="51"/>
    <n v="29121.276969999999"/>
    <s v="AR5"/>
    <s v="WAM"/>
    <s v="scenario-b"/>
    <x v="4"/>
  </r>
  <r>
    <n v="3645"/>
    <x v="0"/>
    <s v="gases-ch4"/>
    <x v="52"/>
    <n v="28817.297640000001"/>
    <s v="AR5"/>
    <s v="WAM"/>
    <s v="scenario-b"/>
    <x v="4"/>
  </r>
  <r>
    <n v="3646"/>
    <x v="0"/>
    <s v="gases-ch4"/>
    <x v="53"/>
    <n v="28513.318299999999"/>
    <s v="AR5"/>
    <s v="WAM"/>
    <s v="scenario-b"/>
    <x v="4"/>
  </r>
  <r>
    <n v="3647"/>
    <x v="0"/>
    <s v="gases-ch4"/>
    <x v="54"/>
    <n v="28209.338970000001"/>
    <s v="AR5"/>
    <s v="WAM"/>
    <s v="scenario-b"/>
    <x v="4"/>
  </r>
  <r>
    <n v="3648"/>
    <x v="0"/>
    <s v="gases-ch4"/>
    <x v="55"/>
    <n v="27905.359639999999"/>
    <s v="AR5"/>
    <s v="WAM"/>
    <s v="scenario-b"/>
    <x v="4"/>
  </r>
  <r>
    <n v="3649"/>
    <x v="0"/>
    <s v="gases-ch4"/>
    <x v="56"/>
    <n v="27601.38031"/>
    <s v="AR5"/>
    <s v="WAM"/>
    <s v="scenario-b"/>
    <x v="4"/>
  </r>
  <r>
    <n v="3650"/>
    <x v="0"/>
    <s v="gases-ch4"/>
    <x v="57"/>
    <n v="27297.400979999999"/>
    <s v="AR5"/>
    <s v="WAM"/>
    <s v="scenario-b"/>
    <x v="4"/>
  </r>
  <r>
    <n v="3651"/>
    <x v="0"/>
    <s v="gases-ch4"/>
    <x v="58"/>
    <n v="26993.42165"/>
    <s v="AR5"/>
    <s v="WAM"/>
    <s v="scenario-b"/>
    <x v="4"/>
  </r>
  <r>
    <n v="3652"/>
    <x v="0"/>
    <s v="gases-ch4"/>
    <x v="59"/>
    <n v="26689.442319999998"/>
    <s v="AR5"/>
    <s v="WAM"/>
    <s v="scenario-b"/>
    <x v="4"/>
  </r>
  <r>
    <n v="3653"/>
    <x v="0"/>
    <s v="gases-ch4"/>
    <x v="60"/>
    <n v="26385.46299"/>
    <s v="AR5"/>
    <s v="WAM"/>
    <s v="scenario-b"/>
    <x v="4"/>
  </r>
  <r>
    <n v="3654"/>
    <x v="0"/>
    <s v="gases-co2"/>
    <x v="41"/>
    <n v="778.91402019999998"/>
    <s v="AR5"/>
    <s v="WAM"/>
    <s v="scenario-b"/>
    <x v="4"/>
  </r>
  <r>
    <n v="3655"/>
    <x v="0"/>
    <s v="gases-co2"/>
    <x v="42"/>
    <n v="778.18912850000004"/>
    <s v="AR5"/>
    <s v="WAM"/>
    <s v="scenario-b"/>
    <x v="4"/>
  </r>
  <r>
    <n v="3656"/>
    <x v="0"/>
    <s v="gases-co2"/>
    <x v="43"/>
    <n v="777.46423679999998"/>
    <s v="AR5"/>
    <s v="WAM"/>
    <s v="scenario-b"/>
    <x v="4"/>
  </r>
  <r>
    <n v="3657"/>
    <x v="0"/>
    <s v="gases-co2"/>
    <x v="44"/>
    <n v="776.73934510000004"/>
    <s v="AR5"/>
    <s v="WAM"/>
    <s v="scenario-b"/>
    <x v="4"/>
  </r>
  <r>
    <n v="3658"/>
    <x v="0"/>
    <s v="gases-co2"/>
    <x v="45"/>
    <n v="776.01445339999998"/>
    <s v="AR5"/>
    <s v="WAM"/>
    <s v="scenario-b"/>
    <x v="4"/>
  </r>
  <r>
    <n v="3659"/>
    <x v="0"/>
    <s v="gases-co2"/>
    <x v="46"/>
    <n v="775.28956170000004"/>
    <s v="AR5"/>
    <s v="WAM"/>
    <s v="scenario-b"/>
    <x v="4"/>
  </r>
  <r>
    <n v="3660"/>
    <x v="0"/>
    <s v="gases-co2"/>
    <x v="47"/>
    <n v="774.64503209999998"/>
    <s v="AR5"/>
    <s v="WAM"/>
    <s v="scenario-b"/>
    <x v="4"/>
  </r>
  <r>
    <n v="3661"/>
    <x v="0"/>
    <s v="gases-co2"/>
    <x v="48"/>
    <n v="774.0005026"/>
    <s v="AR5"/>
    <s v="WAM"/>
    <s v="scenario-b"/>
    <x v="4"/>
  </r>
  <r>
    <n v="3662"/>
    <x v="0"/>
    <s v="gases-co2"/>
    <x v="49"/>
    <n v="773.35597289999998"/>
    <s v="AR5"/>
    <s v="WAM"/>
    <s v="scenario-b"/>
    <x v="4"/>
  </r>
  <r>
    <n v="3663"/>
    <x v="0"/>
    <s v="gases-co2"/>
    <x v="50"/>
    <n v="772.71144340000001"/>
    <s v="AR5"/>
    <s v="WAM"/>
    <s v="scenario-b"/>
    <x v="4"/>
  </r>
  <r>
    <n v="3664"/>
    <x v="0"/>
    <s v="gases-co2"/>
    <x v="51"/>
    <n v="772.06691379999995"/>
    <s v="AR5"/>
    <s v="WAM"/>
    <s v="scenario-b"/>
    <x v="4"/>
  </r>
  <r>
    <n v="3665"/>
    <x v="0"/>
    <s v="gases-co2"/>
    <x v="52"/>
    <n v="771.58310849999998"/>
    <s v="AR5"/>
    <s v="WAM"/>
    <s v="scenario-b"/>
    <x v="4"/>
  </r>
  <r>
    <n v="3666"/>
    <x v="0"/>
    <s v="gases-co2"/>
    <x v="53"/>
    <n v="771.09930310000004"/>
    <s v="AR5"/>
    <s v="WAM"/>
    <s v="scenario-b"/>
    <x v="4"/>
  </r>
  <r>
    <n v="3667"/>
    <x v="0"/>
    <s v="gases-co2"/>
    <x v="54"/>
    <n v="770.61549779999996"/>
    <s v="AR5"/>
    <s v="WAM"/>
    <s v="scenario-b"/>
    <x v="4"/>
  </r>
  <r>
    <n v="3668"/>
    <x v="0"/>
    <s v="gases-co2"/>
    <x v="55"/>
    <n v="770.21205459999999"/>
    <s v="AR5"/>
    <s v="WAM"/>
    <s v="scenario-b"/>
    <x v="4"/>
  </r>
  <r>
    <n v="3669"/>
    <x v="0"/>
    <s v="gases-co2"/>
    <x v="56"/>
    <n v="769.80861130000005"/>
    <s v="AR5"/>
    <s v="WAM"/>
    <s v="scenario-b"/>
    <x v="4"/>
  </r>
  <r>
    <n v="3670"/>
    <x v="0"/>
    <s v="gases-co2"/>
    <x v="57"/>
    <n v="769.40516809999997"/>
    <s v="AR5"/>
    <s v="WAM"/>
    <s v="scenario-b"/>
    <x v="4"/>
  </r>
  <r>
    <n v="3671"/>
    <x v="0"/>
    <s v="gases-co2"/>
    <x v="58"/>
    <n v="769.0017249"/>
    <s v="AR5"/>
    <s v="WAM"/>
    <s v="scenario-b"/>
    <x v="4"/>
  </r>
  <r>
    <n v="3672"/>
    <x v="0"/>
    <s v="gases-co2"/>
    <x v="59"/>
    <n v="768.5982818"/>
    <s v="AR5"/>
    <s v="WAM"/>
    <s v="scenario-b"/>
    <x v="4"/>
  </r>
  <r>
    <n v="3673"/>
    <x v="0"/>
    <s v="gases-co2"/>
    <x v="60"/>
    <n v="768.23501950000002"/>
    <s v="AR5"/>
    <s v="WAM"/>
    <s v="scenario-b"/>
    <x v="4"/>
  </r>
  <r>
    <n v="3674"/>
    <x v="0"/>
    <s v="gases-n2o"/>
    <x v="41"/>
    <n v="6453.3574779999999"/>
    <s v="AR5"/>
    <s v="WAM"/>
    <s v="scenario-b"/>
    <x v="4"/>
  </r>
  <r>
    <n v="3675"/>
    <x v="0"/>
    <s v="gases-n2o"/>
    <x v="42"/>
    <n v="6468.4991209999998"/>
    <s v="AR5"/>
    <s v="WAM"/>
    <s v="scenario-b"/>
    <x v="4"/>
  </r>
  <r>
    <n v="3676"/>
    <x v="0"/>
    <s v="gases-n2o"/>
    <x v="43"/>
    <n v="6466.9680159999998"/>
    <s v="AR5"/>
    <s v="WAM"/>
    <s v="scenario-b"/>
    <x v="4"/>
  </r>
  <r>
    <n v="3677"/>
    <x v="0"/>
    <s v="gases-n2o"/>
    <x v="44"/>
    <n v="6473.9852389999996"/>
    <s v="AR5"/>
    <s v="WAM"/>
    <s v="scenario-b"/>
    <x v="4"/>
  </r>
  <r>
    <n v="3678"/>
    <x v="0"/>
    <s v="gases-n2o"/>
    <x v="45"/>
    <n v="6480.714825"/>
    <s v="AR5"/>
    <s v="WAM"/>
    <s v="scenario-b"/>
    <x v="4"/>
  </r>
  <r>
    <n v="3679"/>
    <x v="0"/>
    <s v="gases-n2o"/>
    <x v="46"/>
    <n v="6496.4333969999998"/>
    <s v="AR5"/>
    <s v="WAM"/>
    <s v="scenario-b"/>
    <x v="4"/>
  </r>
  <r>
    <n v="3680"/>
    <x v="0"/>
    <s v="gases-n2o"/>
    <x v="47"/>
    <n v="6495.6478420000003"/>
    <s v="AR5"/>
    <s v="WAM"/>
    <s v="scenario-b"/>
    <x v="4"/>
  </r>
  <r>
    <n v="3681"/>
    <x v="0"/>
    <s v="gases-n2o"/>
    <x v="48"/>
    <n v="6503.4937870000003"/>
    <s v="AR5"/>
    <s v="WAM"/>
    <s v="scenario-b"/>
    <x v="4"/>
  </r>
  <r>
    <n v="3682"/>
    <x v="0"/>
    <s v="gases-n2o"/>
    <x v="49"/>
    <n v="6511.366403"/>
    <s v="AR5"/>
    <s v="WAM"/>
    <s v="scenario-b"/>
    <x v="4"/>
  </r>
  <r>
    <n v="3683"/>
    <x v="0"/>
    <s v="gases-n2o"/>
    <x v="50"/>
    <n v="6527.9005420000003"/>
    <s v="AR5"/>
    <s v="WAM"/>
    <s v="scenario-b"/>
    <x v="4"/>
  </r>
  <r>
    <n v="3684"/>
    <x v="0"/>
    <s v="gases-n2o"/>
    <x v="51"/>
    <n v="6527.4511190000003"/>
    <s v="AR5"/>
    <s v="WAM"/>
    <s v="scenario-b"/>
    <x v="4"/>
  </r>
  <r>
    <n v="3685"/>
    <x v="0"/>
    <s v="gases-n2o"/>
    <x v="52"/>
    <n v="6536.7779540000001"/>
    <s v="AR5"/>
    <s v="WAM"/>
    <s v="scenario-b"/>
    <x v="4"/>
  </r>
  <r>
    <n v="3686"/>
    <x v="0"/>
    <s v="gases-n2o"/>
    <x v="53"/>
    <n v="6546.2318969999997"/>
    <s v="AR5"/>
    <s v="WAM"/>
    <s v="scenario-b"/>
    <x v="4"/>
  </r>
  <r>
    <n v="3687"/>
    <x v="0"/>
    <s v="gases-n2o"/>
    <x v="54"/>
    <n v="6564.4863359999999"/>
    <s v="AR5"/>
    <s v="WAM"/>
    <s v="scenario-b"/>
    <x v="4"/>
  </r>
  <r>
    <n v="3688"/>
    <x v="0"/>
    <s v="gases-n2o"/>
    <x v="55"/>
    <n v="6566.1093170000004"/>
    <s v="AR5"/>
    <s v="WAM"/>
    <s v="scenario-b"/>
    <x v="4"/>
  </r>
  <r>
    <n v="3689"/>
    <x v="0"/>
    <s v="gases-n2o"/>
    <x v="56"/>
    <n v="6576.4710649999997"/>
    <s v="AR5"/>
    <s v="WAM"/>
    <s v="scenario-b"/>
    <x v="4"/>
  </r>
  <r>
    <n v="3690"/>
    <x v="0"/>
    <s v="gases-n2o"/>
    <x v="57"/>
    <n v="6586.8752549999999"/>
    <s v="AR5"/>
    <s v="WAM"/>
    <s v="scenario-b"/>
    <x v="4"/>
  </r>
  <r>
    <n v="3691"/>
    <x v="0"/>
    <s v="gases-n2o"/>
    <x v="58"/>
    <n v="6606.0820540000004"/>
    <s v="AR5"/>
    <s v="WAM"/>
    <s v="scenario-b"/>
    <x v="4"/>
  </r>
  <r>
    <n v="3692"/>
    <x v="0"/>
    <s v="gases-n2o"/>
    <x v="59"/>
    <n v="6608.0308670000004"/>
    <s v="AR5"/>
    <s v="WAM"/>
    <s v="scenario-b"/>
    <x v="4"/>
  </r>
  <r>
    <n v="3693"/>
    <x v="0"/>
    <s v="gases-n2o"/>
    <x v="60"/>
    <n v="6610.123928"/>
    <s v="AR5"/>
    <s v="WAM"/>
    <s v="scenario-b"/>
    <x v="4"/>
  </r>
  <r>
    <n v="3694"/>
    <x v="0"/>
    <s v="gases-ch4"/>
    <x v="41"/>
    <n v="31811.763599999998"/>
    <s v="AR5"/>
    <s v="WAM"/>
    <s v="scenario-c"/>
    <x v="5"/>
  </r>
  <r>
    <n v="3695"/>
    <x v="0"/>
    <s v="gases-ch4"/>
    <x v="42"/>
    <n v="31158.477579999999"/>
    <s v="AR5"/>
    <s v="WAM"/>
    <s v="scenario-c"/>
    <x v="5"/>
  </r>
  <r>
    <n v="3696"/>
    <x v="0"/>
    <s v="gases-ch4"/>
    <x v="43"/>
    <n v="30505.191569999999"/>
    <s v="AR5"/>
    <s v="WAM"/>
    <s v="scenario-c"/>
    <x v="5"/>
  </r>
  <r>
    <n v="3697"/>
    <x v="0"/>
    <s v="gases-ch4"/>
    <x v="44"/>
    <n v="29851.905559999999"/>
    <s v="AR5"/>
    <s v="WAM"/>
    <s v="scenario-c"/>
    <x v="5"/>
  </r>
  <r>
    <n v="3698"/>
    <x v="0"/>
    <s v="gases-ch4"/>
    <x v="45"/>
    <n v="29198.61954"/>
    <s v="AR5"/>
    <s v="WAM"/>
    <s v="scenario-c"/>
    <x v="5"/>
  </r>
  <r>
    <n v="3699"/>
    <x v="0"/>
    <s v="gases-ch4"/>
    <x v="46"/>
    <n v="28545.33353"/>
    <s v="AR5"/>
    <s v="WAM"/>
    <s v="scenario-c"/>
    <x v="5"/>
  </r>
  <r>
    <n v="3700"/>
    <x v="0"/>
    <s v="gases-ch4"/>
    <x v="47"/>
    <n v="27892.04751"/>
    <s v="AR5"/>
    <s v="WAM"/>
    <s v="scenario-c"/>
    <x v="5"/>
  </r>
  <r>
    <n v="3701"/>
    <x v="0"/>
    <s v="gases-ch4"/>
    <x v="48"/>
    <n v="27238.761500000001"/>
    <s v="AR5"/>
    <s v="WAM"/>
    <s v="scenario-c"/>
    <x v="5"/>
  </r>
  <r>
    <n v="3702"/>
    <x v="0"/>
    <s v="gases-ch4"/>
    <x v="49"/>
    <n v="26585.475480000001"/>
    <s v="AR5"/>
    <s v="WAM"/>
    <s v="scenario-c"/>
    <x v="5"/>
  </r>
  <r>
    <n v="3703"/>
    <x v="0"/>
    <s v="gases-ch4"/>
    <x v="50"/>
    <n v="25932.189470000001"/>
    <s v="AR5"/>
    <s v="WAM"/>
    <s v="scenario-c"/>
    <x v="5"/>
  </r>
  <r>
    <n v="3704"/>
    <x v="0"/>
    <s v="gases-ch4"/>
    <x v="51"/>
    <n v="25278.903450000002"/>
    <s v="AR5"/>
    <s v="WAM"/>
    <s v="scenario-c"/>
    <x v="5"/>
  </r>
  <r>
    <n v="3705"/>
    <x v="0"/>
    <s v="gases-ch4"/>
    <x v="52"/>
    <n v="24625.617440000002"/>
    <s v="AR5"/>
    <s v="WAM"/>
    <s v="scenario-c"/>
    <x v="5"/>
  </r>
  <r>
    <n v="3706"/>
    <x v="0"/>
    <s v="gases-ch4"/>
    <x v="53"/>
    <n v="23972.331429999998"/>
    <s v="AR5"/>
    <s v="WAM"/>
    <s v="scenario-c"/>
    <x v="5"/>
  </r>
  <r>
    <n v="3707"/>
    <x v="0"/>
    <s v="gases-ch4"/>
    <x v="54"/>
    <n v="23319.045409999999"/>
    <s v="AR5"/>
    <s v="WAM"/>
    <s v="scenario-c"/>
    <x v="5"/>
  </r>
  <r>
    <n v="3708"/>
    <x v="0"/>
    <s v="gases-ch4"/>
    <x v="55"/>
    <n v="22665.759399999999"/>
    <s v="AR5"/>
    <s v="WAM"/>
    <s v="scenario-c"/>
    <x v="5"/>
  </r>
  <r>
    <n v="3709"/>
    <x v="0"/>
    <s v="gases-ch4"/>
    <x v="56"/>
    <n v="22012.473379999999"/>
    <s v="AR5"/>
    <s v="WAM"/>
    <s v="scenario-c"/>
    <x v="5"/>
  </r>
  <r>
    <n v="3710"/>
    <x v="0"/>
    <s v="gases-ch4"/>
    <x v="57"/>
    <n v="21359.18737"/>
    <s v="AR5"/>
    <s v="WAM"/>
    <s v="scenario-c"/>
    <x v="5"/>
  </r>
  <r>
    <n v="3711"/>
    <x v="0"/>
    <s v="gases-ch4"/>
    <x v="58"/>
    <n v="20705.90135"/>
    <s v="AR5"/>
    <s v="WAM"/>
    <s v="scenario-c"/>
    <x v="5"/>
  </r>
  <r>
    <n v="3712"/>
    <x v="0"/>
    <s v="gases-ch4"/>
    <x v="59"/>
    <n v="20052.61534"/>
    <s v="AR5"/>
    <s v="WAM"/>
    <s v="scenario-c"/>
    <x v="5"/>
  </r>
  <r>
    <n v="3713"/>
    <x v="0"/>
    <s v="gases-ch4"/>
    <x v="60"/>
    <n v="19399.329320000001"/>
    <s v="AR5"/>
    <s v="WAM"/>
    <s v="scenario-c"/>
    <x v="5"/>
  </r>
  <r>
    <n v="3714"/>
    <x v="0"/>
    <s v="gases-co2"/>
    <x v="41"/>
    <n v="778.91402019999998"/>
    <s v="AR5"/>
    <s v="WAM"/>
    <s v="scenario-c"/>
    <x v="5"/>
  </r>
  <r>
    <n v="3715"/>
    <x v="0"/>
    <s v="gases-co2"/>
    <x v="42"/>
    <n v="778.18912850000004"/>
    <s v="AR5"/>
    <s v="WAM"/>
    <s v="scenario-c"/>
    <x v="5"/>
  </r>
  <r>
    <n v="3716"/>
    <x v="0"/>
    <s v="gases-co2"/>
    <x v="43"/>
    <n v="777.46423679999998"/>
    <s v="AR5"/>
    <s v="WAM"/>
    <s v="scenario-c"/>
    <x v="5"/>
  </r>
  <r>
    <n v="3717"/>
    <x v="0"/>
    <s v="gases-co2"/>
    <x v="44"/>
    <n v="776.73934510000004"/>
    <s v="AR5"/>
    <s v="WAM"/>
    <s v="scenario-c"/>
    <x v="5"/>
  </r>
  <r>
    <n v="3718"/>
    <x v="0"/>
    <s v="gases-co2"/>
    <x v="45"/>
    <n v="776.01445339999998"/>
    <s v="AR5"/>
    <s v="WAM"/>
    <s v="scenario-c"/>
    <x v="5"/>
  </r>
  <r>
    <n v="3719"/>
    <x v="0"/>
    <s v="gases-co2"/>
    <x v="46"/>
    <n v="775.28956170000004"/>
    <s v="AR5"/>
    <s v="WAM"/>
    <s v="scenario-c"/>
    <x v="5"/>
  </r>
  <r>
    <n v="3720"/>
    <x v="0"/>
    <s v="gases-co2"/>
    <x v="47"/>
    <n v="774.64503209999998"/>
    <s v="AR5"/>
    <s v="WAM"/>
    <s v="scenario-c"/>
    <x v="5"/>
  </r>
  <r>
    <n v="3721"/>
    <x v="0"/>
    <s v="gases-co2"/>
    <x v="48"/>
    <n v="774.0005026"/>
    <s v="AR5"/>
    <s v="WAM"/>
    <s v="scenario-c"/>
    <x v="5"/>
  </r>
  <r>
    <n v="3722"/>
    <x v="0"/>
    <s v="gases-co2"/>
    <x v="49"/>
    <n v="773.35597289999998"/>
    <s v="AR5"/>
    <s v="WAM"/>
    <s v="scenario-c"/>
    <x v="5"/>
  </r>
  <r>
    <n v="3723"/>
    <x v="0"/>
    <s v="gases-co2"/>
    <x v="50"/>
    <n v="772.71144340000001"/>
    <s v="AR5"/>
    <s v="WAM"/>
    <s v="scenario-c"/>
    <x v="5"/>
  </r>
  <r>
    <n v="3724"/>
    <x v="0"/>
    <s v="gases-co2"/>
    <x v="51"/>
    <n v="772.06691379999995"/>
    <s v="AR5"/>
    <s v="WAM"/>
    <s v="scenario-c"/>
    <x v="5"/>
  </r>
  <r>
    <n v="3725"/>
    <x v="0"/>
    <s v="gases-co2"/>
    <x v="52"/>
    <n v="771.58310849999998"/>
    <s v="AR5"/>
    <s v="WAM"/>
    <s v="scenario-c"/>
    <x v="5"/>
  </r>
  <r>
    <n v="3726"/>
    <x v="0"/>
    <s v="gases-co2"/>
    <x v="53"/>
    <n v="771.09930310000004"/>
    <s v="AR5"/>
    <s v="WAM"/>
    <s v="scenario-c"/>
    <x v="5"/>
  </r>
  <r>
    <n v="3727"/>
    <x v="0"/>
    <s v="gases-co2"/>
    <x v="54"/>
    <n v="770.61549779999996"/>
    <s v="AR5"/>
    <s v="WAM"/>
    <s v="scenario-c"/>
    <x v="5"/>
  </r>
  <r>
    <n v="3728"/>
    <x v="0"/>
    <s v="gases-co2"/>
    <x v="55"/>
    <n v="770.21205459999999"/>
    <s v="AR5"/>
    <s v="WAM"/>
    <s v="scenario-c"/>
    <x v="5"/>
  </r>
  <r>
    <n v="3729"/>
    <x v="0"/>
    <s v="gases-co2"/>
    <x v="56"/>
    <n v="769.80861130000005"/>
    <s v="AR5"/>
    <s v="WAM"/>
    <s v="scenario-c"/>
    <x v="5"/>
  </r>
  <r>
    <n v="3730"/>
    <x v="0"/>
    <s v="gases-co2"/>
    <x v="57"/>
    <n v="769.40516809999997"/>
    <s v="AR5"/>
    <s v="WAM"/>
    <s v="scenario-c"/>
    <x v="5"/>
  </r>
  <r>
    <n v="3731"/>
    <x v="0"/>
    <s v="gases-co2"/>
    <x v="58"/>
    <n v="769.0017249"/>
    <s v="AR5"/>
    <s v="WAM"/>
    <s v="scenario-c"/>
    <x v="5"/>
  </r>
  <r>
    <n v="3732"/>
    <x v="0"/>
    <s v="gases-co2"/>
    <x v="59"/>
    <n v="768.5982818"/>
    <s v="AR5"/>
    <s v="WAM"/>
    <s v="scenario-c"/>
    <x v="5"/>
  </r>
  <r>
    <n v="3733"/>
    <x v="0"/>
    <s v="gases-co2"/>
    <x v="60"/>
    <n v="768.23501950000002"/>
    <s v="AR5"/>
    <s v="WAM"/>
    <s v="scenario-c"/>
    <x v="5"/>
  </r>
  <r>
    <n v="3734"/>
    <x v="0"/>
    <s v="gases-n2o"/>
    <x v="41"/>
    <n v="6453.3574779999999"/>
    <s v="AR5"/>
    <s v="WAM"/>
    <s v="scenario-c"/>
    <x v="5"/>
  </r>
  <r>
    <n v="3735"/>
    <x v="0"/>
    <s v="gases-n2o"/>
    <x v="42"/>
    <n v="6468.4991209999998"/>
    <s v="AR5"/>
    <s v="WAM"/>
    <s v="scenario-c"/>
    <x v="5"/>
  </r>
  <r>
    <n v="3736"/>
    <x v="0"/>
    <s v="gases-n2o"/>
    <x v="43"/>
    <n v="6466.9680159999998"/>
    <s v="AR5"/>
    <s v="WAM"/>
    <s v="scenario-c"/>
    <x v="5"/>
  </r>
  <r>
    <n v="3737"/>
    <x v="0"/>
    <s v="gases-n2o"/>
    <x v="44"/>
    <n v="6473.9852389999996"/>
    <s v="AR5"/>
    <s v="WAM"/>
    <s v="scenario-c"/>
    <x v="5"/>
  </r>
  <r>
    <n v="3738"/>
    <x v="0"/>
    <s v="gases-n2o"/>
    <x v="45"/>
    <n v="6480.714825"/>
    <s v="AR5"/>
    <s v="WAM"/>
    <s v="scenario-c"/>
    <x v="5"/>
  </r>
  <r>
    <n v="3739"/>
    <x v="0"/>
    <s v="gases-n2o"/>
    <x v="46"/>
    <n v="6496.4333969999998"/>
    <s v="AR5"/>
    <s v="WAM"/>
    <s v="scenario-c"/>
    <x v="5"/>
  </r>
  <r>
    <n v="3740"/>
    <x v="0"/>
    <s v="gases-n2o"/>
    <x v="47"/>
    <n v="6495.6478420000003"/>
    <s v="AR5"/>
    <s v="WAM"/>
    <s v="scenario-c"/>
    <x v="5"/>
  </r>
  <r>
    <n v="3741"/>
    <x v="0"/>
    <s v="gases-n2o"/>
    <x v="48"/>
    <n v="6503.4937870000003"/>
    <s v="AR5"/>
    <s v="WAM"/>
    <s v="scenario-c"/>
    <x v="5"/>
  </r>
  <r>
    <n v="3742"/>
    <x v="0"/>
    <s v="gases-n2o"/>
    <x v="49"/>
    <n v="6511.366403"/>
    <s v="AR5"/>
    <s v="WAM"/>
    <s v="scenario-c"/>
    <x v="5"/>
  </r>
  <r>
    <n v="3743"/>
    <x v="0"/>
    <s v="gases-n2o"/>
    <x v="50"/>
    <n v="6527.9005420000003"/>
    <s v="AR5"/>
    <s v="WAM"/>
    <s v="scenario-c"/>
    <x v="5"/>
  </r>
  <r>
    <n v="3744"/>
    <x v="0"/>
    <s v="gases-n2o"/>
    <x v="51"/>
    <n v="6527.4511190000003"/>
    <s v="AR5"/>
    <s v="WAM"/>
    <s v="scenario-c"/>
    <x v="5"/>
  </r>
  <r>
    <n v="3745"/>
    <x v="0"/>
    <s v="gases-n2o"/>
    <x v="52"/>
    <n v="6536.7779540000001"/>
    <s v="AR5"/>
    <s v="WAM"/>
    <s v="scenario-c"/>
    <x v="5"/>
  </r>
  <r>
    <n v="3746"/>
    <x v="0"/>
    <s v="gases-n2o"/>
    <x v="53"/>
    <n v="6546.2318969999997"/>
    <s v="AR5"/>
    <s v="WAM"/>
    <s v="scenario-c"/>
    <x v="5"/>
  </r>
  <r>
    <n v="3747"/>
    <x v="0"/>
    <s v="gases-n2o"/>
    <x v="54"/>
    <n v="6564.4863359999999"/>
    <s v="AR5"/>
    <s v="WAM"/>
    <s v="scenario-c"/>
    <x v="5"/>
  </r>
  <r>
    <n v="3748"/>
    <x v="0"/>
    <s v="gases-n2o"/>
    <x v="55"/>
    <n v="6566.1093170000004"/>
    <s v="AR5"/>
    <s v="WAM"/>
    <s v="scenario-c"/>
    <x v="5"/>
  </r>
  <r>
    <n v="3749"/>
    <x v="0"/>
    <s v="gases-n2o"/>
    <x v="56"/>
    <n v="6576.4710649999997"/>
    <s v="AR5"/>
    <s v="WAM"/>
    <s v="scenario-c"/>
    <x v="5"/>
  </r>
  <r>
    <n v="3750"/>
    <x v="0"/>
    <s v="gases-n2o"/>
    <x v="57"/>
    <n v="6586.8752549999999"/>
    <s v="AR5"/>
    <s v="WAM"/>
    <s v="scenario-c"/>
    <x v="5"/>
  </r>
  <r>
    <n v="3751"/>
    <x v="0"/>
    <s v="gases-n2o"/>
    <x v="58"/>
    <n v="6606.0820540000004"/>
    <s v="AR5"/>
    <s v="WAM"/>
    <s v="scenario-c"/>
    <x v="5"/>
  </r>
  <r>
    <n v="3752"/>
    <x v="0"/>
    <s v="gases-n2o"/>
    <x v="59"/>
    <n v="6608.0308670000004"/>
    <s v="AR5"/>
    <s v="WAM"/>
    <s v="scenario-c"/>
    <x v="5"/>
  </r>
  <r>
    <n v="3753"/>
    <x v="0"/>
    <s v="gases-n2o"/>
    <x v="60"/>
    <n v="6610.123928"/>
    <s v="AR5"/>
    <s v="WAM"/>
    <s v="scenario-c"/>
    <x v="5"/>
  </r>
  <r>
    <n v="3754"/>
    <x v="0"/>
    <s v="gases-ch4"/>
    <x v="0"/>
    <n v="31885.056369554321"/>
    <s v="AR5"/>
    <s v="WEM"/>
    <s v="central"/>
    <x v="6"/>
  </r>
  <r>
    <n v="3755"/>
    <x v="0"/>
    <s v="gases-ch4"/>
    <x v="1"/>
    <n v="32102.536188234619"/>
    <s v="AR5"/>
    <s v="WEM"/>
    <s v="central"/>
    <x v="6"/>
  </r>
  <r>
    <n v="3756"/>
    <x v="0"/>
    <s v="gases-ch4"/>
    <x v="2"/>
    <n v="31618.853412686629"/>
    <s v="AR5"/>
    <s v="WEM"/>
    <s v="central"/>
    <x v="6"/>
  </r>
  <r>
    <n v="3757"/>
    <x v="0"/>
    <s v="gases-ch4"/>
    <x v="3"/>
    <n v="31628.237899673139"/>
    <s v="AR5"/>
    <s v="WEM"/>
    <s v="central"/>
    <x v="6"/>
  </r>
  <r>
    <n v="3758"/>
    <x v="0"/>
    <s v="gases-ch4"/>
    <x v="4"/>
    <n v="32940.39585271298"/>
    <s v="AR5"/>
    <s v="WEM"/>
    <s v="central"/>
    <x v="6"/>
  </r>
  <r>
    <n v="3759"/>
    <x v="0"/>
    <s v="gases-ch4"/>
    <x v="5"/>
    <n v="33309.823314528687"/>
    <s v="AR5"/>
    <s v="WEM"/>
    <s v="central"/>
    <x v="6"/>
  </r>
  <r>
    <n v="3760"/>
    <x v="0"/>
    <s v="gases-ch4"/>
    <x v="6"/>
    <n v="33928.93917691485"/>
    <s v="AR5"/>
    <s v="WEM"/>
    <s v="central"/>
    <x v="6"/>
  </r>
  <r>
    <n v="3761"/>
    <x v="0"/>
    <s v="gases-ch4"/>
    <x v="7"/>
    <n v="34512.928209399754"/>
    <s v="AR5"/>
    <s v="WEM"/>
    <s v="central"/>
    <x v="6"/>
  </r>
  <r>
    <n v="3762"/>
    <x v="0"/>
    <s v="gases-ch4"/>
    <x v="8"/>
    <n v="33752.692092358928"/>
    <s v="AR5"/>
    <s v="WEM"/>
    <s v="central"/>
    <x v="6"/>
  </r>
  <r>
    <n v="3763"/>
    <x v="0"/>
    <s v="gases-ch4"/>
    <x v="9"/>
    <n v="33611.144970449641"/>
    <s v="AR5"/>
    <s v="WEM"/>
    <s v="central"/>
    <x v="6"/>
  </r>
  <r>
    <n v="3764"/>
    <x v="0"/>
    <s v="gases-ch4"/>
    <x v="10"/>
    <n v="34653.924201320558"/>
    <s v="AR5"/>
    <s v="WEM"/>
    <s v="central"/>
    <x v="6"/>
  </r>
  <r>
    <n v="3765"/>
    <x v="0"/>
    <s v="gases-ch4"/>
    <x v="11"/>
    <n v="34898.545099062263"/>
    <s v="AR5"/>
    <s v="WEM"/>
    <s v="central"/>
    <x v="6"/>
  </r>
  <r>
    <n v="3766"/>
    <x v="0"/>
    <s v="gases-ch4"/>
    <x v="12"/>
    <n v="34690.632306203312"/>
    <s v="AR5"/>
    <s v="WEM"/>
    <s v="central"/>
    <x v="6"/>
  </r>
  <r>
    <n v="3767"/>
    <x v="0"/>
    <s v="gases-ch4"/>
    <x v="13"/>
    <n v="35300.077328834363"/>
    <s v="AR5"/>
    <s v="WEM"/>
    <s v="central"/>
    <x v="6"/>
  </r>
  <r>
    <n v="3768"/>
    <x v="0"/>
    <s v="gases-ch4"/>
    <x v="14"/>
    <n v="35494.454011366281"/>
    <s v="AR5"/>
    <s v="WEM"/>
    <s v="central"/>
    <x v="6"/>
  </r>
  <r>
    <n v="3769"/>
    <x v="0"/>
    <s v="gases-ch4"/>
    <x v="15"/>
    <n v="35593.734670075741"/>
    <s v="AR5"/>
    <s v="WEM"/>
    <s v="central"/>
    <x v="6"/>
  </r>
  <r>
    <n v="3770"/>
    <x v="0"/>
    <s v="gases-ch4"/>
    <x v="16"/>
    <n v="35667.03909055893"/>
    <s v="AR5"/>
    <s v="WEM"/>
    <s v="central"/>
    <x v="6"/>
  </r>
  <r>
    <n v="3771"/>
    <x v="0"/>
    <s v="gases-ch4"/>
    <x v="17"/>
    <n v="34697.182293997823"/>
    <s v="AR5"/>
    <s v="WEM"/>
    <s v="central"/>
    <x v="6"/>
  </r>
  <r>
    <n v="3772"/>
    <x v="0"/>
    <s v="gases-ch4"/>
    <x v="18"/>
    <n v="33822.688862967749"/>
    <s v="AR5"/>
    <s v="WEM"/>
    <s v="central"/>
    <x v="6"/>
  </r>
  <r>
    <n v="3773"/>
    <x v="0"/>
    <s v="gases-ch4"/>
    <x v="19"/>
    <n v="33763.06780557915"/>
    <s v="AR5"/>
    <s v="WEM"/>
    <s v="central"/>
    <x v="6"/>
  </r>
  <r>
    <n v="3774"/>
    <x v="0"/>
    <s v="gases-ch4"/>
    <x v="20"/>
    <n v="33816.291817173187"/>
    <s v="AR5"/>
    <s v="WEM"/>
    <s v="central"/>
    <x v="6"/>
  </r>
  <r>
    <n v="3775"/>
    <x v="0"/>
    <s v="gases-ch4"/>
    <x v="21"/>
    <n v="34189.829266991706"/>
    <s v="AR5"/>
    <s v="WEM"/>
    <s v="central"/>
    <x v="6"/>
  </r>
  <r>
    <n v="3776"/>
    <x v="0"/>
    <s v="gases-ch4"/>
    <x v="22"/>
    <n v="35174.477373048081"/>
    <s v="AR5"/>
    <s v="WEM"/>
    <s v="central"/>
    <x v="6"/>
  </r>
  <r>
    <n v="3777"/>
    <x v="0"/>
    <s v="gases-ch4"/>
    <x v="23"/>
    <n v="35228.957693138473"/>
    <s v="AR5"/>
    <s v="WEM"/>
    <s v="central"/>
    <x v="6"/>
  </r>
  <r>
    <n v="3778"/>
    <x v="0"/>
    <s v="gases-ch4"/>
    <x v="24"/>
    <n v="35478.609641807037"/>
    <s v="AR5"/>
    <s v="WEM"/>
    <s v="central"/>
    <x v="6"/>
  </r>
  <r>
    <n v="3779"/>
    <x v="0"/>
    <s v="gases-ch4"/>
    <x v="25"/>
    <n v="35091.65146377404"/>
    <s v="AR5"/>
    <s v="WEM"/>
    <s v="central"/>
    <x v="6"/>
  </r>
  <r>
    <n v="3780"/>
    <x v="0"/>
    <s v="gases-ch4"/>
    <x v="26"/>
    <n v="34640.263075590337"/>
    <s v="AR5"/>
    <s v="WEM"/>
    <s v="central"/>
    <x v="6"/>
  </r>
  <r>
    <n v="3781"/>
    <x v="0"/>
    <s v="gases-ch4"/>
    <x v="27"/>
    <n v="34750.080320207271"/>
    <s v="AR5"/>
    <s v="WEM"/>
    <s v="central"/>
    <x v="6"/>
  </r>
  <r>
    <n v="3782"/>
    <x v="0"/>
    <s v="gases-ch4"/>
    <x v="28"/>
    <n v="34883.278618874618"/>
    <s v="AR5"/>
    <s v="WEM"/>
    <s v="central"/>
    <x v="6"/>
  </r>
  <r>
    <n v="3783"/>
    <x v="0"/>
    <s v="gases-ch4"/>
    <x v="29"/>
    <n v="35073.579112072199"/>
    <s v="AR5"/>
    <s v="WEM"/>
    <s v="central"/>
    <x v="6"/>
  </r>
  <r>
    <n v="3784"/>
    <x v="0"/>
    <s v="gases-ch4"/>
    <x v="30"/>
    <n v="34937.79588146801"/>
    <s v="AR5"/>
    <s v="WEM"/>
    <s v="central"/>
    <x v="6"/>
  </r>
  <r>
    <n v="3785"/>
    <x v="0"/>
    <s v="gases-ch4"/>
    <x v="31"/>
    <n v="34977.070160879994"/>
    <s v="AR5"/>
    <s v="WEM"/>
    <s v="central"/>
    <x v="6"/>
  </r>
  <r>
    <n v="3786"/>
    <x v="0"/>
    <s v="gases-ch4"/>
    <x v="32"/>
    <n v="34150.526512935387"/>
    <s v="AR5"/>
    <s v="WEM"/>
    <s v="central"/>
    <x v="6"/>
  </r>
  <r>
    <n v="3787"/>
    <x v="0"/>
    <s v="gases-ch4"/>
    <x v="33"/>
    <n v="33449.760662040317"/>
    <s v="AR5"/>
    <s v="WEM"/>
    <s v="central"/>
    <x v="6"/>
  </r>
  <r>
    <n v="3788"/>
    <x v="0"/>
    <s v="gases-ch4"/>
    <x v="34"/>
    <n v="33200.435850000002"/>
    <s v="AR5"/>
    <s v="WEM"/>
    <s v="central"/>
    <x v="6"/>
  </r>
  <r>
    <n v="3789"/>
    <x v="0"/>
    <s v="gases-ch4"/>
    <x v="35"/>
    <n v="33200.108650000002"/>
    <s v="AR5"/>
    <s v="WEM"/>
    <s v="central"/>
    <x v="6"/>
  </r>
  <r>
    <n v="3790"/>
    <x v="0"/>
    <s v="gases-ch4"/>
    <x v="36"/>
    <n v="33206.784399999997"/>
    <s v="AR5"/>
    <s v="WEM"/>
    <s v="central"/>
    <x v="6"/>
  </r>
  <r>
    <n v="3791"/>
    <x v="0"/>
    <s v="gases-ch4"/>
    <x v="37"/>
    <n v="33124.115469999997"/>
    <s v="AR5"/>
    <s v="WEM"/>
    <s v="central"/>
    <x v="6"/>
  </r>
  <r>
    <n v="3792"/>
    <x v="0"/>
    <s v="gases-ch4"/>
    <x v="38"/>
    <n v="33133.334170000002"/>
    <s v="AR5"/>
    <s v="WEM"/>
    <s v="central"/>
    <x v="6"/>
  </r>
  <r>
    <n v="3793"/>
    <x v="0"/>
    <s v="gases-ch4"/>
    <x v="39"/>
    <n v="32821.092069999999"/>
    <s v="AR5"/>
    <s v="WEM"/>
    <s v="central"/>
    <x v="6"/>
  </r>
  <r>
    <n v="3794"/>
    <x v="0"/>
    <s v="gases-ch4"/>
    <x v="40"/>
    <n v="32549.765950000001"/>
    <s v="AR5"/>
    <s v="WEM"/>
    <s v="central"/>
    <x v="6"/>
  </r>
  <r>
    <n v="3795"/>
    <x v="0"/>
    <s v="gases-ch4"/>
    <x v="41"/>
    <n v="32525.520990000001"/>
    <s v="AR5"/>
    <s v="WEM"/>
    <s v="central"/>
    <x v="6"/>
  </r>
  <r>
    <n v="3796"/>
    <x v="0"/>
    <s v="gases-ch4"/>
    <x v="42"/>
    <n v="32559.89171"/>
    <s v="AR5"/>
    <s v="WEM"/>
    <s v="central"/>
    <x v="6"/>
  </r>
  <r>
    <n v="3797"/>
    <x v="0"/>
    <s v="gases-ch4"/>
    <x v="43"/>
    <n v="32465.83308"/>
    <s v="AR5"/>
    <s v="WEM"/>
    <s v="central"/>
    <x v="6"/>
  </r>
  <r>
    <n v="3798"/>
    <x v="0"/>
    <s v="gases-ch4"/>
    <x v="44"/>
    <n v="32521.389790000001"/>
    <s v="AR5"/>
    <s v="WEM"/>
    <s v="central"/>
    <x v="6"/>
  </r>
  <r>
    <n v="3799"/>
    <x v="0"/>
    <s v="gases-ch4"/>
    <x v="45"/>
    <n v="32570.64543"/>
    <s v="AR5"/>
    <s v="WEM"/>
    <s v="central"/>
    <x v="6"/>
  </r>
  <r>
    <n v="3800"/>
    <x v="0"/>
    <s v="gases-ch4"/>
    <x v="46"/>
    <n v="32657.854189999998"/>
    <s v="AR5"/>
    <s v="WEM"/>
    <s v="central"/>
    <x v="6"/>
  </r>
  <r>
    <n v="3801"/>
    <x v="0"/>
    <s v="gases-ch4"/>
    <x v="47"/>
    <n v="32539.139790000001"/>
    <s v="AR5"/>
    <s v="WEM"/>
    <s v="central"/>
    <x v="6"/>
  </r>
  <r>
    <n v="3802"/>
    <x v="0"/>
    <s v="gases-ch4"/>
    <x v="48"/>
    <n v="32557.66548"/>
    <s v="AR5"/>
    <s v="WEM"/>
    <s v="central"/>
    <x v="6"/>
  </r>
  <r>
    <n v="3803"/>
    <x v="0"/>
    <s v="gases-ch4"/>
    <x v="49"/>
    <n v="32582.219980000002"/>
    <s v="AR5"/>
    <s v="WEM"/>
    <s v="central"/>
    <x v="6"/>
  </r>
  <r>
    <n v="3804"/>
    <x v="0"/>
    <s v="gases-ch4"/>
    <x v="50"/>
    <n v="32739.401310000001"/>
    <s v="AR5"/>
    <s v="WEM"/>
    <s v="central"/>
    <x v="6"/>
  </r>
  <r>
    <n v="3805"/>
    <x v="0"/>
    <s v="gases-ch4"/>
    <x v="51"/>
    <n v="32749.604240000001"/>
    <s v="AR5"/>
    <s v="WEM"/>
    <s v="central"/>
    <x v="6"/>
  </r>
  <r>
    <n v="3806"/>
    <x v="0"/>
    <s v="gases-ch4"/>
    <x v="52"/>
    <n v="32835.315000000002"/>
    <s v="AR5"/>
    <s v="WEM"/>
    <s v="central"/>
    <x v="6"/>
  </r>
  <r>
    <n v="3807"/>
    <x v="0"/>
    <s v="gases-ch4"/>
    <x v="53"/>
    <n v="32923.94599"/>
    <s v="AR5"/>
    <s v="WEM"/>
    <s v="central"/>
    <x v="6"/>
  </r>
  <r>
    <n v="3808"/>
    <x v="0"/>
    <s v="gases-ch4"/>
    <x v="54"/>
    <n v="33083.631419999998"/>
    <s v="AR5"/>
    <s v="WEM"/>
    <s v="central"/>
    <x v="6"/>
  </r>
  <r>
    <n v="3809"/>
    <x v="0"/>
    <s v="gases-ch4"/>
    <x v="55"/>
    <n v="33095.695339999998"/>
    <s v="AR5"/>
    <s v="WEM"/>
    <s v="central"/>
    <x v="6"/>
  </r>
  <r>
    <n v="3810"/>
    <x v="0"/>
    <s v="gases-ch4"/>
    <x v="56"/>
    <n v="33183.481639999998"/>
    <s v="AR5"/>
    <s v="WEM"/>
    <s v="central"/>
    <x v="6"/>
  </r>
  <r>
    <n v="3811"/>
    <x v="0"/>
    <s v="gases-ch4"/>
    <x v="57"/>
    <n v="33273.988100000002"/>
    <s v="AR5"/>
    <s v="WEM"/>
    <s v="central"/>
    <x v="6"/>
  </r>
  <r>
    <n v="3812"/>
    <x v="0"/>
    <s v="gases-ch4"/>
    <x v="58"/>
    <n v="33436.33541"/>
    <s v="AR5"/>
    <s v="WEM"/>
    <s v="central"/>
    <x v="6"/>
  </r>
  <r>
    <n v="3813"/>
    <x v="0"/>
    <s v="gases-ch4"/>
    <x v="59"/>
    <n v="33450.657720000003"/>
    <s v="AR5"/>
    <s v="WEM"/>
    <s v="central"/>
    <x v="6"/>
  </r>
  <r>
    <n v="3814"/>
    <x v="0"/>
    <s v="gases-ch4"/>
    <x v="60"/>
    <n v="33469.34577"/>
    <s v="AR5"/>
    <s v="WEM"/>
    <s v="central"/>
    <x v="6"/>
  </r>
  <r>
    <n v="3815"/>
    <x v="0"/>
    <s v="gases-co2"/>
    <x v="0"/>
    <n v="335.67906394850041"/>
    <s v="AR5"/>
    <s v="WEM"/>
    <s v="central"/>
    <x v="6"/>
  </r>
  <r>
    <n v="3816"/>
    <x v="0"/>
    <s v="gases-co2"/>
    <x v="1"/>
    <n v="371.90615144239018"/>
    <s v="AR5"/>
    <s v="WEM"/>
    <s v="central"/>
    <x v="6"/>
  </r>
  <r>
    <n v="3817"/>
    <x v="0"/>
    <s v="gases-co2"/>
    <x v="2"/>
    <n v="394.76661750439598"/>
    <s v="AR5"/>
    <s v="WEM"/>
    <s v="central"/>
    <x v="6"/>
  </r>
  <r>
    <n v="3818"/>
    <x v="0"/>
    <s v="gases-co2"/>
    <x v="3"/>
    <n v="442.64120134394068"/>
    <s v="AR5"/>
    <s v="WEM"/>
    <s v="central"/>
    <x v="6"/>
  </r>
  <r>
    <n v="3819"/>
    <x v="0"/>
    <s v="gases-co2"/>
    <x v="4"/>
    <n v="500.41393501738128"/>
    <s v="AR5"/>
    <s v="WEM"/>
    <s v="central"/>
    <x v="6"/>
  </r>
  <r>
    <n v="3820"/>
    <x v="0"/>
    <s v="gases-co2"/>
    <x v="5"/>
    <n v="582.37680143737566"/>
    <s v="AR5"/>
    <s v="WEM"/>
    <s v="central"/>
    <x v="6"/>
  </r>
  <r>
    <n v="3821"/>
    <x v="0"/>
    <s v="gases-co2"/>
    <x v="6"/>
    <n v="541.38352746514397"/>
    <s v="AR5"/>
    <s v="WEM"/>
    <s v="central"/>
    <x v="6"/>
  </r>
  <r>
    <n v="3822"/>
    <x v="0"/>
    <s v="gases-co2"/>
    <x v="7"/>
    <n v="568.00527997500399"/>
    <s v="AR5"/>
    <s v="WEM"/>
    <s v="central"/>
    <x v="6"/>
  </r>
  <r>
    <n v="3823"/>
    <x v="0"/>
    <s v="gases-co2"/>
    <x v="8"/>
    <n v="644.77509585238522"/>
    <s v="AR5"/>
    <s v="WEM"/>
    <s v="central"/>
    <x v="6"/>
  </r>
  <r>
    <n v="3824"/>
    <x v="0"/>
    <s v="gases-co2"/>
    <x v="9"/>
    <n v="743.1827698796393"/>
    <s v="AR5"/>
    <s v="WEM"/>
    <s v="central"/>
    <x v="6"/>
  </r>
  <r>
    <n v="3825"/>
    <x v="0"/>
    <s v="gases-co2"/>
    <x v="10"/>
    <n v="790.77977704553166"/>
    <s v="AR5"/>
    <s v="WEM"/>
    <s v="central"/>
    <x v="6"/>
  </r>
  <r>
    <n v="3826"/>
    <x v="0"/>
    <s v="gases-co2"/>
    <x v="11"/>
    <n v="901.74608380166364"/>
    <s v="AR5"/>
    <s v="WEM"/>
    <s v="central"/>
    <x v="6"/>
  </r>
  <r>
    <n v="3827"/>
    <x v="0"/>
    <s v="gases-co2"/>
    <x v="12"/>
    <n v="1033.900568909587"/>
    <s v="AR5"/>
    <s v="WEM"/>
    <s v="central"/>
    <x v="6"/>
  </r>
  <r>
    <n v="3828"/>
    <x v="0"/>
    <s v="gases-co2"/>
    <x v="13"/>
    <n v="1001.7259658456539"/>
    <s v="AR5"/>
    <s v="WEM"/>
    <s v="central"/>
    <x v="6"/>
  </r>
  <r>
    <n v="3829"/>
    <x v="0"/>
    <s v="gases-co2"/>
    <x v="14"/>
    <n v="1006.908266386383"/>
    <s v="AR5"/>
    <s v="WEM"/>
    <s v="central"/>
    <x v="6"/>
  </r>
  <r>
    <n v="3830"/>
    <x v="0"/>
    <s v="gases-co2"/>
    <x v="15"/>
    <n v="1064.1014056601909"/>
    <s v="AR5"/>
    <s v="WEM"/>
    <s v="central"/>
    <x v="6"/>
  </r>
  <r>
    <n v="3831"/>
    <x v="0"/>
    <s v="gases-co2"/>
    <x v="16"/>
    <n v="929.82371535332504"/>
    <s v="AR5"/>
    <s v="WEM"/>
    <s v="central"/>
    <x v="6"/>
  </r>
  <r>
    <n v="3832"/>
    <x v="0"/>
    <s v="gases-co2"/>
    <x v="17"/>
    <n v="995.82021588839643"/>
    <s v="AR5"/>
    <s v="WEM"/>
    <s v="central"/>
    <x v="6"/>
  </r>
  <r>
    <n v="3833"/>
    <x v="0"/>
    <s v="gases-co2"/>
    <x v="18"/>
    <n v="942.63769462898597"/>
    <s v="AR5"/>
    <s v="WEM"/>
    <s v="central"/>
    <x v="6"/>
  </r>
  <r>
    <n v="3834"/>
    <x v="0"/>
    <s v="gases-co2"/>
    <x v="19"/>
    <n v="965.77074532463757"/>
    <s v="AR5"/>
    <s v="WEM"/>
    <s v="central"/>
    <x v="6"/>
  </r>
  <r>
    <n v="3835"/>
    <x v="0"/>
    <s v="gases-co2"/>
    <x v="20"/>
    <n v="961.19529073333365"/>
    <s v="AR5"/>
    <s v="WEM"/>
    <s v="central"/>
    <x v="6"/>
  </r>
  <r>
    <n v="3836"/>
    <x v="0"/>
    <s v="gases-co2"/>
    <x v="21"/>
    <n v="1019.706721924638"/>
    <s v="AR5"/>
    <s v="WEM"/>
    <s v="central"/>
    <x v="6"/>
  </r>
  <r>
    <n v="3837"/>
    <x v="0"/>
    <s v="gases-co2"/>
    <x v="22"/>
    <n v="1056.7803060434801"/>
    <s v="AR5"/>
    <s v="WEM"/>
    <s v="central"/>
    <x v="6"/>
  </r>
  <r>
    <n v="3838"/>
    <x v="0"/>
    <s v="gases-co2"/>
    <x v="23"/>
    <n v="965.93459042028996"/>
    <s v="AR5"/>
    <s v="WEM"/>
    <s v="central"/>
    <x v="6"/>
  </r>
  <r>
    <n v="3839"/>
    <x v="0"/>
    <s v="gases-co2"/>
    <x v="24"/>
    <n v="998.76015646956603"/>
    <s v="AR5"/>
    <s v="WEM"/>
    <s v="central"/>
    <x v="6"/>
  </r>
  <r>
    <n v="3840"/>
    <x v="0"/>
    <s v="gases-co2"/>
    <x v="25"/>
    <n v="1050.237449257972"/>
    <s v="AR5"/>
    <s v="WEM"/>
    <s v="central"/>
    <x v="6"/>
  </r>
  <r>
    <n v="3841"/>
    <x v="0"/>
    <s v="gases-co2"/>
    <x v="26"/>
    <n v="998.14629608116036"/>
    <s v="AR5"/>
    <s v="WEM"/>
    <s v="central"/>
    <x v="6"/>
  </r>
  <r>
    <n v="3842"/>
    <x v="0"/>
    <s v="gases-co2"/>
    <x v="27"/>
    <n v="967.0877161318848"/>
    <s v="AR5"/>
    <s v="WEM"/>
    <s v="central"/>
    <x v="6"/>
  </r>
  <r>
    <n v="3843"/>
    <x v="0"/>
    <s v="gases-co2"/>
    <x v="28"/>
    <n v="1016.543726063769"/>
    <s v="AR5"/>
    <s v="WEM"/>
    <s v="central"/>
    <x v="6"/>
  </r>
  <r>
    <n v="3844"/>
    <x v="0"/>
    <s v="gases-co2"/>
    <x v="29"/>
    <n v="1020.503379547827"/>
    <s v="AR5"/>
    <s v="WEM"/>
    <s v="central"/>
    <x v="6"/>
  </r>
  <r>
    <n v="3845"/>
    <x v="0"/>
    <s v="gases-co2"/>
    <x v="30"/>
    <n v="951.5068264405802"/>
    <s v="AR5"/>
    <s v="WEM"/>
    <s v="central"/>
    <x v="6"/>
  </r>
  <r>
    <n v="3846"/>
    <x v="0"/>
    <s v="gases-co2"/>
    <x v="31"/>
    <n v="908.82402129710204"/>
    <s v="AR5"/>
    <s v="WEM"/>
    <s v="central"/>
    <x v="6"/>
  </r>
  <r>
    <n v="3847"/>
    <x v="0"/>
    <s v="gases-co2"/>
    <x v="32"/>
    <n v="824.15120790072501"/>
    <s v="AR5"/>
    <s v="WEM"/>
    <s v="central"/>
    <x v="6"/>
  </r>
  <r>
    <n v="3848"/>
    <x v="0"/>
    <s v="gases-co2"/>
    <x v="33"/>
    <n v="699.42705551304402"/>
    <s v="AR5"/>
    <s v="WEM"/>
    <s v="central"/>
    <x v="6"/>
  </r>
  <r>
    <n v="3849"/>
    <x v="0"/>
    <s v="gases-co2"/>
    <x v="34"/>
    <n v="782.43445829999996"/>
    <s v="AR5"/>
    <s v="WEM"/>
    <s v="central"/>
    <x v="6"/>
  </r>
  <r>
    <n v="3850"/>
    <x v="0"/>
    <s v="gases-co2"/>
    <x v="35"/>
    <n v="781.67929130000005"/>
    <s v="AR5"/>
    <s v="WEM"/>
    <s v="central"/>
    <x v="6"/>
  </r>
  <r>
    <n v="3851"/>
    <x v="0"/>
    <s v="gases-co2"/>
    <x v="36"/>
    <n v="781.36981890000004"/>
    <s v="AR5"/>
    <s v="WEM"/>
    <s v="central"/>
    <x v="6"/>
  </r>
  <r>
    <n v="3852"/>
    <x v="0"/>
    <s v="gases-co2"/>
    <x v="37"/>
    <n v="781.0728292"/>
    <s v="AR5"/>
    <s v="WEM"/>
    <s v="central"/>
    <x v="6"/>
  </r>
  <r>
    <n v="3853"/>
    <x v="0"/>
    <s v="gases-co2"/>
    <x v="38"/>
    <n v="780.70948599999997"/>
    <s v="AR5"/>
    <s v="WEM"/>
    <s v="central"/>
    <x v="6"/>
  </r>
  <r>
    <n v="3854"/>
    <x v="0"/>
    <s v="gases-co2"/>
    <x v="39"/>
    <n v="780.36380359999998"/>
    <s v="AR5"/>
    <s v="WEM"/>
    <s v="central"/>
    <x v="6"/>
  </r>
  <r>
    <n v="3855"/>
    <x v="0"/>
    <s v="gases-co2"/>
    <x v="40"/>
    <n v="780.00054160000002"/>
    <s v="AR5"/>
    <s v="WEM"/>
    <s v="central"/>
    <x v="6"/>
  </r>
  <r>
    <n v="3856"/>
    <x v="0"/>
    <s v="gases-co2"/>
    <x v="41"/>
    <n v="779.63727930000005"/>
    <s v="AR5"/>
    <s v="WEM"/>
    <s v="central"/>
    <x v="6"/>
  </r>
  <r>
    <n v="3857"/>
    <x v="0"/>
    <s v="gases-co2"/>
    <x v="42"/>
    <n v="779.2740172"/>
    <s v="AR5"/>
    <s v="WEM"/>
    <s v="central"/>
    <x v="6"/>
  </r>
  <r>
    <n v="3858"/>
    <x v="0"/>
    <s v="gases-co2"/>
    <x v="43"/>
    <n v="778.91075509999996"/>
    <s v="AR5"/>
    <s v="WEM"/>
    <s v="central"/>
    <x v="6"/>
  </r>
  <r>
    <n v="3859"/>
    <x v="0"/>
    <s v="gases-co2"/>
    <x v="44"/>
    <n v="778.54749289999995"/>
    <s v="AR5"/>
    <s v="WEM"/>
    <s v="central"/>
    <x v="6"/>
  </r>
  <r>
    <n v="3860"/>
    <x v="0"/>
    <s v="gases-co2"/>
    <x v="45"/>
    <n v="778.18423080000002"/>
    <s v="AR5"/>
    <s v="WEM"/>
    <s v="central"/>
    <x v="6"/>
  </r>
  <r>
    <n v="3861"/>
    <x v="0"/>
    <s v="gases-co2"/>
    <x v="46"/>
    <n v="777.82096869999998"/>
    <s v="AR5"/>
    <s v="WEM"/>
    <s v="central"/>
    <x v="6"/>
  </r>
  <r>
    <n v="3862"/>
    <x v="0"/>
    <s v="gases-co2"/>
    <x v="47"/>
    <n v="777.45770649999997"/>
    <s v="AR5"/>
    <s v="WEM"/>
    <s v="central"/>
    <x v="6"/>
  </r>
  <r>
    <n v="3863"/>
    <x v="0"/>
    <s v="gases-co2"/>
    <x v="48"/>
    <n v="777.09444440000004"/>
    <s v="AR5"/>
    <s v="WEM"/>
    <s v="central"/>
    <x v="6"/>
  </r>
  <r>
    <n v="3864"/>
    <x v="0"/>
    <s v="gases-co2"/>
    <x v="49"/>
    <n v="776.73118209999996"/>
    <s v="AR5"/>
    <s v="WEM"/>
    <s v="central"/>
    <x v="6"/>
  </r>
  <r>
    <n v="3865"/>
    <x v="0"/>
    <s v="gases-co2"/>
    <x v="50"/>
    <n v="776.36792009999999"/>
    <s v="AR5"/>
    <s v="WEM"/>
    <s v="central"/>
    <x v="6"/>
  </r>
  <r>
    <n v="3866"/>
    <x v="0"/>
    <s v="gases-co2"/>
    <x v="51"/>
    <n v="776.00465799999995"/>
    <s v="AR5"/>
    <s v="WEM"/>
    <s v="central"/>
    <x v="6"/>
  </r>
  <r>
    <n v="3867"/>
    <x v="0"/>
    <s v="gases-co2"/>
    <x v="52"/>
    <n v="775.64139569999998"/>
    <s v="AR5"/>
    <s v="WEM"/>
    <s v="central"/>
    <x v="6"/>
  </r>
  <r>
    <n v="3868"/>
    <x v="0"/>
    <s v="gases-co2"/>
    <x v="53"/>
    <n v="775.27813360000005"/>
    <s v="AR5"/>
    <s v="WEM"/>
    <s v="central"/>
    <x v="6"/>
  </r>
  <r>
    <n v="3869"/>
    <x v="0"/>
    <s v="gases-co2"/>
    <x v="54"/>
    <n v="774.91487140000004"/>
    <s v="AR5"/>
    <s v="WEM"/>
    <s v="central"/>
    <x v="6"/>
  </r>
  <r>
    <n v="3870"/>
    <x v="0"/>
    <s v="gases-co2"/>
    <x v="55"/>
    <n v="774.5516093"/>
    <s v="AR5"/>
    <s v="WEM"/>
    <s v="central"/>
    <x v="6"/>
  </r>
  <r>
    <n v="3871"/>
    <x v="0"/>
    <s v="gases-co2"/>
    <x v="56"/>
    <n v="774.18834719999995"/>
    <s v="AR5"/>
    <s v="WEM"/>
    <s v="central"/>
    <x v="6"/>
  </r>
  <r>
    <n v="3872"/>
    <x v="0"/>
    <s v="gases-co2"/>
    <x v="57"/>
    <n v="773.82508499999994"/>
    <s v="AR5"/>
    <s v="WEM"/>
    <s v="central"/>
    <x v="6"/>
  </r>
  <r>
    <n v="3873"/>
    <x v="0"/>
    <s v="gases-co2"/>
    <x v="58"/>
    <n v="773.46182290000002"/>
    <s v="AR5"/>
    <s v="WEM"/>
    <s v="central"/>
    <x v="6"/>
  </r>
  <r>
    <n v="3874"/>
    <x v="0"/>
    <s v="gases-co2"/>
    <x v="59"/>
    <n v="773.09856060000004"/>
    <s v="AR5"/>
    <s v="WEM"/>
    <s v="central"/>
    <x v="6"/>
  </r>
  <r>
    <n v="3875"/>
    <x v="0"/>
    <s v="gases-co2"/>
    <x v="60"/>
    <n v="772.7352985"/>
    <s v="AR5"/>
    <s v="WEM"/>
    <s v="central"/>
    <x v="6"/>
  </r>
  <r>
    <n v="3876"/>
    <x v="0"/>
    <s v="gases-n2o"/>
    <x v="0"/>
    <n v="4694.367579620086"/>
    <s v="AR5"/>
    <s v="WEM"/>
    <s v="central"/>
    <x v="6"/>
  </r>
  <r>
    <n v="3877"/>
    <x v="0"/>
    <s v="gases-n2o"/>
    <x v="1"/>
    <n v="4770.3297773407057"/>
    <s v="AR5"/>
    <s v="WEM"/>
    <s v="central"/>
    <x v="6"/>
  </r>
  <r>
    <n v="3878"/>
    <x v="0"/>
    <s v="gases-n2o"/>
    <x v="2"/>
    <n v="4794.0593403680896"/>
    <s v="AR5"/>
    <s v="WEM"/>
    <s v="central"/>
    <x v="6"/>
  </r>
  <r>
    <n v="3879"/>
    <x v="0"/>
    <s v="gases-n2o"/>
    <x v="3"/>
    <n v="4982.8536622459014"/>
    <s v="AR5"/>
    <s v="WEM"/>
    <s v="central"/>
    <x v="6"/>
  </r>
  <r>
    <n v="3880"/>
    <x v="0"/>
    <s v="gases-n2o"/>
    <x v="4"/>
    <n v="5196.8374035381567"/>
    <s v="AR5"/>
    <s v="WEM"/>
    <s v="central"/>
    <x v="6"/>
  </r>
  <r>
    <n v="3881"/>
    <x v="0"/>
    <s v="gases-n2o"/>
    <x v="5"/>
    <n v="5405.8555898599716"/>
    <s v="AR5"/>
    <s v="WEM"/>
    <s v="central"/>
    <x v="6"/>
  </r>
  <r>
    <n v="3882"/>
    <x v="0"/>
    <s v="gases-n2o"/>
    <x v="6"/>
    <n v="5516.3186338817914"/>
    <s v="AR5"/>
    <s v="WEM"/>
    <s v="central"/>
    <x v="6"/>
  </r>
  <r>
    <n v="3883"/>
    <x v="0"/>
    <s v="gases-n2o"/>
    <x v="7"/>
    <n v="5541.817499541673"/>
    <s v="AR5"/>
    <s v="WEM"/>
    <s v="central"/>
    <x v="6"/>
  </r>
  <r>
    <n v="3884"/>
    <x v="0"/>
    <s v="gases-n2o"/>
    <x v="8"/>
    <n v="5486.6174098821539"/>
    <s v="AR5"/>
    <s v="WEM"/>
    <s v="central"/>
    <x v="6"/>
  </r>
  <r>
    <n v="3885"/>
    <x v="0"/>
    <s v="gases-n2o"/>
    <x v="9"/>
    <n v="5470.411572966992"/>
    <s v="AR5"/>
    <s v="WEM"/>
    <s v="central"/>
    <x v="6"/>
  </r>
  <r>
    <n v="3886"/>
    <x v="0"/>
    <s v="gases-n2o"/>
    <x v="10"/>
    <n v="5730.6583009045753"/>
    <s v="AR5"/>
    <s v="WEM"/>
    <s v="central"/>
    <x v="6"/>
  </r>
  <r>
    <n v="3887"/>
    <x v="0"/>
    <s v="gases-n2o"/>
    <x v="11"/>
    <n v="6046.7248138094074"/>
    <s v="AR5"/>
    <s v="WEM"/>
    <s v="central"/>
    <x v="6"/>
  </r>
  <r>
    <n v="3888"/>
    <x v="0"/>
    <s v="gases-n2o"/>
    <x v="12"/>
    <n v="6122.0963102291526"/>
    <s v="AR5"/>
    <s v="WEM"/>
    <s v="central"/>
    <x v="6"/>
  </r>
  <r>
    <n v="3889"/>
    <x v="0"/>
    <s v="gases-n2o"/>
    <x v="13"/>
    <n v="6355.7599915833889"/>
    <s v="AR5"/>
    <s v="WEM"/>
    <s v="central"/>
    <x v="6"/>
  </r>
  <r>
    <n v="3890"/>
    <x v="0"/>
    <s v="gases-n2o"/>
    <x v="14"/>
    <n v="6460.7452678960408"/>
    <s v="AR5"/>
    <s v="WEM"/>
    <s v="central"/>
    <x v="6"/>
  </r>
  <r>
    <n v="3891"/>
    <x v="0"/>
    <s v="gases-n2o"/>
    <x v="15"/>
    <n v="6503.8542260926824"/>
    <s v="AR5"/>
    <s v="WEM"/>
    <s v="central"/>
    <x v="6"/>
  </r>
  <r>
    <n v="3892"/>
    <x v="0"/>
    <s v="gases-n2o"/>
    <x v="16"/>
    <n v="6282.0089613653881"/>
    <s v="AR5"/>
    <s v="WEM"/>
    <s v="central"/>
    <x v="6"/>
  </r>
  <r>
    <n v="3893"/>
    <x v="0"/>
    <s v="gases-n2o"/>
    <x v="17"/>
    <n v="6086.6318211180542"/>
    <s v="AR5"/>
    <s v="WEM"/>
    <s v="central"/>
    <x v="6"/>
  </r>
  <r>
    <n v="3894"/>
    <x v="0"/>
    <s v="gases-n2o"/>
    <x v="18"/>
    <n v="6131.3754276390364"/>
    <s v="AR5"/>
    <s v="WEM"/>
    <s v="central"/>
    <x v="6"/>
  </r>
  <r>
    <n v="3895"/>
    <x v="0"/>
    <s v="gases-n2o"/>
    <x v="19"/>
    <n v="6122.5637845038927"/>
    <s v="AR5"/>
    <s v="WEM"/>
    <s v="central"/>
    <x v="6"/>
  </r>
  <r>
    <n v="3896"/>
    <x v="0"/>
    <s v="gases-n2o"/>
    <x v="20"/>
    <n v="6277.8167819743048"/>
    <s v="AR5"/>
    <s v="WEM"/>
    <s v="central"/>
    <x v="6"/>
  </r>
  <r>
    <n v="3897"/>
    <x v="0"/>
    <s v="gases-n2o"/>
    <x v="21"/>
    <n v="6414.7990483492322"/>
    <s v="AR5"/>
    <s v="WEM"/>
    <s v="central"/>
    <x v="6"/>
  </r>
  <r>
    <n v="3898"/>
    <x v="0"/>
    <s v="gases-n2o"/>
    <x v="22"/>
    <n v="6515.6608528543538"/>
    <s v="AR5"/>
    <s v="WEM"/>
    <s v="central"/>
    <x v="6"/>
  </r>
  <r>
    <n v="3899"/>
    <x v="0"/>
    <s v="gases-n2o"/>
    <x v="23"/>
    <n v="6513.4080327276833"/>
    <s v="AR5"/>
    <s v="WEM"/>
    <s v="central"/>
    <x v="6"/>
  </r>
  <r>
    <n v="3900"/>
    <x v="0"/>
    <s v="gases-n2o"/>
    <x v="24"/>
    <n v="6725.9861666025436"/>
    <s v="AR5"/>
    <s v="WEM"/>
    <s v="central"/>
    <x v="6"/>
  </r>
  <r>
    <n v="3901"/>
    <x v="0"/>
    <s v="gases-n2o"/>
    <x v="25"/>
    <n v="6685.8989227000238"/>
    <s v="AR5"/>
    <s v="WEM"/>
    <s v="central"/>
    <x v="6"/>
  </r>
  <r>
    <n v="3902"/>
    <x v="0"/>
    <s v="gases-n2o"/>
    <x v="26"/>
    <n v="6704.1946516296684"/>
    <s v="AR5"/>
    <s v="WEM"/>
    <s v="central"/>
    <x v="6"/>
  </r>
  <r>
    <n v="3903"/>
    <x v="0"/>
    <s v="gases-n2o"/>
    <x v="27"/>
    <n v="6767.5240728407234"/>
    <s v="AR5"/>
    <s v="WEM"/>
    <s v="central"/>
    <x v="6"/>
  </r>
  <r>
    <n v="3904"/>
    <x v="0"/>
    <s v="gases-n2o"/>
    <x v="28"/>
    <n v="6847.6396745394513"/>
    <s v="AR5"/>
    <s v="WEM"/>
    <s v="central"/>
    <x v="6"/>
  </r>
  <r>
    <n v="3905"/>
    <x v="0"/>
    <s v="gases-n2o"/>
    <x v="29"/>
    <n v="6862.7021551674434"/>
    <s v="AR5"/>
    <s v="WEM"/>
    <s v="central"/>
    <x v="6"/>
  </r>
  <r>
    <n v="3906"/>
    <x v="0"/>
    <s v="gases-n2o"/>
    <x v="30"/>
    <n v="6971.9488312831963"/>
    <s v="AR5"/>
    <s v="WEM"/>
    <s v="central"/>
    <x v="6"/>
  </r>
  <r>
    <n v="3907"/>
    <x v="0"/>
    <s v="gases-n2o"/>
    <x v="31"/>
    <n v="6829.7204256400692"/>
    <s v="AR5"/>
    <s v="WEM"/>
    <s v="central"/>
    <x v="6"/>
  </r>
  <r>
    <n v="3908"/>
    <x v="0"/>
    <s v="gases-n2o"/>
    <x v="32"/>
    <n v="6546.7525165624529"/>
    <s v="AR5"/>
    <s v="WEM"/>
    <s v="central"/>
    <x v="6"/>
  </r>
  <r>
    <n v="3909"/>
    <x v="0"/>
    <s v="gases-n2o"/>
    <x v="33"/>
    <n v="6463.8111269898764"/>
    <s v="AR5"/>
    <s v="WEM"/>
    <s v="central"/>
    <x v="6"/>
  </r>
  <r>
    <n v="3910"/>
    <x v="0"/>
    <s v="gases-n2o"/>
    <x v="34"/>
    <n v="6450.8795190000001"/>
    <s v="AR5"/>
    <s v="WEM"/>
    <s v="central"/>
    <x v="6"/>
  </r>
  <r>
    <n v="3911"/>
    <x v="0"/>
    <s v="gases-n2o"/>
    <x v="35"/>
    <n v="6456.0503060000001"/>
    <s v="AR5"/>
    <s v="WEM"/>
    <s v="central"/>
    <x v="6"/>
  </r>
  <r>
    <n v="3912"/>
    <x v="0"/>
    <s v="gases-n2o"/>
    <x v="36"/>
    <n v="6456.9419090000001"/>
    <s v="AR5"/>
    <s v="WEM"/>
    <s v="central"/>
    <x v="6"/>
  </r>
  <r>
    <n v="3913"/>
    <x v="0"/>
    <s v="gases-n2o"/>
    <x v="37"/>
    <n v="6457.8413250000003"/>
    <s v="AR5"/>
    <s v="WEM"/>
    <s v="central"/>
    <x v="6"/>
  </r>
  <r>
    <n v="3914"/>
    <x v="0"/>
    <s v="gases-n2o"/>
    <x v="38"/>
    <n v="6464.3125389999996"/>
    <s v="AR5"/>
    <s v="WEM"/>
    <s v="central"/>
    <x v="6"/>
  </r>
  <r>
    <n v="3915"/>
    <x v="0"/>
    <s v="gases-n2o"/>
    <x v="39"/>
    <n v="6453.9090939999996"/>
    <s v="AR5"/>
    <s v="WEM"/>
    <s v="central"/>
    <x v="6"/>
  </r>
  <r>
    <n v="3916"/>
    <x v="0"/>
    <s v="gases-n2o"/>
    <x v="40"/>
    <n v="6458.8863929999998"/>
    <s v="AR5"/>
    <s v="WEM"/>
    <s v="central"/>
    <x v="6"/>
  </r>
  <r>
    <n v="3917"/>
    <x v="0"/>
    <s v="gases-n2o"/>
    <x v="41"/>
    <n v="6467.0081659999996"/>
    <s v="AR5"/>
    <s v="WEM"/>
    <s v="central"/>
    <x v="6"/>
  </r>
  <r>
    <n v="3918"/>
    <x v="0"/>
    <s v="gases-n2o"/>
    <x v="42"/>
    <n v="6485.2965130000002"/>
    <s v="AR5"/>
    <s v="WEM"/>
    <s v="central"/>
    <x v="6"/>
  </r>
  <r>
    <n v="3919"/>
    <x v="0"/>
    <s v="gases-n2o"/>
    <x v="43"/>
    <n v="6486.854977"/>
    <s v="AR5"/>
    <s v="WEM"/>
    <s v="central"/>
    <x v="6"/>
  </r>
  <r>
    <n v="3920"/>
    <x v="0"/>
    <s v="gases-n2o"/>
    <x v="44"/>
    <n v="6497.0172549999997"/>
    <s v="AR5"/>
    <s v="WEM"/>
    <s v="central"/>
    <x v="6"/>
  </r>
  <r>
    <n v="3921"/>
    <x v="0"/>
    <s v="gases-n2o"/>
    <x v="45"/>
    <n v="6506.9048769999999"/>
    <s v="AR5"/>
    <s v="WEM"/>
    <s v="central"/>
    <x v="6"/>
  </r>
  <r>
    <n v="3922"/>
    <x v="0"/>
    <s v="gases-n2o"/>
    <x v="46"/>
    <n v="6525.797638"/>
    <s v="AR5"/>
    <s v="WEM"/>
    <s v="central"/>
    <x v="6"/>
  </r>
  <r>
    <n v="3923"/>
    <x v="0"/>
    <s v="gases-n2o"/>
    <x v="47"/>
    <n v="6527.5155439999999"/>
    <s v="AR5"/>
    <s v="WEM"/>
    <s v="central"/>
    <x v="6"/>
  </r>
  <r>
    <n v="3924"/>
    <x v="0"/>
    <s v="gases-n2o"/>
    <x v="48"/>
    <n v="6537.8973539999997"/>
    <s v="AR5"/>
    <s v="WEM"/>
    <s v="central"/>
    <x v="6"/>
  </r>
  <r>
    <n v="3925"/>
    <x v="0"/>
    <s v="gases-n2o"/>
    <x v="49"/>
    <n v="6548.318303"/>
    <s v="AR5"/>
    <s v="WEM"/>
    <s v="central"/>
    <x v="6"/>
  </r>
  <r>
    <n v="3926"/>
    <x v="0"/>
    <s v="gases-n2o"/>
    <x v="50"/>
    <n v="6567.5028069999998"/>
    <s v="AR5"/>
    <s v="WEM"/>
    <s v="central"/>
    <x v="6"/>
  </r>
  <r>
    <n v="3927"/>
    <x v="0"/>
    <s v="gases-n2o"/>
    <x v="51"/>
    <n v="6569.4020600000003"/>
    <s v="AR5"/>
    <s v="WEM"/>
    <s v="central"/>
    <x v="6"/>
  </r>
  <r>
    <n v="3928"/>
    <x v="0"/>
    <s v="gases-n2o"/>
    <x v="52"/>
    <n v="6580.0409559999998"/>
    <s v="AR5"/>
    <s v="WEM"/>
    <s v="central"/>
    <x v="6"/>
  </r>
  <r>
    <n v="3929"/>
    <x v="0"/>
    <s v="gases-n2o"/>
    <x v="53"/>
    <n v="6590.720088"/>
    <s v="AR5"/>
    <s v="WEM"/>
    <s v="central"/>
    <x v="6"/>
  </r>
  <r>
    <n v="3930"/>
    <x v="0"/>
    <s v="gases-n2o"/>
    <x v="54"/>
    <n v="6610.2360159999998"/>
    <s v="AR5"/>
    <s v="WEM"/>
    <s v="central"/>
    <x v="6"/>
  </r>
  <r>
    <n v="3931"/>
    <x v="0"/>
    <s v="gases-n2o"/>
    <x v="55"/>
    <n v="6612.3534"/>
    <s v="AR5"/>
    <s v="WEM"/>
    <s v="central"/>
    <x v="6"/>
  </r>
  <r>
    <n v="3932"/>
    <x v="0"/>
    <s v="gases-n2o"/>
    <x v="56"/>
    <n v="6623.2655779999996"/>
    <s v="AR5"/>
    <s v="WEM"/>
    <s v="central"/>
    <x v="6"/>
  </r>
  <r>
    <n v="3933"/>
    <x v="0"/>
    <s v="gases-n2o"/>
    <x v="57"/>
    <n v="6634.2203369999997"/>
    <s v="AR5"/>
    <s v="WEM"/>
    <s v="central"/>
    <x v="6"/>
  </r>
  <r>
    <n v="3934"/>
    <x v="0"/>
    <s v="gases-n2o"/>
    <x v="58"/>
    <n v="6654.0913950000004"/>
    <s v="AR5"/>
    <s v="WEM"/>
    <s v="central"/>
    <x v="6"/>
  </r>
  <r>
    <n v="3935"/>
    <x v="0"/>
    <s v="gases-n2o"/>
    <x v="59"/>
    <n v="6656.4534050000002"/>
    <s v="AR5"/>
    <s v="WEM"/>
    <s v="central"/>
    <x v="6"/>
  </r>
  <r>
    <n v="3936"/>
    <x v="0"/>
    <s v="gases-n2o"/>
    <x v="60"/>
    <n v="6658.7042229999997"/>
    <s v="AR5"/>
    <s v="WEM"/>
    <s v="central"/>
    <x v="6"/>
  </r>
  <r>
    <n v="3937"/>
    <x v="1"/>
    <s v="gases-ch4"/>
    <x v="0"/>
    <n v="30.911999999999999"/>
    <s v="AR5"/>
    <s v="WEM"/>
    <s v="central"/>
    <x v="6"/>
  </r>
  <r>
    <n v="3938"/>
    <x v="1"/>
    <s v="gases-ch4"/>
    <x v="1"/>
    <n v="52.808"/>
    <s v="AR5"/>
    <s v="WEM"/>
    <s v="central"/>
    <x v="6"/>
  </r>
  <r>
    <n v="3939"/>
    <x v="1"/>
    <s v="gases-ch4"/>
    <x v="2"/>
    <n v="44.758000000000003"/>
    <s v="AR5"/>
    <s v="WEM"/>
    <s v="central"/>
    <x v="6"/>
  </r>
  <r>
    <n v="3940"/>
    <x v="1"/>
    <s v="gases-ch4"/>
    <x v="3"/>
    <n v="50.231999999999999"/>
    <s v="AR5"/>
    <s v="WEM"/>
    <s v="central"/>
    <x v="6"/>
  </r>
  <r>
    <n v="3941"/>
    <x v="1"/>
    <s v="gases-ch4"/>
    <x v="4"/>
    <n v="62.983199999999997"/>
    <s v="AR5"/>
    <s v="WEM"/>
    <s v="central"/>
    <x v="6"/>
  </r>
  <r>
    <n v="3942"/>
    <x v="1"/>
    <s v="gases-ch4"/>
    <x v="5"/>
    <n v="88.619809599999996"/>
    <s v="AR5"/>
    <s v="WEM"/>
    <s v="central"/>
    <x v="6"/>
  </r>
  <r>
    <n v="3943"/>
    <x v="1"/>
    <s v="gases-ch4"/>
    <x v="6"/>
    <n v="118.9241956"/>
    <s v="AR5"/>
    <s v="WEM"/>
    <s v="central"/>
    <x v="6"/>
  </r>
  <r>
    <n v="3944"/>
    <x v="1"/>
    <s v="gases-ch4"/>
    <x v="7"/>
    <n v="122.6756888"/>
    <s v="AR5"/>
    <s v="WEM"/>
    <s v="central"/>
    <x v="6"/>
  </r>
  <r>
    <n v="3945"/>
    <x v="1"/>
    <s v="gases-ch4"/>
    <x v="8"/>
    <n v="115.4954108"/>
    <s v="AR5"/>
    <s v="WEM"/>
    <s v="central"/>
    <x v="6"/>
  </r>
  <r>
    <n v="3946"/>
    <x v="1"/>
    <s v="gases-ch4"/>
    <x v="9"/>
    <n v="132.8328568"/>
    <s v="AR5"/>
    <s v="WEM"/>
    <s v="central"/>
    <x v="6"/>
  </r>
  <r>
    <n v="3947"/>
    <x v="1"/>
    <s v="gases-ch4"/>
    <x v="10"/>
    <n v="155.24676160000001"/>
    <s v="AR5"/>
    <s v="WEM"/>
    <s v="central"/>
    <x v="6"/>
  </r>
  <r>
    <n v="3948"/>
    <x v="1"/>
    <s v="gases-ch4"/>
    <x v="11"/>
    <n v="137.3219876"/>
    <s v="AR5"/>
    <s v="WEM"/>
    <s v="central"/>
    <x v="6"/>
  </r>
  <r>
    <n v="3949"/>
    <x v="1"/>
    <s v="gases-ch4"/>
    <x v="12"/>
    <n v="146.9207432"/>
    <s v="AR5"/>
    <s v="WEM"/>
    <s v="central"/>
    <x v="6"/>
  </r>
  <r>
    <n v="3950"/>
    <x v="1"/>
    <s v="gases-ch4"/>
    <x v="13"/>
    <n v="62.320974800000002"/>
    <s v="AR5"/>
    <s v="WEM"/>
    <s v="central"/>
    <x v="6"/>
  </r>
  <r>
    <n v="3951"/>
    <x v="1"/>
    <s v="gases-ch4"/>
    <x v="14"/>
    <n v="70.054899599999999"/>
    <s v="AR5"/>
    <s v="WEM"/>
    <s v="central"/>
    <x v="6"/>
  </r>
  <r>
    <n v="3952"/>
    <x v="1"/>
    <s v="gases-ch4"/>
    <x v="15"/>
    <n v="22.103045999999999"/>
    <s v="AR5"/>
    <s v="WEM"/>
    <s v="central"/>
    <x v="6"/>
  </r>
  <r>
    <n v="3953"/>
    <x v="1"/>
    <s v="gases-ch4"/>
    <x v="16"/>
    <n v="26.031123999999998"/>
    <s v="AR5"/>
    <s v="WEM"/>
    <s v="central"/>
    <x v="6"/>
  </r>
  <r>
    <n v="3954"/>
    <x v="1"/>
    <s v="gases-ch4"/>
    <x v="17"/>
    <n v="27.993456399999999"/>
    <s v="AR5"/>
    <s v="WEM"/>
    <s v="central"/>
    <x v="6"/>
  </r>
  <r>
    <n v="3955"/>
    <x v="1"/>
    <s v="gases-ch4"/>
    <x v="18"/>
    <n v="36.728479200000002"/>
    <s v="AR5"/>
    <s v="WEM"/>
    <s v="central"/>
    <x v="6"/>
  </r>
  <r>
    <n v="3956"/>
    <x v="1"/>
    <s v="gases-ch4"/>
    <x v="19"/>
    <n v="52.959984000000013"/>
    <s v="AR5"/>
    <s v="WEM"/>
    <s v="central"/>
    <x v="6"/>
  </r>
  <r>
    <n v="3957"/>
    <x v="1"/>
    <s v="gases-ch4"/>
    <x v="20"/>
    <n v="53.373045599999998"/>
    <s v="AR5"/>
    <s v="WEM"/>
    <s v="central"/>
    <x v="6"/>
  </r>
  <r>
    <n v="3958"/>
    <x v="1"/>
    <s v="gases-ch4"/>
    <x v="21"/>
    <n v="53.646681200000003"/>
    <s v="AR5"/>
    <s v="WEM"/>
    <s v="central"/>
    <x v="6"/>
  </r>
  <r>
    <n v="3959"/>
    <x v="1"/>
    <s v="gases-ch4"/>
    <x v="22"/>
    <n v="71.326992799999999"/>
    <s v="AR5"/>
    <s v="WEM"/>
    <s v="central"/>
    <x v="6"/>
  </r>
  <r>
    <n v="3960"/>
    <x v="1"/>
    <s v="gases-ch4"/>
    <x v="23"/>
    <n v="91.447162800000001"/>
    <s v="AR5"/>
    <s v="WEM"/>
    <s v="central"/>
    <x v="6"/>
  </r>
  <r>
    <n v="3961"/>
    <x v="1"/>
    <s v="gases-ch4"/>
    <x v="24"/>
    <n v="141.6592632"/>
    <s v="AR5"/>
    <s v="WEM"/>
    <s v="central"/>
    <x v="6"/>
  </r>
  <r>
    <n v="3962"/>
    <x v="1"/>
    <s v="gases-ch4"/>
    <x v="25"/>
    <n v="119.5052124"/>
    <s v="AR5"/>
    <s v="WEM"/>
    <s v="central"/>
    <x v="6"/>
  </r>
  <r>
    <n v="3963"/>
    <x v="1"/>
    <s v="gases-ch4"/>
    <x v="26"/>
    <n v="140.31102396514169"/>
    <s v="AR5"/>
    <s v="WEM"/>
    <s v="central"/>
    <x v="6"/>
  </r>
  <r>
    <n v="3964"/>
    <x v="1"/>
    <s v="gases-ch4"/>
    <x v="27"/>
    <n v="125.4601516"/>
    <s v="AR5"/>
    <s v="WEM"/>
    <s v="central"/>
    <x v="6"/>
  </r>
  <r>
    <n v="3965"/>
    <x v="1"/>
    <s v="gases-ch4"/>
    <x v="28"/>
    <n v="103.3386872"/>
    <s v="AR5"/>
    <s v="WEM"/>
    <s v="central"/>
    <x v="6"/>
  </r>
  <r>
    <n v="3966"/>
    <x v="1"/>
    <s v="gases-ch4"/>
    <x v="29"/>
    <n v="120.09956"/>
    <s v="AR5"/>
    <s v="WEM"/>
    <s v="central"/>
    <x v="6"/>
  </r>
  <r>
    <n v="3967"/>
    <x v="1"/>
    <s v="gases-ch4"/>
    <x v="30"/>
    <n v="107.6878768"/>
    <s v="AR5"/>
    <s v="WEM"/>
    <s v="central"/>
    <x v="6"/>
  </r>
  <r>
    <n v="3968"/>
    <x v="1"/>
    <s v="gases-ch4"/>
    <x v="31"/>
    <n v="86.937617199999991"/>
    <s v="AR5"/>
    <s v="WEM"/>
    <s v="central"/>
    <x v="6"/>
  </r>
  <r>
    <n v="3969"/>
    <x v="1"/>
    <s v="gases-ch4"/>
    <x v="32"/>
    <n v="78.120935200000005"/>
    <s v="AR5"/>
    <s v="WEM"/>
    <s v="central"/>
    <x v="6"/>
  </r>
  <r>
    <n v="3970"/>
    <x v="1"/>
    <s v="gases-ch4"/>
    <x v="33"/>
    <n v="89.355901599999996"/>
    <s v="AR5"/>
    <s v="WEM"/>
    <s v="central"/>
    <x v="6"/>
  </r>
  <r>
    <n v="3971"/>
    <x v="1"/>
    <s v="gases-ch4"/>
    <x v="34"/>
    <n v="43.046774249999999"/>
    <s v="AR5"/>
    <s v="WEM"/>
    <s v="central"/>
    <x v="6"/>
  </r>
  <r>
    <n v="3972"/>
    <x v="1"/>
    <s v="gases-ch4"/>
    <x v="35"/>
    <n v="52.453291589999999"/>
    <s v="AR5"/>
    <s v="WEM"/>
    <s v="central"/>
    <x v="6"/>
  </r>
  <r>
    <n v="3973"/>
    <x v="1"/>
    <s v="gases-ch4"/>
    <x v="36"/>
    <n v="52.453291589999999"/>
    <s v="AR5"/>
    <s v="WEM"/>
    <s v="central"/>
    <x v="6"/>
  </r>
  <r>
    <n v="3974"/>
    <x v="1"/>
    <s v="gases-ch4"/>
    <x v="37"/>
    <n v="52.453291589999999"/>
    <s v="AR5"/>
    <s v="WEM"/>
    <s v="central"/>
    <x v="6"/>
  </r>
  <r>
    <n v="3975"/>
    <x v="1"/>
    <s v="gases-ch4"/>
    <x v="38"/>
    <n v="0"/>
    <s v="AR5"/>
    <s v="WEM"/>
    <s v="central"/>
    <x v="6"/>
  </r>
  <r>
    <n v="3976"/>
    <x v="1"/>
    <s v="gases-ch4"/>
    <x v="39"/>
    <n v="0"/>
    <s v="AR5"/>
    <s v="WEM"/>
    <s v="central"/>
    <x v="6"/>
  </r>
  <r>
    <n v="3977"/>
    <x v="1"/>
    <s v="gases-ch4"/>
    <x v="40"/>
    <n v="0"/>
    <s v="AR5"/>
    <s v="WEM"/>
    <s v="central"/>
    <x v="6"/>
  </r>
  <r>
    <n v="3978"/>
    <x v="1"/>
    <s v="gases-ch4"/>
    <x v="41"/>
    <n v="0"/>
    <s v="AR5"/>
    <s v="WEM"/>
    <s v="central"/>
    <x v="6"/>
  </r>
  <r>
    <n v="3979"/>
    <x v="1"/>
    <s v="gases-ch4"/>
    <x v="42"/>
    <n v="0"/>
    <s v="AR5"/>
    <s v="WEM"/>
    <s v="central"/>
    <x v="6"/>
  </r>
  <r>
    <n v="3980"/>
    <x v="1"/>
    <s v="gases-ch4"/>
    <x v="43"/>
    <n v="0"/>
    <s v="AR5"/>
    <s v="WEM"/>
    <s v="central"/>
    <x v="6"/>
  </r>
  <r>
    <n v="3981"/>
    <x v="1"/>
    <s v="gases-ch4"/>
    <x v="44"/>
    <n v="0"/>
    <s v="AR5"/>
    <s v="WEM"/>
    <s v="central"/>
    <x v="6"/>
  </r>
  <r>
    <n v="3982"/>
    <x v="1"/>
    <s v="gases-ch4"/>
    <x v="45"/>
    <n v="0"/>
    <s v="AR5"/>
    <s v="WEM"/>
    <s v="central"/>
    <x v="6"/>
  </r>
  <r>
    <n v="3983"/>
    <x v="1"/>
    <s v="gases-ch4"/>
    <x v="46"/>
    <n v="0"/>
    <s v="AR5"/>
    <s v="WEM"/>
    <s v="central"/>
    <x v="6"/>
  </r>
  <r>
    <n v="3984"/>
    <x v="1"/>
    <s v="gases-ch4"/>
    <x v="47"/>
    <n v="0"/>
    <s v="AR5"/>
    <s v="WEM"/>
    <s v="central"/>
    <x v="6"/>
  </r>
  <r>
    <n v="3985"/>
    <x v="1"/>
    <s v="gases-ch4"/>
    <x v="48"/>
    <n v="0"/>
    <s v="AR5"/>
    <s v="WEM"/>
    <s v="central"/>
    <x v="6"/>
  </r>
  <r>
    <n v="3986"/>
    <x v="1"/>
    <s v="gases-ch4"/>
    <x v="49"/>
    <n v="0"/>
    <s v="AR5"/>
    <s v="WEM"/>
    <s v="central"/>
    <x v="6"/>
  </r>
  <r>
    <n v="3987"/>
    <x v="1"/>
    <s v="gases-ch4"/>
    <x v="50"/>
    <n v="0"/>
    <s v="AR5"/>
    <s v="WEM"/>
    <s v="central"/>
    <x v="6"/>
  </r>
  <r>
    <n v="3988"/>
    <x v="1"/>
    <s v="gases-ch4"/>
    <x v="51"/>
    <n v="0"/>
    <s v="AR5"/>
    <s v="WEM"/>
    <s v="central"/>
    <x v="6"/>
  </r>
  <r>
    <n v="3989"/>
    <x v="1"/>
    <s v="gases-ch4"/>
    <x v="52"/>
    <n v="0"/>
    <s v="AR5"/>
    <s v="WEM"/>
    <s v="central"/>
    <x v="6"/>
  </r>
  <r>
    <n v="3990"/>
    <x v="1"/>
    <s v="gases-ch4"/>
    <x v="53"/>
    <n v="0"/>
    <s v="AR5"/>
    <s v="WEM"/>
    <s v="central"/>
    <x v="6"/>
  </r>
  <r>
    <n v="3991"/>
    <x v="1"/>
    <s v="gases-ch4"/>
    <x v="54"/>
    <n v="0"/>
    <s v="AR5"/>
    <s v="WEM"/>
    <s v="central"/>
    <x v="6"/>
  </r>
  <r>
    <n v="3992"/>
    <x v="1"/>
    <s v="gases-ch4"/>
    <x v="55"/>
    <n v="0"/>
    <s v="AR5"/>
    <s v="WEM"/>
    <s v="central"/>
    <x v="6"/>
  </r>
  <r>
    <n v="3993"/>
    <x v="1"/>
    <s v="gases-ch4"/>
    <x v="56"/>
    <n v="0"/>
    <s v="AR5"/>
    <s v="WEM"/>
    <s v="central"/>
    <x v="6"/>
  </r>
  <r>
    <n v="3994"/>
    <x v="1"/>
    <s v="gases-ch4"/>
    <x v="57"/>
    <n v="0"/>
    <s v="AR5"/>
    <s v="WEM"/>
    <s v="central"/>
    <x v="6"/>
  </r>
  <r>
    <n v="3995"/>
    <x v="1"/>
    <s v="gases-ch4"/>
    <x v="58"/>
    <n v="0"/>
    <s v="AR5"/>
    <s v="WEM"/>
    <s v="central"/>
    <x v="6"/>
  </r>
  <r>
    <n v="3996"/>
    <x v="1"/>
    <s v="gases-ch4"/>
    <x v="59"/>
    <n v="0"/>
    <s v="AR5"/>
    <s v="WEM"/>
    <s v="central"/>
    <x v="6"/>
  </r>
  <r>
    <n v="3997"/>
    <x v="1"/>
    <s v="gases-ch4"/>
    <x v="60"/>
    <n v="0"/>
    <s v="AR5"/>
    <s v="WEM"/>
    <s v="central"/>
    <x v="6"/>
  </r>
  <r>
    <n v="3998"/>
    <x v="1"/>
    <s v="gases-co2"/>
    <x v="0"/>
    <n v="2524.809139966681"/>
    <s v="AR5"/>
    <s v="WEM"/>
    <s v="central"/>
    <x v="6"/>
  </r>
  <r>
    <n v="3999"/>
    <x v="1"/>
    <s v="gases-co2"/>
    <x v="1"/>
    <n v="2663.1971026816432"/>
    <s v="AR5"/>
    <s v="WEM"/>
    <s v="central"/>
    <x v="6"/>
  </r>
  <r>
    <n v="4000"/>
    <x v="1"/>
    <s v="gases-co2"/>
    <x v="2"/>
    <n v="2769.154686849361"/>
    <s v="AR5"/>
    <s v="WEM"/>
    <s v="central"/>
    <x v="6"/>
  </r>
  <r>
    <n v="4001"/>
    <x v="1"/>
    <s v="gases-co2"/>
    <x v="3"/>
    <n v="2859.76093201704"/>
    <s v="AR5"/>
    <s v="WEM"/>
    <s v="central"/>
    <x v="6"/>
  </r>
  <r>
    <n v="4002"/>
    <x v="1"/>
    <s v="gases-co2"/>
    <x v="4"/>
    <n v="2739.100468132141"/>
    <s v="AR5"/>
    <s v="WEM"/>
    <s v="central"/>
    <x v="6"/>
  </r>
  <r>
    <n v="4003"/>
    <x v="1"/>
    <s v="gases-co2"/>
    <x v="5"/>
    <n v="2829.1582885902499"/>
    <s v="AR5"/>
    <s v="WEM"/>
    <s v="central"/>
    <x v="6"/>
  </r>
  <r>
    <n v="4004"/>
    <x v="1"/>
    <s v="gases-co2"/>
    <x v="6"/>
    <n v="2842.7086453895631"/>
    <s v="AR5"/>
    <s v="WEM"/>
    <s v="central"/>
    <x v="6"/>
  </r>
  <r>
    <n v="4005"/>
    <x v="1"/>
    <s v="gases-co2"/>
    <x v="7"/>
    <n v="2753.0930162036748"/>
    <s v="AR5"/>
    <s v="WEM"/>
    <s v="central"/>
    <x v="6"/>
  </r>
  <r>
    <n v="4006"/>
    <x v="1"/>
    <s v="gases-co2"/>
    <x v="8"/>
    <n v="2807.7711417445789"/>
    <s v="AR5"/>
    <s v="WEM"/>
    <s v="central"/>
    <x v="6"/>
  </r>
  <r>
    <n v="4007"/>
    <x v="1"/>
    <s v="gases-co2"/>
    <x v="9"/>
    <n v="2957.1859500559322"/>
    <s v="AR5"/>
    <s v="WEM"/>
    <s v="central"/>
    <x v="6"/>
  </r>
  <r>
    <n v="4008"/>
    <x v="1"/>
    <s v="gases-co2"/>
    <x v="10"/>
    <n v="2932.2025579031092"/>
    <s v="AR5"/>
    <s v="WEM"/>
    <s v="central"/>
    <x v="6"/>
  </r>
  <r>
    <n v="4009"/>
    <x v="1"/>
    <s v="gases-co2"/>
    <x v="11"/>
    <n v="2995.765412499406"/>
    <s v="AR5"/>
    <s v="WEM"/>
    <s v="central"/>
    <x v="6"/>
  </r>
  <r>
    <n v="4010"/>
    <x v="1"/>
    <s v="gases-co2"/>
    <x v="12"/>
    <n v="2997.617170783034"/>
    <s v="AR5"/>
    <s v="WEM"/>
    <s v="central"/>
    <x v="6"/>
  </r>
  <r>
    <n v="4011"/>
    <x v="1"/>
    <s v="gases-co2"/>
    <x v="13"/>
    <n v="3166.0637142927339"/>
    <s v="AR5"/>
    <s v="WEM"/>
    <s v="central"/>
    <x v="6"/>
  </r>
  <r>
    <n v="4012"/>
    <x v="1"/>
    <s v="gases-co2"/>
    <x v="14"/>
    <n v="3136.81592749826"/>
    <s v="AR5"/>
    <s v="WEM"/>
    <s v="central"/>
    <x v="6"/>
  </r>
  <r>
    <n v="4013"/>
    <x v="1"/>
    <s v="gases-co2"/>
    <x v="15"/>
    <n v="3221.5037072331079"/>
    <s v="AR5"/>
    <s v="WEM"/>
    <s v="central"/>
    <x v="6"/>
  </r>
  <r>
    <n v="4014"/>
    <x v="1"/>
    <s v="gases-co2"/>
    <x v="16"/>
    <n v="3192.9766372471581"/>
    <s v="AR5"/>
    <s v="WEM"/>
    <s v="central"/>
    <x v="6"/>
  </r>
  <r>
    <n v="4015"/>
    <x v="1"/>
    <s v="gases-co2"/>
    <x v="17"/>
    <n v="3392.677388944669"/>
    <s v="AR5"/>
    <s v="WEM"/>
    <s v="central"/>
    <x v="6"/>
  </r>
  <r>
    <n v="4016"/>
    <x v="1"/>
    <s v="gases-co2"/>
    <x v="18"/>
    <n v="3181.3666482389572"/>
    <s v="AR5"/>
    <s v="WEM"/>
    <s v="central"/>
    <x v="6"/>
  </r>
  <r>
    <n v="4017"/>
    <x v="1"/>
    <s v="gases-co2"/>
    <x v="19"/>
    <n v="3042.692810131246"/>
    <s v="AR5"/>
    <s v="WEM"/>
    <s v="central"/>
    <x v="6"/>
  </r>
  <r>
    <n v="4018"/>
    <x v="1"/>
    <s v="gases-co2"/>
    <x v="20"/>
    <n v="3341.833917167708"/>
    <s v="AR5"/>
    <s v="WEM"/>
    <s v="central"/>
    <x v="6"/>
  </r>
  <r>
    <n v="4019"/>
    <x v="1"/>
    <s v="gases-co2"/>
    <x v="21"/>
    <n v="3315.699677906171"/>
    <s v="AR5"/>
    <s v="WEM"/>
    <s v="central"/>
    <x v="6"/>
  </r>
  <r>
    <n v="4020"/>
    <x v="1"/>
    <s v="gases-co2"/>
    <x v="22"/>
    <n v="3277.7050792893278"/>
    <s v="AR5"/>
    <s v="WEM"/>
    <s v="central"/>
    <x v="6"/>
  </r>
  <r>
    <n v="4021"/>
    <x v="1"/>
    <s v="gases-co2"/>
    <x v="23"/>
    <n v="3346.4206858088151"/>
    <s v="AR5"/>
    <s v="WEM"/>
    <s v="central"/>
    <x v="6"/>
  </r>
  <r>
    <n v="4022"/>
    <x v="1"/>
    <s v="gases-co2"/>
    <x v="24"/>
    <n v="3421.2825663323902"/>
    <s v="AR5"/>
    <s v="WEM"/>
    <s v="central"/>
    <x v="6"/>
  </r>
  <r>
    <n v="4023"/>
    <x v="1"/>
    <s v="gases-co2"/>
    <x v="25"/>
    <n v="3535.6703772269648"/>
    <s v="AR5"/>
    <s v="WEM"/>
    <s v="central"/>
    <x v="6"/>
  </r>
  <r>
    <n v="4024"/>
    <x v="1"/>
    <s v="gases-co2"/>
    <x v="26"/>
    <n v="3253.8399668138809"/>
    <s v="AR5"/>
    <s v="WEM"/>
    <s v="central"/>
    <x v="6"/>
  </r>
  <r>
    <n v="4025"/>
    <x v="1"/>
    <s v="gases-co2"/>
    <x v="27"/>
    <n v="3250.4538851978759"/>
    <s v="AR5"/>
    <s v="WEM"/>
    <s v="central"/>
    <x v="6"/>
  </r>
  <r>
    <n v="4026"/>
    <x v="1"/>
    <s v="gases-co2"/>
    <x v="28"/>
    <n v="3130.866227194424"/>
    <s v="AR5"/>
    <s v="WEM"/>
    <s v="central"/>
    <x v="6"/>
  </r>
  <r>
    <n v="4027"/>
    <x v="1"/>
    <s v="gases-co2"/>
    <x v="29"/>
    <n v="3126.034294308075"/>
    <s v="AR5"/>
    <s v="WEM"/>
    <s v="central"/>
    <x v="6"/>
  </r>
  <r>
    <n v="4028"/>
    <x v="1"/>
    <s v="gases-co2"/>
    <x v="30"/>
    <n v="2904.5362753306849"/>
    <s v="AR5"/>
    <s v="WEM"/>
    <s v="central"/>
    <x v="6"/>
  </r>
  <r>
    <n v="4029"/>
    <x v="1"/>
    <s v="gases-co2"/>
    <x v="31"/>
    <n v="2935.1433619258041"/>
    <s v="AR5"/>
    <s v="WEM"/>
    <s v="central"/>
    <x v="6"/>
  </r>
  <r>
    <n v="4030"/>
    <x v="1"/>
    <s v="gases-co2"/>
    <x v="32"/>
    <n v="2760.9684570484642"/>
    <s v="AR5"/>
    <s v="WEM"/>
    <s v="central"/>
    <x v="6"/>
  </r>
  <r>
    <n v="4031"/>
    <x v="1"/>
    <s v="gases-co2"/>
    <x v="33"/>
    <n v="2665.0049223568822"/>
    <s v="AR5"/>
    <s v="WEM"/>
    <s v="central"/>
    <x v="6"/>
  </r>
  <r>
    <n v="4032"/>
    <x v="1"/>
    <s v="gases-co2"/>
    <x v="34"/>
    <n v="2653.9319559999999"/>
    <s v="AR5"/>
    <s v="WEM"/>
    <s v="central"/>
    <x v="6"/>
  </r>
  <r>
    <n v="4033"/>
    <x v="1"/>
    <s v="gases-co2"/>
    <x v="35"/>
    <n v="2792.9445930000002"/>
    <s v="AR5"/>
    <s v="WEM"/>
    <s v="central"/>
    <x v="6"/>
  </r>
  <r>
    <n v="4034"/>
    <x v="1"/>
    <s v="gases-co2"/>
    <x v="36"/>
    <n v="2077.7450990000002"/>
    <s v="AR5"/>
    <s v="WEM"/>
    <s v="central"/>
    <x v="6"/>
  </r>
  <r>
    <n v="4035"/>
    <x v="1"/>
    <s v="gases-co2"/>
    <x v="37"/>
    <n v="1839.7436729999999"/>
    <s v="AR5"/>
    <s v="WEM"/>
    <s v="central"/>
    <x v="6"/>
  </r>
  <r>
    <n v="4036"/>
    <x v="1"/>
    <s v="gases-co2"/>
    <x v="38"/>
    <n v="1840.3602920000001"/>
    <s v="AR5"/>
    <s v="WEM"/>
    <s v="central"/>
    <x v="6"/>
  </r>
  <r>
    <n v="4037"/>
    <x v="1"/>
    <s v="gases-co2"/>
    <x v="39"/>
    <n v="1841.015048"/>
    <s v="AR5"/>
    <s v="WEM"/>
    <s v="central"/>
    <x v="6"/>
  </r>
  <r>
    <n v="4038"/>
    <x v="1"/>
    <s v="gases-co2"/>
    <x v="40"/>
    <n v="1841.7101749999999"/>
    <s v="AR5"/>
    <s v="WEM"/>
    <s v="central"/>
    <x v="6"/>
  </r>
  <r>
    <n v="4039"/>
    <x v="1"/>
    <s v="gases-co2"/>
    <x v="41"/>
    <n v="1841.706338"/>
    <s v="AR5"/>
    <s v="WEM"/>
    <s v="central"/>
    <x v="6"/>
  </r>
  <r>
    <n v="4040"/>
    <x v="1"/>
    <s v="gases-co2"/>
    <x v="42"/>
    <n v="1841.7032489999999"/>
    <s v="AR5"/>
    <s v="WEM"/>
    <s v="central"/>
    <x v="6"/>
  </r>
  <r>
    <n v="4041"/>
    <x v="1"/>
    <s v="gases-co2"/>
    <x v="43"/>
    <n v="1841.7008980000001"/>
    <s v="AR5"/>
    <s v="WEM"/>
    <s v="central"/>
    <x v="6"/>
  </r>
  <r>
    <n v="4042"/>
    <x v="1"/>
    <s v="gases-co2"/>
    <x v="44"/>
    <n v="1841.6992789999999"/>
    <s v="AR5"/>
    <s v="WEM"/>
    <s v="central"/>
    <x v="6"/>
  </r>
  <r>
    <n v="4043"/>
    <x v="1"/>
    <s v="gases-co2"/>
    <x v="45"/>
    <n v="1841.698384"/>
    <s v="AR5"/>
    <s v="WEM"/>
    <s v="central"/>
    <x v="6"/>
  </r>
  <r>
    <n v="4044"/>
    <x v="1"/>
    <s v="gases-co2"/>
    <x v="46"/>
    <n v="1841.6982049999999"/>
    <s v="AR5"/>
    <s v="WEM"/>
    <s v="central"/>
    <x v="6"/>
  </r>
  <r>
    <n v="4045"/>
    <x v="1"/>
    <s v="gases-co2"/>
    <x v="47"/>
    <n v="1841.6987369999999"/>
    <s v="AR5"/>
    <s v="WEM"/>
    <s v="central"/>
    <x v="6"/>
  </r>
  <r>
    <n v="4046"/>
    <x v="1"/>
    <s v="gases-co2"/>
    <x v="48"/>
    <n v="1841.6999719999999"/>
    <s v="AR5"/>
    <s v="WEM"/>
    <s v="central"/>
    <x v="6"/>
  </r>
  <r>
    <n v="4047"/>
    <x v="1"/>
    <s v="gases-co2"/>
    <x v="49"/>
    <n v="1841.7019049999999"/>
    <s v="AR5"/>
    <s v="WEM"/>
    <s v="central"/>
    <x v="6"/>
  </r>
  <r>
    <n v="4048"/>
    <x v="1"/>
    <s v="gases-co2"/>
    <x v="50"/>
    <n v="1841.7045290000001"/>
    <s v="AR5"/>
    <s v="WEM"/>
    <s v="central"/>
    <x v="6"/>
  </r>
  <r>
    <n v="4049"/>
    <x v="1"/>
    <s v="gases-co2"/>
    <x v="51"/>
    <n v="1841.70784"/>
    <s v="AR5"/>
    <s v="WEM"/>
    <s v="central"/>
    <x v="6"/>
  </r>
  <r>
    <n v="4050"/>
    <x v="1"/>
    <s v="gases-co2"/>
    <x v="52"/>
    <n v="1841.711832"/>
    <s v="AR5"/>
    <s v="WEM"/>
    <s v="central"/>
    <x v="6"/>
  </r>
  <r>
    <n v="4051"/>
    <x v="1"/>
    <s v="gases-co2"/>
    <x v="53"/>
    <n v="1841.7164990000001"/>
    <s v="AR5"/>
    <s v="WEM"/>
    <s v="central"/>
    <x v="6"/>
  </r>
  <r>
    <n v="4052"/>
    <x v="1"/>
    <s v="gases-co2"/>
    <x v="54"/>
    <n v="1841.7218379999999"/>
    <s v="AR5"/>
    <s v="WEM"/>
    <s v="central"/>
    <x v="6"/>
  </r>
  <r>
    <n v="4053"/>
    <x v="1"/>
    <s v="gases-co2"/>
    <x v="55"/>
    <n v="1841.727844"/>
    <s v="AR5"/>
    <s v="WEM"/>
    <s v="central"/>
    <x v="6"/>
  </r>
  <r>
    <n v="4054"/>
    <x v="1"/>
    <s v="gases-co2"/>
    <x v="56"/>
    <n v="1841.734512"/>
    <s v="AR5"/>
    <s v="WEM"/>
    <s v="central"/>
    <x v="6"/>
  </r>
  <r>
    <n v="4055"/>
    <x v="1"/>
    <s v="gases-co2"/>
    <x v="57"/>
    <n v="1841.7418399999999"/>
    <s v="AR5"/>
    <s v="WEM"/>
    <s v="central"/>
    <x v="6"/>
  </r>
  <r>
    <n v="4056"/>
    <x v="1"/>
    <s v="gases-co2"/>
    <x v="58"/>
    <n v="1841.749822"/>
    <s v="AR5"/>
    <s v="WEM"/>
    <s v="central"/>
    <x v="6"/>
  </r>
  <r>
    <n v="4057"/>
    <x v="1"/>
    <s v="gases-co2"/>
    <x v="59"/>
    <n v="1841.758456"/>
    <s v="AR5"/>
    <s v="WEM"/>
    <s v="central"/>
    <x v="6"/>
  </r>
  <r>
    <n v="4058"/>
    <x v="1"/>
    <s v="gases-co2"/>
    <x v="60"/>
    <n v="1841.7677389999999"/>
    <s v="AR5"/>
    <s v="WEM"/>
    <s v="central"/>
    <x v="6"/>
  </r>
  <r>
    <n v="4059"/>
    <x v="1"/>
    <s v="gases-hfcs"/>
    <x v="0"/>
    <n v="0"/>
    <s v="AR5"/>
    <s v="WEM"/>
    <s v="central"/>
    <x v="6"/>
  </r>
  <r>
    <n v="4060"/>
    <x v="1"/>
    <s v="gases-hfcs"/>
    <x v="1"/>
    <n v="0"/>
    <s v="AR5"/>
    <s v="WEM"/>
    <s v="central"/>
    <x v="6"/>
  </r>
  <r>
    <n v="4061"/>
    <x v="1"/>
    <s v="gases-hfcs"/>
    <x v="2"/>
    <n v="0.2599999999999999"/>
    <s v="AR5"/>
    <s v="WEM"/>
    <s v="central"/>
    <x v="6"/>
  </r>
  <r>
    <n v="4062"/>
    <x v="1"/>
    <s v="gases-hfcs"/>
    <x v="3"/>
    <n v="0.38999999999999979"/>
    <s v="AR5"/>
    <s v="WEM"/>
    <s v="central"/>
    <x v="6"/>
  </r>
  <r>
    <n v="4063"/>
    <x v="1"/>
    <s v="gases-hfcs"/>
    <x v="4"/>
    <n v="11.821542096799551"/>
    <s v="AR5"/>
    <s v="WEM"/>
    <s v="central"/>
    <x v="6"/>
  </r>
  <r>
    <n v="4064"/>
    <x v="1"/>
    <s v="gases-hfcs"/>
    <x v="5"/>
    <n v="29.462931991860192"/>
    <s v="AR5"/>
    <s v="WEM"/>
    <s v="central"/>
    <x v="6"/>
  </r>
  <r>
    <n v="4065"/>
    <x v="1"/>
    <s v="gases-hfcs"/>
    <x v="6"/>
    <n v="66.789176074552543"/>
    <s v="AR5"/>
    <s v="WEM"/>
    <s v="central"/>
    <x v="6"/>
  </r>
  <r>
    <n v="4066"/>
    <x v="1"/>
    <s v="gases-hfcs"/>
    <x v="7"/>
    <n v="113.35158919593231"/>
    <s v="AR5"/>
    <s v="WEM"/>
    <s v="central"/>
    <x v="6"/>
  </r>
  <r>
    <n v="4067"/>
    <x v="1"/>
    <s v="gases-hfcs"/>
    <x v="8"/>
    <n v="140.2607843338632"/>
    <s v="AR5"/>
    <s v="WEM"/>
    <s v="central"/>
    <x v="6"/>
  </r>
  <r>
    <n v="4068"/>
    <x v="1"/>
    <s v="gases-hfcs"/>
    <x v="9"/>
    <n v="185.4617080593537"/>
    <s v="AR5"/>
    <s v="WEM"/>
    <s v="central"/>
    <x v="6"/>
  </r>
  <r>
    <n v="4069"/>
    <x v="1"/>
    <s v="gases-hfcs"/>
    <x v="10"/>
    <n v="226.6030005437523"/>
    <s v="AR5"/>
    <s v="WEM"/>
    <s v="central"/>
    <x v="6"/>
  </r>
  <r>
    <n v="4070"/>
    <x v="1"/>
    <s v="gases-hfcs"/>
    <x v="11"/>
    <n v="303.96648611854772"/>
    <s v="AR5"/>
    <s v="WEM"/>
    <s v="central"/>
    <x v="6"/>
  </r>
  <r>
    <n v="4071"/>
    <x v="1"/>
    <s v="gases-hfcs"/>
    <x v="12"/>
    <n v="361.97545306556327"/>
    <s v="AR5"/>
    <s v="WEM"/>
    <s v="central"/>
    <x v="6"/>
  </r>
  <r>
    <n v="4072"/>
    <x v="1"/>
    <s v="gases-hfcs"/>
    <x v="13"/>
    <n v="424.0256014250516"/>
    <s v="AR5"/>
    <s v="WEM"/>
    <s v="central"/>
    <x v="6"/>
  </r>
  <r>
    <n v="4073"/>
    <x v="1"/>
    <s v="gases-hfcs"/>
    <x v="14"/>
    <n v="531.57896896966804"/>
    <s v="AR5"/>
    <s v="WEM"/>
    <s v="central"/>
    <x v="6"/>
  </r>
  <r>
    <n v="4074"/>
    <x v="1"/>
    <s v="gases-hfcs"/>
    <x v="15"/>
    <n v="648.30678519472451"/>
    <s v="AR5"/>
    <s v="WEM"/>
    <s v="central"/>
    <x v="6"/>
  </r>
  <r>
    <n v="4075"/>
    <x v="1"/>
    <s v="gases-hfcs"/>
    <x v="16"/>
    <n v="748.10659479507035"/>
    <s v="AR5"/>
    <s v="WEM"/>
    <s v="central"/>
    <x v="6"/>
  </r>
  <r>
    <n v="4076"/>
    <x v="1"/>
    <s v="gases-hfcs"/>
    <x v="17"/>
    <n v="822.15597506122776"/>
    <s v="AR5"/>
    <s v="WEM"/>
    <s v="central"/>
    <x v="6"/>
  </r>
  <r>
    <n v="4077"/>
    <x v="1"/>
    <s v="gases-hfcs"/>
    <x v="18"/>
    <n v="910.09732613155802"/>
    <s v="AR5"/>
    <s v="WEM"/>
    <s v="central"/>
    <x v="6"/>
  </r>
  <r>
    <n v="4078"/>
    <x v="1"/>
    <s v="gases-hfcs"/>
    <x v="19"/>
    <n v="982.94461152021404"/>
    <s v="AR5"/>
    <s v="WEM"/>
    <s v="central"/>
    <x v="6"/>
  </r>
  <r>
    <n v="4079"/>
    <x v="1"/>
    <s v="gases-hfcs"/>
    <x v="20"/>
    <n v="1010.467495462368"/>
    <s v="AR5"/>
    <s v="WEM"/>
    <s v="central"/>
    <x v="6"/>
  </r>
  <r>
    <n v="4080"/>
    <x v="1"/>
    <s v="gases-hfcs"/>
    <x v="21"/>
    <n v="1058.0099127240289"/>
    <s v="AR5"/>
    <s v="WEM"/>
    <s v="central"/>
    <x v="6"/>
  </r>
  <r>
    <n v="4081"/>
    <x v="1"/>
    <s v="gases-hfcs"/>
    <x v="22"/>
    <n v="1103.121039283755"/>
    <s v="AR5"/>
    <s v="WEM"/>
    <s v="central"/>
    <x v="6"/>
  </r>
  <r>
    <n v="4082"/>
    <x v="1"/>
    <s v="gases-hfcs"/>
    <x v="23"/>
    <n v="1136.5370129920429"/>
    <s v="AR5"/>
    <s v="WEM"/>
    <s v="central"/>
    <x v="6"/>
  </r>
  <r>
    <n v="4083"/>
    <x v="1"/>
    <s v="gases-hfcs"/>
    <x v="24"/>
    <n v="1175.912464832955"/>
    <s v="AR5"/>
    <s v="WEM"/>
    <s v="central"/>
    <x v="6"/>
  </r>
  <r>
    <n v="4084"/>
    <x v="1"/>
    <s v="gases-hfcs"/>
    <x v="25"/>
    <n v="1198.3090072456409"/>
    <s v="AR5"/>
    <s v="WEM"/>
    <s v="central"/>
    <x v="6"/>
  </r>
  <r>
    <n v="4085"/>
    <x v="1"/>
    <s v="gases-hfcs"/>
    <x v="26"/>
    <n v="1217.139570021686"/>
    <s v="AR5"/>
    <s v="WEM"/>
    <s v="central"/>
    <x v="6"/>
  </r>
  <r>
    <n v="4086"/>
    <x v="1"/>
    <s v="gases-hfcs"/>
    <x v="27"/>
    <n v="1252.203587096413"/>
    <s v="AR5"/>
    <s v="WEM"/>
    <s v="central"/>
    <x v="6"/>
  </r>
  <r>
    <n v="4087"/>
    <x v="1"/>
    <s v="gases-hfcs"/>
    <x v="28"/>
    <n v="1299.3109512162041"/>
    <s v="AR5"/>
    <s v="WEM"/>
    <s v="central"/>
    <x v="6"/>
  </r>
  <r>
    <n v="4088"/>
    <x v="1"/>
    <s v="gases-hfcs"/>
    <x v="29"/>
    <n v="1314.5950710156501"/>
    <s v="AR5"/>
    <s v="WEM"/>
    <s v="central"/>
    <x v="6"/>
  </r>
  <r>
    <n v="4089"/>
    <x v="1"/>
    <s v="gases-hfcs"/>
    <x v="30"/>
    <n v="1342.9679691905501"/>
    <s v="AR5"/>
    <s v="WEM"/>
    <s v="central"/>
    <x v="6"/>
  </r>
  <r>
    <n v="4090"/>
    <x v="1"/>
    <s v="gases-hfcs"/>
    <x v="31"/>
    <n v="1545.994457819357"/>
    <s v="AR5"/>
    <s v="WEM"/>
    <s v="central"/>
    <x v="6"/>
  </r>
  <r>
    <n v="4091"/>
    <x v="1"/>
    <s v="gases-hfcs"/>
    <x v="32"/>
    <n v="1439.77469659385"/>
    <s v="AR5"/>
    <s v="WEM"/>
    <s v="central"/>
    <x v="6"/>
  </r>
  <r>
    <n v="4092"/>
    <x v="1"/>
    <s v="gases-hfcs"/>
    <x v="33"/>
    <n v="1087.12560857828"/>
    <s v="AR5"/>
    <s v="WEM"/>
    <s v="central"/>
    <x v="6"/>
  </r>
  <r>
    <n v="4093"/>
    <x v="1"/>
    <s v="gases-hfcs"/>
    <x v="34"/>
    <n v="1095.973864"/>
    <s v="AR5"/>
    <s v="WEM"/>
    <s v="central"/>
    <x v="6"/>
  </r>
  <r>
    <n v="4094"/>
    <x v="1"/>
    <s v="gases-hfcs"/>
    <x v="35"/>
    <n v="1015.603626"/>
    <s v="AR5"/>
    <s v="WEM"/>
    <s v="central"/>
    <x v="6"/>
  </r>
  <r>
    <n v="4095"/>
    <x v="1"/>
    <s v="gases-hfcs"/>
    <x v="36"/>
    <n v="993.15016479999997"/>
    <s v="AR5"/>
    <s v="WEM"/>
    <s v="central"/>
    <x v="6"/>
  </r>
  <r>
    <n v="4096"/>
    <x v="1"/>
    <s v="gases-hfcs"/>
    <x v="37"/>
    <n v="987.51494219999995"/>
    <s v="AR5"/>
    <s v="WEM"/>
    <s v="central"/>
    <x v="6"/>
  </r>
  <r>
    <n v="4097"/>
    <x v="1"/>
    <s v="gases-hfcs"/>
    <x v="38"/>
    <n v="958.26316929999996"/>
    <s v="AR5"/>
    <s v="WEM"/>
    <s v="central"/>
    <x v="6"/>
  </r>
  <r>
    <n v="4098"/>
    <x v="1"/>
    <s v="gases-hfcs"/>
    <x v="39"/>
    <n v="939.21441570000002"/>
    <s v="AR5"/>
    <s v="WEM"/>
    <s v="central"/>
    <x v="6"/>
  </r>
  <r>
    <n v="4099"/>
    <x v="1"/>
    <s v="gases-hfcs"/>
    <x v="40"/>
    <n v="933.92653640000003"/>
    <s v="AR5"/>
    <s v="WEM"/>
    <s v="central"/>
    <x v="6"/>
  </r>
  <r>
    <n v="4100"/>
    <x v="1"/>
    <s v="gases-hfcs"/>
    <x v="41"/>
    <n v="931.60503329999995"/>
    <s v="AR5"/>
    <s v="WEM"/>
    <s v="central"/>
    <x v="6"/>
  </r>
  <r>
    <n v="4101"/>
    <x v="1"/>
    <s v="gases-hfcs"/>
    <x v="42"/>
    <n v="901.68035929999996"/>
    <s v="AR5"/>
    <s v="WEM"/>
    <s v="central"/>
    <x v="6"/>
  </r>
  <r>
    <n v="4102"/>
    <x v="1"/>
    <s v="gases-hfcs"/>
    <x v="43"/>
    <n v="893.64692390000005"/>
    <s v="AR5"/>
    <s v="WEM"/>
    <s v="central"/>
    <x v="6"/>
  </r>
  <r>
    <n v="4103"/>
    <x v="1"/>
    <s v="gases-hfcs"/>
    <x v="44"/>
    <n v="874.72838690000003"/>
    <s v="AR5"/>
    <s v="WEM"/>
    <s v="central"/>
    <x v="6"/>
  </r>
  <r>
    <n v="4104"/>
    <x v="1"/>
    <s v="gases-hfcs"/>
    <x v="45"/>
    <n v="861.86847939999996"/>
    <s v="AR5"/>
    <s v="WEM"/>
    <s v="central"/>
    <x v="6"/>
  </r>
  <r>
    <n v="4105"/>
    <x v="1"/>
    <s v="gases-hfcs"/>
    <x v="46"/>
    <n v="835.48230699999999"/>
    <s v="AR5"/>
    <s v="WEM"/>
    <s v="central"/>
    <x v="6"/>
  </r>
  <r>
    <n v="4106"/>
    <x v="1"/>
    <s v="gases-hfcs"/>
    <x v="47"/>
    <n v="831.87302050000005"/>
    <s v="AR5"/>
    <s v="WEM"/>
    <s v="central"/>
    <x v="6"/>
  </r>
  <r>
    <n v="4107"/>
    <x v="1"/>
    <s v="gases-hfcs"/>
    <x v="48"/>
    <n v="800.38172210000005"/>
    <s v="AR5"/>
    <s v="WEM"/>
    <s v="central"/>
    <x v="6"/>
  </r>
  <r>
    <n v="4108"/>
    <x v="1"/>
    <s v="gases-hfcs"/>
    <x v="49"/>
    <n v="782.93033419999995"/>
    <s v="AR5"/>
    <s v="WEM"/>
    <s v="central"/>
    <x v="6"/>
  </r>
  <r>
    <n v="4109"/>
    <x v="1"/>
    <s v="gases-hfcs"/>
    <x v="50"/>
    <n v="750.16686460000005"/>
    <s v="AR5"/>
    <s v="WEM"/>
    <s v="central"/>
    <x v="6"/>
  </r>
  <r>
    <n v="4110"/>
    <x v="1"/>
    <s v="gases-hfcs"/>
    <x v="51"/>
    <n v="775.77022690000001"/>
    <s v="AR5"/>
    <s v="WEM"/>
    <s v="central"/>
    <x v="6"/>
  </r>
  <r>
    <n v="4111"/>
    <x v="1"/>
    <s v="gases-hfcs"/>
    <x v="52"/>
    <n v="751.59064169999999"/>
    <s v="AR5"/>
    <s v="WEM"/>
    <s v="central"/>
    <x v="6"/>
  </r>
  <r>
    <n v="4112"/>
    <x v="1"/>
    <s v="gases-hfcs"/>
    <x v="53"/>
    <n v="773.91640140000004"/>
    <s v="AR5"/>
    <s v="WEM"/>
    <s v="central"/>
    <x v="6"/>
  </r>
  <r>
    <n v="4113"/>
    <x v="1"/>
    <s v="gases-hfcs"/>
    <x v="54"/>
    <n v="776.00593430000004"/>
    <s v="AR5"/>
    <s v="WEM"/>
    <s v="central"/>
    <x v="6"/>
  </r>
  <r>
    <n v="4114"/>
    <x v="1"/>
    <s v="gases-hfcs"/>
    <x v="55"/>
    <n v="758.07236690000002"/>
    <s v="AR5"/>
    <s v="WEM"/>
    <s v="central"/>
    <x v="6"/>
  </r>
  <r>
    <n v="4115"/>
    <x v="1"/>
    <s v="gases-hfcs"/>
    <x v="56"/>
    <n v="737.50058999999999"/>
    <s v="AR5"/>
    <s v="WEM"/>
    <s v="central"/>
    <x v="6"/>
  </r>
  <r>
    <n v="4116"/>
    <x v="1"/>
    <s v="gases-hfcs"/>
    <x v="57"/>
    <n v="715.36720209999999"/>
    <s v="AR5"/>
    <s v="WEM"/>
    <s v="central"/>
    <x v="6"/>
  </r>
  <r>
    <n v="4117"/>
    <x v="1"/>
    <s v="gases-hfcs"/>
    <x v="58"/>
    <n v="701.01130920000003"/>
    <s v="AR5"/>
    <s v="WEM"/>
    <s v="central"/>
    <x v="6"/>
  </r>
  <r>
    <n v="4118"/>
    <x v="1"/>
    <s v="gases-hfcs"/>
    <x v="59"/>
    <n v="689.02078319999998"/>
    <s v="AR5"/>
    <s v="WEM"/>
    <s v="central"/>
    <x v="6"/>
  </r>
  <r>
    <n v="4119"/>
    <x v="1"/>
    <s v="gases-hfcs"/>
    <x v="60"/>
    <n v="678.19766059999995"/>
    <s v="AR5"/>
    <s v="WEM"/>
    <s v="central"/>
    <x v="6"/>
  </r>
  <r>
    <n v="4120"/>
    <x v="1"/>
    <s v="gases-n2o"/>
    <x v="0"/>
    <n v="88.764883075424351"/>
    <s v="AR5"/>
    <s v="WEM"/>
    <s v="central"/>
    <x v="6"/>
  </r>
  <r>
    <n v="4121"/>
    <x v="1"/>
    <s v="gases-n2o"/>
    <x v="1"/>
    <n v="86.545760998538739"/>
    <s v="AR5"/>
    <s v="WEM"/>
    <s v="central"/>
    <x v="6"/>
  </r>
  <r>
    <n v="4122"/>
    <x v="1"/>
    <s v="gases-n2o"/>
    <x v="2"/>
    <n v="82.218472948611819"/>
    <s v="AR5"/>
    <s v="WEM"/>
    <s v="central"/>
    <x v="6"/>
  </r>
  <r>
    <n v="4123"/>
    <x v="1"/>
    <s v="gases-n2o"/>
    <x v="3"/>
    <n v="78.107549301181209"/>
    <s v="AR5"/>
    <s v="WEM"/>
    <s v="central"/>
    <x v="6"/>
  </r>
  <r>
    <n v="4124"/>
    <x v="1"/>
    <s v="gases-n2o"/>
    <x v="4"/>
    <n v="74.202171836122147"/>
    <s v="AR5"/>
    <s v="WEM"/>
    <s v="central"/>
    <x v="6"/>
  </r>
  <r>
    <n v="4125"/>
    <x v="1"/>
    <s v="gases-n2o"/>
    <x v="5"/>
    <n v="70.492063244316043"/>
    <s v="AR5"/>
    <s v="WEM"/>
    <s v="central"/>
    <x v="6"/>
  </r>
  <r>
    <n v="4126"/>
    <x v="1"/>
    <s v="gases-n2o"/>
    <x v="6"/>
    <n v="66.967460082100231"/>
    <s v="AR5"/>
    <s v="WEM"/>
    <s v="central"/>
    <x v="6"/>
  </r>
  <r>
    <n v="4127"/>
    <x v="1"/>
    <s v="gases-n2o"/>
    <x v="7"/>
    <n v="63.619087077995218"/>
    <s v="AR5"/>
    <s v="WEM"/>
    <s v="central"/>
    <x v="6"/>
  </r>
  <r>
    <n v="4128"/>
    <x v="1"/>
    <s v="gases-n2o"/>
    <x v="8"/>
    <n v="60.438132724095453"/>
    <s v="AR5"/>
    <s v="WEM"/>
    <s v="central"/>
    <x v="6"/>
  </r>
  <r>
    <n v="4129"/>
    <x v="1"/>
    <s v="gases-n2o"/>
    <x v="9"/>
    <n v="57.416226087890678"/>
    <s v="AR5"/>
    <s v="WEM"/>
    <s v="central"/>
    <x v="6"/>
  </r>
  <r>
    <n v="4130"/>
    <x v="1"/>
    <s v="gases-n2o"/>
    <x v="10"/>
    <n v="54.545414783496142"/>
    <s v="AR5"/>
    <s v="WEM"/>
    <s v="central"/>
    <x v="6"/>
  </r>
  <r>
    <n v="4131"/>
    <x v="1"/>
    <s v="gases-n2o"/>
    <x v="11"/>
    <n v="51.818144044321343"/>
    <s v="AR5"/>
    <s v="WEM"/>
    <s v="central"/>
    <x v="6"/>
  </r>
  <r>
    <n v="4132"/>
    <x v="1"/>
    <s v="gases-n2o"/>
    <x v="12"/>
    <n v="49.227236842105263"/>
    <s v="AR5"/>
    <s v="WEM"/>
    <s v="central"/>
    <x v="6"/>
  </r>
  <r>
    <n v="4133"/>
    <x v="1"/>
    <s v="gases-n2o"/>
    <x v="13"/>
    <n v="46.375"/>
    <s v="AR5"/>
    <s v="WEM"/>
    <s v="central"/>
    <x v="6"/>
  </r>
  <r>
    <n v="4134"/>
    <x v="1"/>
    <s v="gases-n2o"/>
    <x v="14"/>
    <n v="43.0625"/>
    <s v="AR5"/>
    <s v="WEM"/>
    <s v="central"/>
    <x v="6"/>
  </r>
  <r>
    <n v="4135"/>
    <x v="1"/>
    <s v="gases-n2o"/>
    <x v="15"/>
    <n v="39.6175"/>
    <s v="AR5"/>
    <s v="WEM"/>
    <s v="central"/>
    <x v="6"/>
  </r>
  <r>
    <n v="4136"/>
    <x v="1"/>
    <s v="gases-n2o"/>
    <x v="16"/>
    <n v="36.172499999999999"/>
    <s v="AR5"/>
    <s v="WEM"/>
    <s v="central"/>
    <x v="6"/>
  </r>
  <r>
    <n v="4137"/>
    <x v="1"/>
    <s v="gases-n2o"/>
    <x v="17"/>
    <n v="39.180250000000001"/>
    <s v="AR5"/>
    <s v="WEM"/>
    <s v="central"/>
    <x v="6"/>
  </r>
  <r>
    <n v="4138"/>
    <x v="1"/>
    <s v="gases-n2o"/>
    <x v="18"/>
    <n v="46.825499999999998"/>
    <s v="AR5"/>
    <s v="WEM"/>
    <s v="central"/>
    <x v="6"/>
  </r>
  <r>
    <n v="4139"/>
    <x v="1"/>
    <s v="gases-n2o"/>
    <x v="19"/>
    <n v="47.183250000000001"/>
    <s v="AR5"/>
    <s v="WEM"/>
    <s v="central"/>
    <x v="6"/>
  </r>
  <r>
    <n v="4140"/>
    <x v="1"/>
    <s v="gases-n2o"/>
    <x v="20"/>
    <n v="47.501249999999999"/>
    <s v="AR5"/>
    <s v="WEM"/>
    <s v="central"/>
    <x v="6"/>
  </r>
  <r>
    <n v="4141"/>
    <x v="1"/>
    <s v="gases-n2o"/>
    <x v="21"/>
    <n v="47.408499999999997"/>
    <s v="AR5"/>
    <s v="WEM"/>
    <s v="central"/>
    <x v="6"/>
  </r>
  <r>
    <n v="4142"/>
    <x v="1"/>
    <s v="gases-n2o"/>
    <x v="22"/>
    <n v="48.070999999999991"/>
    <s v="AR5"/>
    <s v="WEM"/>
    <s v="central"/>
    <x v="6"/>
  </r>
  <r>
    <n v="4143"/>
    <x v="1"/>
    <s v="gases-n2o"/>
    <x v="23"/>
    <n v="51.728000000000002"/>
    <s v="AR5"/>
    <s v="WEM"/>
    <s v="central"/>
    <x v="6"/>
  </r>
  <r>
    <n v="4144"/>
    <x v="1"/>
    <s v="gases-n2o"/>
    <x v="24"/>
    <n v="51.728000000000002"/>
    <s v="AR5"/>
    <s v="WEM"/>
    <s v="central"/>
    <x v="6"/>
  </r>
  <r>
    <n v="4145"/>
    <x v="1"/>
    <s v="gases-n2o"/>
    <x v="25"/>
    <n v="53.291499999999999"/>
    <s v="AR5"/>
    <s v="WEM"/>
    <s v="central"/>
    <x v="6"/>
  </r>
  <r>
    <n v="4146"/>
    <x v="1"/>
    <s v="gases-n2o"/>
    <x v="26"/>
    <n v="52.310999999999993"/>
    <s v="AR5"/>
    <s v="WEM"/>
    <s v="central"/>
    <x v="6"/>
  </r>
  <r>
    <n v="4147"/>
    <x v="1"/>
    <s v="gases-n2o"/>
    <x v="27"/>
    <n v="54.735750000000003"/>
    <s v="AR5"/>
    <s v="WEM"/>
    <s v="central"/>
    <x v="6"/>
  </r>
  <r>
    <n v="4148"/>
    <x v="1"/>
    <s v="gases-n2o"/>
    <x v="28"/>
    <n v="72.437750000000008"/>
    <s v="AR5"/>
    <s v="WEM"/>
    <s v="central"/>
    <x v="6"/>
  </r>
  <r>
    <n v="4149"/>
    <x v="1"/>
    <s v="gases-n2o"/>
    <x v="29"/>
    <n v="73.285750000000007"/>
    <s v="AR5"/>
    <s v="WEM"/>
    <s v="central"/>
    <x v="6"/>
  </r>
  <r>
    <n v="4150"/>
    <x v="1"/>
    <s v="gases-n2o"/>
    <x v="30"/>
    <n v="65.6935"/>
    <s v="AR5"/>
    <s v="WEM"/>
    <s v="central"/>
    <x v="6"/>
  </r>
  <r>
    <n v="4151"/>
    <x v="1"/>
    <s v="gases-n2o"/>
    <x v="31"/>
    <n v="79.632499999999993"/>
    <s v="AR5"/>
    <s v="WEM"/>
    <s v="central"/>
    <x v="6"/>
  </r>
  <r>
    <n v="4152"/>
    <x v="1"/>
    <s v="gases-n2o"/>
    <x v="32"/>
    <n v="94.737499999999997"/>
    <s v="AR5"/>
    <s v="WEM"/>
    <s v="central"/>
    <x v="6"/>
  </r>
  <r>
    <n v="4153"/>
    <x v="1"/>
    <s v="gases-n2o"/>
    <x v="33"/>
    <n v="112.49250000000001"/>
    <s v="AR5"/>
    <s v="WEM"/>
    <s v="central"/>
    <x v="6"/>
  </r>
  <r>
    <n v="4154"/>
    <x v="1"/>
    <s v="gases-n2o"/>
    <x v="34"/>
    <n v="147.21569840000001"/>
    <s v="AR5"/>
    <s v="WEM"/>
    <s v="central"/>
    <x v="6"/>
  </r>
  <r>
    <n v="4155"/>
    <x v="1"/>
    <s v="gases-n2o"/>
    <x v="35"/>
    <n v="149.97238730000001"/>
    <s v="AR5"/>
    <s v="WEM"/>
    <s v="central"/>
    <x v="6"/>
  </r>
  <r>
    <n v="4156"/>
    <x v="1"/>
    <s v="gases-n2o"/>
    <x v="36"/>
    <n v="152.9015143"/>
    <s v="AR5"/>
    <s v="WEM"/>
    <s v="central"/>
    <x v="6"/>
  </r>
  <r>
    <n v="4157"/>
    <x v="1"/>
    <s v="gases-n2o"/>
    <x v="37"/>
    <n v="156.013113"/>
    <s v="AR5"/>
    <s v="WEM"/>
    <s v="central"/>
    <x v="6"/>
  </r>
  <r>
    <n v="4158"/>
    <x v="1"/>
    <s v="gases-n2o"/>
    <x v="38"/>
    <n v="159.31782430000001"/>
    <s v="AR5"/>
    <s v="WEM"/>
    <s v="central"/>
    <x v="6"/>
  </r>
  <r>
    <n v="4159"/>
    <x v="1"/>
    <s v="gases-n2o"/>
    <x v="39"/>
    <n v="162.82693269999999"/>
    <s v="AR5"/>
    <s v="WEM"/>
    <s v="central"/>
    <x v="6"/>
  </r>
  <r>
    <n v="4160"/>
    <x v="1"/>
    <s v="gases-n2o"/>
    <x v="40"/>
    <n v="166.55240470000001"/>
    <s v="AR5"/>
    <s v="WEM"/>
    <s v="central"/>
    <x v="6"/>
  </r>
  <r>
    <n v="4161"/>
    <x v="1"/>
    <s v="gases-n2o"/>
    <x v="41"/>
    <n v="166.53184400000001"/>
    <s v="AR5"/>
    <s v="WEM"/>
    <s v="central"/>
    <x v="6"/>
  </r>
  <r>
    <n v="4162"/>
    <x v="1"/>
    <s v="gases-n2o"/>
    <x v="42"/>
    <n v="166.5152865"/>
    <s v="AR5"/>
    <s v="WEM"/>
    <s v="central"/>
    <x v="6"/>
  </r>
  <r>
    <n v="4163"/>
    <x v="1"/>
    <s v="gases-n2o"/>
    <x v="43"/>
    <n v="166.50268929999999"/>
    <s v="AR5"/>
    <s v="WEM"/>
    <s v="central"/>
    <x v="6"/>
  </r>
  <r>
    <n v="4164"/>
    <x v="1"/>
    <s v="gases-n2o"/>
    <x v="44"/>
    <n v="166.49401109999999"/>
    <s v="AR5"/>
    <s v="WEM"/>
    <s v="central"/>
    <x v="6"/>
  </r>
  <r>
    <n v="4165"/>
    <x v="1"/>
    <s v="gases-n2o"/>
    <x v="45"/>
    <n v="166.48921250000001"/>
    <s v="AR5"/>
    <s v="WEM"/>
    <s v="central"/>
    <x v="6"/>
  </r>
  <r>
    <n v="4166"/>
    <x v="1"/>
    <s v="gases-n2o"/>
    <x v="46"/>
    <n v="166.4882557"/>
    <s v="AR5"/>
    <s v="WEM"/>
    <s v="central"/>
    <x v="6"/>
  </r>
  <r>
    <n v="4167"/>
    <x v="1"/>
    <s v="gases-n2o"/>
    <x v="47"/>
    <n v="166.4911046"/>
    <s v="AR5"/>
    <s v="WEM"/>
    <s v="central"/>
    <x v="6"/>
  </r>
  <r>
    <n v="4168"/>
    <x v="1"/>
    <s v="gases-n2o"/>
    <x v="48"/>
    <n v="166.49772469999999"/>
    <s v="AR5"/>
    <s v="WEM"/>
    <s v="central"/>
    <x v="6"/>
  </r>
  <r>
    <n v="4169"/>
    <x v="1"/>
    <s v="gases-n2o"/>
    <x v="49"/>
    <n v="166.5080834"/>
    <s v="AR5"/>
    <s v="WEM"/>
    <s v="central"/>
    <x v="6"/>
  </r>
  <r>
    <n v="4170"/>
    <x v="1"/>
    <s v="gases-n2o"/>
    <x v="50"/>
    <n v="166.5221493"/>
    <s v="AR5"/>
    <s v="WEM"/>
    <s v="central"/>
    <x v="6"/>
  </r>
  <r>
    <n v="4171"/>
    <x v="1"/>
    <s v="gases-n2o"/>
    <x v="51"/>
    <n v="166.53989290000001"/>
    <s v="AR5"/>
    <s v="WEM"/>
    <s v="central"/>
    <x v="6"/>
  </r>
  <r>
    <n v="4172"/>
    <x v="1"/>
    <s v="gases-n2o"/>
    <x v="52"/>
    <n v="166.5612859"/>
    <s v="AR5"/>
    <s v="WEM"/>
    <s v="central"/>
    <x v="6"/>
  </r>
  <r>
    <n v="4173"/>
    <x v="1"/>
    <s v="gases-n2o"/>
    <x v="53"/>
    <n v="166.58630170000001"/>
    <s v="AR5"/>
    <s v="WEM"/>
    <s v="central"/>
    <x v="6"/>
  </r>
  <r>
    <n v="4174"/>
    <x v="1"/>
    <s v="gases-n2o"/>
    <x v="54"/>
    <n v="166.61491509999999"/>
    <s v="AR5"/>
    <s v="WEM"/>
    <s v="central"/>
    <x v="6"/>
  </r>
  <r>
    <n v="4175"/>
    <x v="1"/>
    <s v="gases-n2o"/>
    <x v="55"/>
    <n v="166.64710239999999"/>
    <s v="AR5"/>
    <s v="WEM"/>
    <s v="central"/>
    <x v="6"/>
  </r>
  <r>
    <n v="4176"/>
    <x v="1"/>
    <s v="gases-n2o"/>
    <x v="56"/>
    <n v="166.68284130000001"/>
    <s v="AR5"/>
    <s v="WEM"/>
    <s v="central"/>
    <x v="6"/>
  </r>
  <r>
    <n v="4177"/>
    <x v="1"/>
    <s v="gases-n2o"/>
    <x v="57"/>
    <n v="166.7221108"/>
    <s v="AR5"/>
    <s v="WEM"/>
    <s v="central"/>
    <x v="6"/>
  </r>
  <r>
    <n v="4178"/>
    <x v="1"/>
    <s v="gases-n2o"/>
    <x v="58"/>
    <n v="166.76489140000001"/>
    <s v="AR5"/>
    <s v="WEM"/>
    <s v="central"/>
    <x v="6"/>
  </r>
  <r>
    <n v="4179"/>
    <x v="1"/>
    <s v="gases-n2o"/>
    <x v="59"/>
    <n v="166.8111648"/>
    <s v="AR5"/>
    <s v="WEM"/>
    <s v="central"/>
    <x v="6"/>
  </r>
  <r>
    <n v="4180"/>
    <x v="1"/>
    <s v="gases-n2o"/>
    <x v="60"/>
    <n v="166.86091400000001"/>
    <s v="AR5"/>
    <s v="WEM"/>
    <s v="central"/>
    <x v="6"/>
  </r>
  <r>
    <n v="4181"/>
    <x v="1"/>
    <s v="gases-pfcs"/>
    <x v="0"/>
    <n v="818.0081160000002"/>
    <s v="AR5"/>
    <s v="WEM"/>
    <s v="central"/>
    <x v="6"/>
  </r>
  <r>
    <n v="4182"/>
    <x v="1"/>
    <s v="gases-pfcs"/>
    <x v="1"/>
    <n v="812.46662400000002"/>
    <s v="AR5"/>
    <s v="WEM"/>
    <s v="central"/>
    <x v="6"/>
  </r>
  <r>
    <n v="4183"/>
    <x v="1"/>
    <s v="gases-pfcs"/>
    <x v="2"/>
    <n v="415.35300000000001"/>
    <s v="AR5"/>
    <s v="WEM"/>
    <s v="central"/>
    <x v="6"/>
  </r>
  <r>
    <n v="4184"/>
    <x v="1"/>
    <s v="gases-pfcs"/>
    <x v="3"/>
    <n v="188.988"/>
    <s v="AR5"/>
    <s v="WEM"/>
    <s v="central"/>
    <x v="6"/>
  </r>
  <r>
    <n v="4185"/>
    <x v="1"/>
    <s v="gases-pfcs"/>
    <x v="4"/>
    <n v="167.42400000000001"/>
    <s v="AR5"/>
    <s v="WEM"/>
    <s v="central"/>
    <x v="6"/>
  </r>
  <r>
    <n v="4186"/>
    <x v="1"/>
    <s v="gases-pfcs"/>
    <x v="5"/>
    <n v="138.60400000000001"/>
    <s v="AR5"/>
    <s v="WEM"/>
    <s v="central"/>
    <x v="6"/>
  </r>
  <r>
    <n v="4187"/>
    <x v="1"/>
    <s v="gases-pfcs"/>
    <x v="6"/>
    <n v="227.00299999999999"/>
    <s v="AR5"/>
    <s v="WEM"/>
    <s v="central"/>
    <x v="6"/>
  </r>
  <r>
    <n v="4188"/>
    <x v="1"/>
    <s v="gases-pfcs"/>
    <x v="7"/>
    <n v="195.36060000000001"/>
    <s v="AR5"/>
    <s v="WEM"/>
    <s v="central"/>
    <x v="6"/>
  </r>
  <r>
    <n v="4189"/>
    <x v="1"/>
    <s v="gases-pfcs"/>
    <x v="8"/>
    <n v="110.58263333333331"/>
    <s v="AR5"/>
    <s v="WEM"/>
    <s v="central"/>
    <x v="6"/>
  </r>
  <r>
    <n v="4190"/>
    <x v="1"/>
    <s v="gases-pfcs"/>
    <x v="9"/>
    <n v="85.483533333333341"/>
    <s v="AR5"/>
    <s v="WEM"/>
    <s v="central"/>
    <x v="6"/>
  </r>
  <r>
    <n v="4191"/>
    <x v="1"/>
    <s v="gases-pfcs"/>
    <x v="10"/>
    <n v="84.532233333333338"/>
    <s v="AR5"/>
    <s v="WEM"/>
    <s v="central"/>
    <x v="6"/>
  </r>
  <r>
    <n v="4192"/>
    <x v="1"/>
    <s v="gases-pfcs"/>
    <x v="11"/>
    <n v="63.497100000000003"/>
    <s v="AR5"/>
    <s v="WEM"/>
    <s v="central"/>
    <x v="6"/>
  </r>
  <r>
    <n v="4193"/>
    <x v="1"/>
    <s v="gases-pfcs"/>
    <x v="12"/>
    <n v="77.024699999999996"/>
    <s v="AR5"/>
    <s v="WEM"/>
    <s v="central"/>
    <x v="6"/>
  </r>
  <r>
    <n v="4194"/>
    <x v="1"/>
    <s v="gases-pfcs"/>
    <x v="13"/>
    <n v="115.767"/>
    <s v="AR5"/>
    <s v="WEM"/>
    <s v="central"/>
    <x v="6"/>
  </r>
  <r>
    <n v="4195"/>
    <x v="1"/>
    <s v="gases-pfcs"/>
    <x v="14"/>
    <n v="90.067499999999995"/>
    <s v="AR5"/>
    <s v="WEM"/>
    <s v="central"/>
    <x v="6"/>
  </r>
  <r>
    <n v="4196"/>
    <x v="1"/>
    <s v="gases-pfcs"/>
    <x v="15"/>
    <n v="62.391599999999997"/>
    <s v="AR5"/>
    <s v="WEM"/>
    <s v="central"/>
    <x v="6"/>
  </r>
  <r>
    <n v="4197"/>
    <x v="1"/>
    <s v="gases-pfcs"/>
    <x v="16"/>
    <n v="97.087500000000006"/>
    <s v="AR5"/>
    <s v="WEM"/>
    <s v="central"/>
    <x v="6"/>
  </r>
  <r>
    <n v="4198"/>
    <x v="1"/>
    <s v="gases-pfcs"/>
    <x v="17"/>
    <n v="43.684800000000003"/>
    <s v="AR5"/>
    <s v="WEM"/>
    <s v="central"/>
    <x v="6"/>
  </r>
  <r>
    <n v="4199"/>
    <x v="1"/>
    <s v="gases-pfcs"/>
    <x v="18"/>
    <n v="41.212800000000001"/>
    <s v="AR5"/>
    <s v="WEM"/>
    <s v="central"/>
    <x v="6"/>
  </r>
  <r>
    <n v="4200"/>
    <x v="1"/>
    <s v="gases-pfcs"/>
    <x v="19"/>
    <n v="48.613799999999998"/>
    <s v="AR5"/>
    <s v="WEM"/>
    <s v="central"/>
    <x v="6"/>
  </r>
  <r>
    <n v="4201"/>
    <x v="1"/>
    <s v="gases-pfcs"/>
    <x v="20"/>
    <n v="42.77376000000001"/>
    <s v="AR5"/>
    <s v="WEM"/>
    <s v="central"/>
    <x v="6"/>
  </r>
  <r>
    <n v="4202"/>
    <x v="1"/>
    <s v="gases-pfcs"/>
    <x v="21"/>
    <n v="31.611070266580001"/>
    <s v="AR5"/>
    <s v="WEM"/>
    <s v="central"/>
    <x v="6"/>
  </r>
  <r>
    <n v="4203"/>
    <x v="1"/>
    <s v="gases-pfcs"/>
    <x v="22"/>
    <n v="42.680956069072003"/>
    <s v="AR5"/>
    <s v="WEM"/>
    <s v="central"/>
    <x v="6"/>
  </r>
  <r>
    <n v="4204"/>
    <x v="1"/>
    <s v="gases-pfcs"/>
    <x v="23"/>
    <n v="43.277804181960001"/>
    <s v="AR5"/>
    <s v="WEM"/>
    <s v="central"/>
    <x v="6"/>
  </r>
  <r>
    <n v="4205"/>
    <x v="1"/>
    <s v="gases-pfcs"/>
    <x v="24"/>
    <n v="66.0154191427077"/>
    <s v="AR5"/>
    <s v="WEM"/>
    <s v="central"/>
    <x v="6"/>
  </r>
  <r>
    <n v="4206"/>
    <x v="1"/>
    <s v="gases-pfcs"/>
    <x v="25"/>
    <n v="52.684147821630802"/>
    <s v="AR5"/>
    <s v="WEM"/>
    <s v="central"/>
    <x v="6"/>
  </r>
  <r>
    <n v="4207"/>
    <x v="1"/>
    <s v="gases-pfcs"/>
    <x v="26"/>
    <n v="43.786996734535997"/>
    <s v="AR5"/>
    <s v="WEM"/>
    <s v="central"/>
    <x v="6"/>
  </r>
  <r>
    <n v="4208"/>
    <x v="1"/>
    <s v="gases-pfcs"/>
    <x v="27"/>
    <n v="54.368065500000007"/>
    <s v="AR5"/>
    <s v="WEM"/>
    <s v="central"/>
    <x v="6"/>
  </r>
  <r>
    <n v="4209"/>
    <x v="1"/>
    <s v="gases-pfcs"/>
    <x v="28"/>
    <n v="65.103999107936005"/>
    <s v="AR5"/>
    <s v="WEM"/>
    <s v="central"/>
    <x v="6"/>
  </r>
  <r>
    <n v="4210"/>
    <x v="1"/>
    <s v="gases-pfcs"/>
    <x v="29"/>
    <n v="80.153760543999994"/>
    <s v="AR5"/>
    <s v="WEM"/>
    <s v="central"/>
    <x v="6"/>
  </r>
  <r>
    <n v="4211"/>
    <x v="1"/>
    <s v="gases-pfcs"/>
    <x v="30"/>
    <n v="79.060343626079998"/>
    <s v="AR5"/>
    <s v="WEM"/>
    <s v="central"/>
    <x v="6"/>
  </r>
  <r>
    <n v="4212"/>
    <x v="1"/>
    <s v="gases-pfcs"/>
    <x v="31"/>
    <n v="45.582774393999998"/>
    <s v="AR5"/>
    <s v="WEM"/>
    <s v="central"/>
    <x v="6"/>
  </r>
  <r>
    <n v="4213"/>
    <x v="1"/>
    <s v="gases-pfcs"/>
    <x v="32"/>
    <n v="50.934298771160002"/>
    <s v="AR5"/>
    <s v="WEM"/>
    <s v="central"/>
    <x v="6"/>
  </r>
  <r>
    <n v="4214"/>
    <x v="1"/>
    <s v="gases-pfcs"/>
    <x v="33"/>
    <n v="60.908333304000003"/>
    <s v="AR5"/>
    <s v="WEM"/>
    <s v="central"/>
    <x v="6"/>
  </r>
  <r>
    <n v="4215"/>
    <x v="1"/>
    <s v="gases-pfcs"/>
    <x v="34"/>
    <n v="60.905870540000002"/>
    <s v="AR5"/>
    <s v="WEM"/>
    <s v="central"/>
    <x v="6"/>
  </r>
  <r>
    <n v="4216"/>
    <x v="1"/>
    <s v="gases-pfcs"/>
    <x v="35"/>
    <n v="62.575315500000002"/>
    <s v="AR5"/>
    <s v="WEM"/>
    <s v="central"/>
    <x v="6"/>
  </r>
  <r>
    <n v="4217"/>
    <x v="1"/>
    <s v="gases-pfcs"/>
    <x v="36"/>
    <n v="62.575420559999998"/>
    <s v="AR5"/>
    <s v="WEM"/>
    <s v="central"/>
    <x v="6"/>
  </r>
  <r>
    <n v="4218"/>
    <x v="1"/>
    <s v="gases-pfcs"/>
    <x v="37"/>
    <n v="62.575532170000002"/>
    <s v="AR5"/>
    <s v="WEM"/>
    <s v="central"/>
    <x v="6"/>
  </r>
  <r>
    <n v="4219"/>
    <x v="1"/>
    <s v="gases-pfcs"/>
    <x v="38"/>
    <n v="62.575650709999998"/>
    <s v="AR5"/>
    <s v="WEM"/>
    <s v="central"/>
    <x v="6"/>
  </r>
  <r>
    <n v="4220"/>
    <x v="1"/>
    <s v="gases-pfcs"/>
    <x v="39"/>
    <n v="62.575776580000003"/>
    <s v="AR5"/>
    <s v="WEM"/>
    <s v="central"/>
    <x v="6"/>
  </r>
  <r>
    <n v="4221"/>
    <x v="1"/>
    <s v="gases-pfcs"/>
    <x v="40"/>
    <n v="62.575910210000004"/>
    <s v="AR5"/>
    <s v="WEM"/>
    <s v="central"/>
    <x v="6"/>
  </r>
  <r>
    <n v="4222"/>
    <x v="1"/>
    <s v="gases-pfcs"/>
    <x v="41"/>
    <n v="62.575909469999999"/>
    <s v="AR5"/>
    <s v="WEM"/>
    <s v="central"/>
    <x v="6"/>
  </r>
  <r>
    <n v="4223"/>
    <x v="1"/>
    <s v="gases-pfcs"/>
    <x v="42"/>
    <n v="62.575908869999999"/>
    <s v="AR5"/>
    <s v="WEM"/>
    <s v="central"/>
    <x v="6"/>
  </r>
  <r>
    <n v="4224"/>
    <x v="1"/>
    <s v="gases-pfcs"/>
    <x v="43"/>
    <n v="62.575908419999998"/>
    <s v="AR5"/>
    <s v="WEM"/>
    <s v="central"/>
    <x v="6"/>
  </r>
  <r>
    <n v="4225"/>
    <x v="1"/>
    <s v="gases-pfcs"/>
    <x v="44"/>
    <n v="62.57590811"/>
    <s v="AR5"/>
    <s v="WEM"/>
    <s v="central"/>
    <x v="6"/>
  </r>
  <r>
    <n v="4226"/>
    <x v="1"/>
    <s v="gases-pfcs"/>
    <x v="45"/>
    <n v="62.57590794"/>
    <s v="AR5"/>
    <s v="WEM"/>
    <s v="central"/>
    <x v="6"/>
  </r>
  <r>
    <n v="4227"/>
    <x v="1"/>
    <s v="gases-pfcs"/>
    <x v="46"/>
    <n v="62.575907909999998"/>
    <s v="AR5"/>
    <s v="WEM"/>
    <s v="central"/>
    <x v="6"/>
  </r>
  <r>
    <n v="4228"/>
    <x v="1"/>
    <s v="gases-pfcs"/>
    <x v="47"/>
    <n v="62.575908009999999"/>
    <s v="AR5"/>
    <s v="WEM"/>
    <s v="central"/>
    <x v="6"/>
  </r>
  <r>
    <n v="4229"/>
    <x v="1"/>
    <s v="gases-pfcs"/>
    <x v="48"/>
    <n v="62.575908239999997"/>
    <s v="AR5"/>
    <s v="WEM"/>
    <s v="central"/>
    <x v="6"/>
  </r>
  <r>
    <n v="4230"/>
    <x v="1"/>
    <s v="gases-pfcs"/>
    <x v="49"/>
    <n v="62.57590862"/>
    <s v="AR5"/>
    <s v="WEM"/>
    <s v="central"/>
    <x v="6"/>
  </r>
  <r>
    <n v="4231"/>
    <x v="1"/>
    <s v="gases-pfcs"/>
    <x v="50"/>
    <n v="62.575909119999999"/>
    <s v="AR5"/>
    <s v="WEM"/>
    <s v="central"/>
    <x v="6"/>
  </r>
  <r>
    <n v="4232"/>
    <x v="1"/>
    <s v="gases-pfcs"/>
    <x v="51"/>
    <n v="62.575909760000002"/>
    <s v="AR5"/>
    <s v="WEM"/>
    <s v="central"/>
    <x v="6"/>
  </r>
  <r>
    <n v="4233"/>
    <x v="1"/>
    <s v="gases-pfcs"/>
    <x v="52"/>
    <n v="62.575910520000001"/>
    <s v="AR5"/>
    <s v="WEM"/>
    <s v="central"/>
    <x v="6"/>
  </r>
  <r>
    <n v="4234"/>
    <x v="1"/>
    <s v="gases-pfcs"/>
    <x v="53"/>
    <n v="62.575911419999997"/>
    <s v="AR5"/>
    <s v="WEM"/>
    <s v="central"/>
    <x v="6"/>
  </r>
  <r>
    <n v="4235"/>
    <x v="1"/>
    <s v="gases-pfcs"/>
    <x v="54"/>
    <n v="62.575912449999997"/>
    <s v="AR5"/>
    <s v="WEM"/>
    <s v="central"/>
    <x v="6"/>
  </r>
  <r>
    <n v="4236"/>
    <x v="1"/>
    <s v="gases-pfcs"/>
    <x v="55"/>
    <n v="62.5759136"/>
    <s v="AR5"/>
    <s v="WEM"/>
    <s v="central"/>
    <x v="6"/>
  </r>
  <r>
    <n v="4237"/>
    <x v="1"/>
    <s v="gases-pfcs"/>
    <x v="56"/>
    <n v="62.575914879999999"/>
    <s v="AR5"/>
    <s v="WEM"/>
    <s v="central"/>
    <x v="6"/>
  </r>
  <r>
    <n v="4238"/>
    <x v="1"/>
    <s v="gases-pfcs"/>
    <x v="57"/>
    <n v="62.575916290000002"/>
    <s v="AR5"/>
    <s v="WEM"/>
    <s v="central"/>
    <x v="6"/>
  </r>
  <r>
    <n v="4239"/>
    <x v="1"/>
    <s v="gases-pfcs"/>
    <x v="58"/>
    <n v="62.575917830000002"/>
    <s v="AR5"/>
    <s v="WEM"/>
    <s v="central"/>
    <x v="6"/>
  </r>
  <r>
    <n v="4240"/>
    <x v="1"/>
    <s v="gases-pfcs"/>
    <x v="59"/>
    <n v="62.575919489999997"/>
    <s v="AR5"/>
    <s v="WEM"/>
    <s v="central"/>
    <x v="6"/>
  </r>
  <r>
    <n v="4241"/>
    <x v="1"/>
    <s v="gases-pfcs"/>
    <x v="60"/>
    <n v="62.575921270000002"/>
    <s v="AR5"/>
    <s v="WEM"/>
    <s v="central"/>
    <x v="6"/>
  </r>
  <r>
    <n v="4242"/>
    <x v="1"/>
    <s v="gases-sf6"/>
    <x v="0"/>
    <n v="20.585999999999999"/>
    <s v="AR5"/>
    <s v="WEM"/>
    <s v="central"/>
    <x v="6"/>
  </r>
  <r>
    <n v="4243"/>
    <x v="1"/>
    <s v="gases-sf6"/>
    <x v="1"/>
    <n v="21.502500000000001"/>
    <s v="AR5"/>
    <s v="WEM"/>
    <s v="central"/>
    <x v="6"/>
  </r>
  <r>
    <n v="4244"/>
    <x v="1"/>
    <s v="gases-sf6"/>
    <x v="2"/>
    <n v="22.577625000000001"/>
    <s v="AR5"/>
    <s v="WEM"/>
    <s v="central"/>
    <x v="6"/>
  </r>
  <r>
    <n v="4245"/>
    <x v="1"/>
    <s v="gases-sf6"/>
    <x v="3"/>
    <n v="23.389256249999999"/>
    <s v="AR5"/>
    <s v="WEM"/>
    <s v="central"/>
    <x v="6"/>
  </r>
  <r>
    <n v="4246"/>
    <x v="1"/>
    <s v="gases-sf6"/>
    <x v="4"/>
    <n v="24.149819062500001"/>
    <s v="AR5"/>
    <s v="WEM"/>
    <s v="central"/>
    <x v="6"/>
  </r>
  <r>
    <n v="4247"/>
    <x v="1"/>
    <s v="gases-sf6"/>
    <x v="5"/>
    <n v="25.165785015625001"/>
    <s v="AR5"/>
    <s v="WEM"/>
    <s v="central"/>
    <x v="6"/>
  </r>
  <r>
    <n v="4248"/>
    <x v="1"/>
    <s v="gases-sf6"/>
    <x v="6"/>
    <n v="25.404174266406251"/>
    <s v="AR5"/>
    <s v="WEM"/>
    <s v="central"/>
    <x v="6"/>
  </r>
  <r>
    <n v="4249"/>
    <x v="1"/>
    <s v="gases-sf6"/>
    <x v="7"/>
    <n v="26.37005797972656"/>
    <s v="AR5"/>
    <s v="WEM"/>
    <s v="central"/>
    <x v="6"/>
  </r>
  <r>
    <n v="4250"/>
    <x v="1"/>
    <s v="gases-sf6"/>
    <x v="8"/>
    <n v="25.62056087871289"/>
    <s v="AR5"/>
    <s v="WEM"/>
    <s v="central"/>
    <x v="6"/>
  </r>
  <r>
    <n v="4251"/>
    <x v="1"/>
    <s v="gases-sf6"/>
    <x v="9"/>
    <n v="25.318863922648539"/>
    <s v="AR5"/>
    <s v="WEM"/>
    <s v="central"/>
    <x v="6"/>
  </r>
  <r>
    <n v="4252"/>
    <x v="1"/>
    <s v="gases-sf6"/>
    <x v="10"/>
    <n v="20.164808859961539"/>
    <s v="AR5"/>
    <s v="WEM"/>
    <s v="central"/>
    <x v="6"/>
  </r>
  <r>
    <n v="4253"/>
    <x v="1"/>
    <s v="gases-sf6"/>
    <x v="11"/>
    <n v="20.651896085180571"/>
    <s v="AR5"/>
    <s v="WEM"/>
    <s v="central"/>
    <x v="6"/>
  </r>
  <r>
    <n v="4254"/>
    <x v="1"/>
    <s v="gases-sf6"/>
    <x v="12"/>
    <n v="24.033259949180572"/>
    <s v="AR5"/>
    <s v="WEM"/>
    <s v="central"/>
    <x v="6"/>
  </r>
  <r>
    <n v="4255"/>
    <x v="1"/>
    <s v="gases-sf6"/>
    <x v="13"/>
    <n v="25.960654587289451"/>
    <s v="AR5"/>
    <s v="WEM"/>
    <s v="central"/>
    <x v="6"/>
  </r>
  <r>
    <n v="4256"/>
    <x v="1"/>
    <s v="gases-sf6"/>
    <x v="14"/>
    <n v="29.80360549648297"/>
    <s v="AR5"/>
    <s v="WEM"/>
    <s v="central"/>
    <x v="6"/>
  </r>
  <r>
    <n v="4257"/>
    <x v="1"/>
    <s v="gases-sf6"/>
    <x v="15"/>
    <n v="26.19377435159771"/>
    <s v="AR5"/>
    <s v="WEM"/>
    <s v="central"/>
    <x v="6"/>
  </r>
  <r>
    <n v="4258"/>
    <x v="1"/>
    <s v="gases-sf6"/>
    <x v="16"/>
    <n v="21.692016207496529"/>
    <s v="AR5"/>
    <s v="WEM"/>
    <s v="central"/>
    <x v="6"/>
  </r>
  <r>
    <n v="4259"/>
    <x v="1"/>
    <s v="gases-sf6"/>
    <x v="17"/>
    <n v="20.484810358296961"/>
    <s v="AR5"/>
    <s v="WEM"/>
    <s v="central"/>
    <x v="6"/>
  </r>
  <r>
    <n v="4260"/>
    <x v="1"/>
    <s v="gases-sf6"/>
    <x v="18"/>
    <n v="19.93503104477653"/>
    <s v="AR5"/>
    <s v="WEM"/>
    <s v="central"/>
    <x v="6"/>
  </r>
  <r>
    <n v="4261"/>
    <x v="1"/>
    <s v="gases-sf6"/>
    <x v="19"/>
    <n v="23.227986245354352"/>
    <s v="AR5"/>
    <s v="WEM"/>
    <s v="central"/>
    <x v="6"/>
  </r>
  <r>
    <n v="4262"/>
    <x v="1"/>
    <s v="gases-sf6"/>
    <x v="20"/>
    <n v="23.538657742293889"/>
    <s v="AR5"/>
    <s v="WEM"/>
    <s v="central"/>
    <x v="6"/>
  </r>
  <r>
    <n v="4263"/>
    <x v="1"/>
    <s v="gases-sf6"/>
    <x v="21"/>
    <n v="19.521264389513181"/>
    <s v="AR5"/>
    <s v="WEM"/>
    <s v="central"/>
    <x v="6"/>
  </r>
  <r>
    <n v="4264"/>
    <x v="1"/>
    <s v="gases-sf6"/>
    <x v="22"/>
    <n v="21.540943245804751"/>
    <s v="AR5"/>
    <s v="WEM"/>
    <s v="central"/>
    <x v="6"/>
  </r>
  <r>
    <n v="4265"/>
    <x v="1"/>
    <s v="gases-sf6"/>
    <x v="23"/>
    <n v="18.743308822104289"/>
    <s v="AR5"/>
    <s v="WEM"/>
    <s v="central"/>
    <x v="6"/>
  </r>
  <r>
    <n v="4266"/>
    <x v="1"/>
    <s v="gases-sf6"/>
    <x v="24"/>
    <n v="17.316639576168789"/>
    <s v="AR5"/>
    <s v="WEM"/>
    <s v="central"/>
    <x v="6"/>
  </r>
  <r>
    <n v="4267"/>
    <x v="1"/>
    <s v="gases-sf6"/>
    <x v="25"/>
    <n v="16.970090641175471"/>
    <s v="AR5"/>
    <s v="WEM"/>
    <s v="central"/>
    <x v="6"/>
  </r>
  <r>
    <n v="4268"/>
    <x v="1"/>
    <s v="gases-sf6"/>
    <x v="26"/>
    <n v="17.896067092177098"/>
    <s v="AR5"/>
    <s v="WEM"/>
    <s v="central"/>
    <x v="6"/>
  </r>
  <r>
    <n v="4269"/>
    <x v="1"/>
    <s v="gases-sf6"/>
    <x v="27"/>
    <n v="15.243828671418241"/>
    <s v="AR5"/>
    <s v="WEM"/>
    <s v="central"/>
    <x v="6"/>
  </r>
  <r>
    <n v="4270"/>
    <x v="1"/>
    <s v="gases-sf6"/>
    <x v="28"/>
    <n v="15.16046605648533"/>
    <s v="AR5"/>
    <s v="WEM"/>
    <s v="central"/>
    <x v="6"/>
  </r>
  <r>
    <n v="4271"/>
    <x v="1"/>
    <s v="gases-sf6"/>
    <x v="29"/>
    <n v="16.481411472012471"/>
    <s v="AR5"/>
    <s v="WEM"/>
    <s v="central"/>
    <x v="6"/>
  </r>
  <r>
    <n v="4272"/>
    <x v="1"/>
    <s v="gases-sf6"/>
    <x v="30"/>
    <n v="17.009029364967869"/>
    <s v="AR5"/>
    <s v="WEM"/>
    <s v="central"/>
    <x v="6"/>
  </r>
  <r>
    <n v="4273"/>
    <x v="1"/>
    <s v="gases-sf6"/>
    <x v="31"/>
    <n v="16.03310305608537"/>
    <s v="AR5"/>
    <s v="WEM"/>
    <s v="central"/>
    <x v="6"/>
  </r>
  <r>
    <n v="4274"/>
    <x v="1"/>
    <s v="gases-sf6"/>
    <x v="32"/>
    <n v="19.376727194456741"/>
    <s v="AR5"/>
    <s v="WEM"/>
    <s v="central"/>
    <x v="6"/>
  </r>
  <r>
    <n v="4275"/>
    <x v="1"/>
    <s v="gases-sf6"/>
    <x v="33"/>
    <n v="16.628568921315761"/>
    <s v="AR5"/>
    <s v="WEM"/>
    <s v="central"/>
    <x v="6"/>
  </r>
  <r>
    <n v="4276"/>
    <x v="1"/>
    <s v="gases-sf6"/>
    <x v="34"/>
    <n v="21.761329750000002"/>
    <s v="AR5"/>
    <s v="WEM"/>
    <s v="central"/>
    <x v="6"/>
  </r>
  <r>
    <n v="4277"/>
    <x v="1"/>
    <s v="gases-sf6"/>
    <x v="35"/>
    <n v="22.168821730000001"/>
    <s v="AR5"/>
    <s v="WEM"/>
    <s v="central"/>
    <x v="6"/>
  </r>
  <r>
    <n v="4278"/>
    <x v="1"/>
    <s v="gases-sf6"/>
    <x v="36"/>
    <n v="22.601803390000001"/>
    <s v="AR5"/>
    <s v="WEM"/>
    <s v="central"/>
    <x v="6"/>
  </r>
  <r>
    <n v="4279"/>
    <x v="1"/>
    <s v="gases-sf6"/>
    <x v="37"/>
    <n v="23.061757920000002"/>
    <s v="AR5"/>
    <s v="WEM"/>
    <s v="central"/>
    <x v="6"/>
  </r>
  <r>
    <n v="4280"/>
    <x v="1"/>
    <s v="gases-sf6"/>
    <x v="38"/>
    <n v="23.550258209999999"/>
    <s v="AR5"/>
    <s v="WEM"/>
    <s v="central"/>
    <x v="6"/>
  </r>
  <r>
    <n v="4281"/>
    <x v="1"/>
    <s v="gases-sf6"/>
    <x v="39"/>
    <n v="24.068972349999999"/>
    <s v="AR5"/>
    <s v="WEM"/>
    <s v="central"/>
    <x v="6"/>
  </r>
  <r>
    <n v="4282"/>
    <x v="1"/>
    <s v="gases-sf6"/>
    <x v="40"/>
    <n v="24.61966923"/>
    <s v="AR5"/>
    <s v="WEM"/>
    <s v="central"/>
    <x v="6"/>
  </r>
  <r>
    <n v="4283"/>
    <x v="1"/>
    <s v="gases-sf6"/>
    <x v="41"/>
    <n v="24.61662995"/>
    <s v="AR5"/>
    <s v="WEM"/>
    <s v="central"/>
    <x v="6"/>
  </r>
  <r>
    <n v="4284"/>
    <x v="1"/>
    <s v="gases-sf6"/>
    <x v="42"/>
    <n v="24.61418244"/>
    <s v="AR5"/>
    <s v="WEM"/>
    <s v="central"/>
    <x v="6"/>
  </r>
  <r>
    <n v="4285"/>
    <x v="1"/>
    <s v="gases-sf6"/>
    <x v="43"/>
    <n v="24.612320329999999"/>
    <s v="AR5"/>
    <s v="WEM"/>
    <s v="central"/>
    <x v="6"/>
  </r>
  <r>
    <n v="4286"/>
    <x v="1"/>
    <s v="gases-sf6"/>
    <x v="44"/>
    <n v="24.611037530000001"/>
    <s v="AR5"/>
    <s v="WEM"/>
    <s v="central"/>
    <x v="6"/>
  </r>
  <r>
    <n v="4287"/>
    <x v="1"/>
    <s v="gases-sf6"/>
    <x v="45"/>
    <n v="24.610328200000001"/>
    <s v="AR5"/>
    <s v="WEM"/>
    <s v="central"/>
    <x v="6"/>
  </r>
  <r>
    <n v="4288"/>
    <x v="1"/>
    <s v="gases-sf6"/>
    <x v="46"/>
    <n v="24.610186760000001"/>
    <s v="AR5"/>
    <s v="WEM"/>
    <s v="central"/>
    <x v="6"/>
  </r>
  <r>
    <n v="4289"/>
    <x v="1"/>
    <s v="gases-sf6"/>
    <x v="47"/>
    <n v="24.61060788"/>
    <s v="AR5"/>
    <s v="WEM"/>
    <s v="central"/>
    <x v="6"/>
  </r>
  <r>
    <n v="4290"/>
    <x v="1"/>
    <s v="gases-sf6"/>
    <x v="48"/>
    <n v="24.611586469999999"/>
    <s v="AR5"/>
    <s v="WEM"/>
    <s v="central"/>
    <x v="6"/>
  </r>
  <r>
    <n v="4291"/>
    <x v="1"/>
    <s v="gases-sf6"/>
    <x v="49"/>
    <n v="24.613117679999998"/>
    <s v="AR5"/>
    <s v="WEM"/>
    <s v="central"/>
    <x v="6"/>
  </r>
  <r>
    <n v="4292"/>
    <x v="1"/>
    <s v="gases-sf6"/>
    <x v="50"/>
    <n v="24.615196900000001"/>
    <s v="AR5"/>
    <s v="WEM"/>
    <s v="central"/>
    <x v="6"/>
  </r>
  <r>
    <n v="4293"/>
    <x v="1"/>
    <s v="gases-sf6"/>
    <x v="51"/>
    <n v="24.617819740000002"/>
    <s v="AR5"/>
    <s v="WEM"/>
    <s v="central"/>
    <x v="6"/>
  </r>
  <r>
    <n v="4294"/>
    <x v="1"/>
    <s v="gases-sf6"/>
    <x v="52"/>
    <n v="24.620982040000001"/>
    <s v="AR5"/>
    <s v="WEM"/>
    <s v="central"/>
    <x v="6"/>
  </r>
  <r>
    <n v="4295"/>
    <x v="1"/>
    <s v="gases-sf6"/>
    <x v="53"/>
    <n v="24.624679860000001"/>
    <s v="AR5"/>
    <s v="WEM"/>
    <s v="central"/>
    <x v="6"/>
  </r>
  <r>
    <n v="4296"/>
    <x v="1"/>
    <s v="gases-sf6"/>
    <x v="54"/>
    <n v="24.628909480000001"/>
    <s v="AR5"/>
    <s v="WEM"/>
    <s v="central"/>
    <x v="6"/>
  </r>
  <r>
    <n v="4297"/>
    <x v="1"/>
    <s v="gases-sf6"/>
    <x v="55"/>
    <n v="24.633667389999999"/>
    <s v="AR5"/>
    <s v="WEM"/>
    <s v="central"/>
    <x v="6"/>
  </r>
  <r>
    <n v="4298"/>
    <x v="1"/>
    <s v="gases-sf6"/>
    <x v="56"/>
    <n v="24.63895029"/>
    <s v="AR5"/>
    <s v="WEM"/>
    <s v="central"/>
    <x v="6"/>
  </r>
  <r>
    <n v="4299"/>
    <x v="1"/>
    <s v="gases-sf6"/>
    <x v="57"/>
    <n v="24.644755079999999"/>
    <s v="AR5"/>
    <s v="WEM"/>
    <s v="central"/>
    <x v="6"/>
  </r>
  <r>
    <n v="4300"/>
    <x v="1"/>
    <s v="gases-sf6"/>
    <x v="58"/>
    <n v="24.651078869999999"/>
    <s v="AR5"/>
    <s v="WEM"/>
    <s v="central"/>
    <x v="6"/>
  </r>
  <r>
    <n v="4301"/>
    <x v="1"/>
    <s v="gases-sf6"/>
    <x v="59"/>
    <n v="24.657918970000001"/>
    <s v="AR5"/>
    <s v="WEM"/>
    <s v="central"/>
    <x v="6"/>
  </r>
  <r>
    <n v="4302"/>
    <x v="1"/>
    <s v="gases-sf6"/>
    <x v="60"/>
    <n v="24.66527288"/>
    <s v="AR5"/>
    <s v="WEM"/>
    <s v="central"/>
    <x v="6"/>
  </r>
  <r>
    <n v="4303"/>
    <x v="2"/>
    <s v="gases-ch4"/>
    <x v="30"/>
    <n v="32.355540480000002"/>
    <s v="AR5"/>
    <s v="WEM"/>
    <s v="central"/>
    <x v="6"/>
  </r>
  <r>
    <n v="4304"/>
    <x v="2"/>
    <s v="gases-ch4"/>
    <x v="31"/>
    <n v="17.847672889999998"/>
    <s v="AR5"/>
    <s v="WEM"/>
    <s v="central"/>
    <x v="6"/>
  </r>
  <r>
    <n v="4305"/>
    <x v="2"/>
    <s v="gases-ch4"/>
    <x v="32"/>
    <n v="16.546446750000001"/>
    <s v="AR5"/>
    <s v="WEM"/>
    <s v="central"/>
    <x v="6"/>
  </r>
  <r>
    <n v="4306"/>
    <x v="2"/>
    <s v="gases-ch4"/>
    <x v="33"/>
    <n v="15.78365097"/>
    <s v="AR5"/>
    <s v="WEM"/>
    <s v="central"/>
    <x v="6"/>
  </r>
  <r>
    <n v="4307"/>
    <x v="2"/>
    <s v="gases-ch4"/>
    <x v="34"/>
    <n v="25.184309949999999"/>
    <s v="AR5"/>
    <s v="WEM"/>
    <s v="central"/>
    <x v="6"/>
  </r>
  <r>
    <n v="4308"/>
    <x v="2"/>
    <s v="gases-ch4"/>
    <x v="35"/>
    <n v="25.184309949999999"/>
    <s v="AR5"/>
    <s v="WEM"/>
    <s v="central"/>
    <x v="6"/>
  </r>
  <r>
    <n v="4309"/>
    <x v="2"/>
    <s v="gases-ch4"/>
    <x v="36"/>
    <n v="25.184309949999999"/>
    <s v="AR5"/>
    <s v="WEM"/>
    <s v="central"/>
    <x v="6"/>
  </r>
  <r>
    <n v="4310"/>
    <x v="2"/>
    <s v="gases-ch4"/>
    <x v="37"/>
    <n v="25.184309949999999"/>
    <s v="AR5"/>
    <s v="WEM"/>
    <s v="central"/>
    <x v="6"/>
  </r>
  <r>
    <n v="4311"/>
    <x v="2"/>
    <s v="gases-ch4"/>
    <x v="38"/>
    <n v="25.184309949999999"/>
    <s v="AR5"/>
    <s v="WEM"/>
    <s v="central"/>
    <x v="6"/>
  </r>
  <r>
    <n v="4312"/>
    <x v="2"/>
    <s v="gases-ch4"/>
    <x v="39"/>
    <n v="25.184309949999999"/>
    <s v="AR5"/>
    <s v="WEM"/>
    <s v="central"/>
    <x v="6"/>
  </r>
  <r>
    <n v="4313"/>
    <x v="2"/>
    <s v="gases-ch4"/>
    <x v="40"/>
    <n v="25.184309949999999"/>
    <s v="AR5"/>
    <s v="WEM"/>
    <s v="central"/>
    <x v="6"/>
  </r>
  <r>
    <n v="4314"/>
    <x v="2"/>
    <s v="gases-ch4"/>
    <x v="41"/>
    <n v="25.184309949999999"/>
    <s v="AR5"/>
    <s v="WEM"/>
    <s v="central"/>
    <x v="6"/>
  </r>
  <r>
    <n v="4315"/>
    <x v="2"/>
    <s v="gases-ch4"/>
    <x v="42"/>
    <n v="25.184309949999999"/>
    <s v="AR5"/>
    <s v="WEM"/>
    <s v="central"/>
    <x v="6"/>
  </r>
  <r>
    <n v="4316"/>
    <x v="2"/>
    <s v="gases-ch4"/>
    <x v="43"/>
    <n v="25.184309949999999"/>
    <s v="AR5"/>
    <s v="WEM"/>
    <s v="central"/>
    <x v="6"/>
  </r>
  <r>
    <n v="4317"/>
    <x v="2"/>
    <s v="gases-ch4"/>
    <x v="44"/>
    <n v="25.184309949999999"/>
    <s v="AR5"/>
    <s v="WEM"/>
    <s v="central"/>
    <x v="6"/>
  </r>
  <r>
    <n v="4318"/>
    <x v="2"/>
    <s v="gases-ch4"/>
    <x v="45"/>
    <n v="25.184309949999999"/>
    <s v="AR5"/>
    <s v="WEM"/>
    <s v="central"/>
    <x v="6"/>
  </r>
  <r>
    <n v="4319"/>
    <x v="2"/>
    <s v="gases-ch4"/>
    <x v="46"/>
    <n v="25.184309949999999"/>
    <s v="AR5"/>
    <s v="WEM"/>
    <s v="central"/>
    <x v="6"/>
  </r>
  <r>
    <n v="4320"/>
    <x v="2"/>
    <s v="gases-ch4"/>
    <x v="47"/>
    <n v="25.184309949999999"/>
    <s v="AR5"/>
    <s v="WEM"/>
    <s v="central"/>
    <x v="6"/>
  </r>
  <r>
    <n v="4321"/>
    <x v="2"/>
    <s v="gases-ch4"/>
    <x v="48"/>
    <n v="25.184309949999999"/>
    <s v="AR5"/>
    <s v="WEM"/>
    <s v="central"/>
    <x v="6"/>
  </r>
  <r>
    <n v="4322"/>
    <x v="2"/>
    <s v="gases-ch4"/>
    <x v="49"/>
    <n v="25.184309949999999"/>
    <s v="AR5"/>
    <s v="WEM"/>
    <s v="central"/>
    <x v="6"/>
  </r>
  <r>
    <n v="4323"/>
    <x v="2"/>
    <s v="gases-ch4"/>
    <x v="50"/>
    <n v="25.184309949999999"/>
    <s v="AR5"/>
    <s v="WEM"/>
    <s v="central"/>
    <x v="6"/>
  </r>
  <r>
    <n v="4324"/>
    <x v="2"/>
    <s v="gases-ch4"/>
    <x v="51"/>
    <n v="25.184309949999999"/>
    <s v="AR5"/>
    <s v="WEM"/>
    <s v="central"/>
    <x v="6"/>
  </r>
  <r>
    <n v="4325"/>
    <x v="2"/>
    <s v="gases-ch4"/>
    <x v="52"/>
    <n v="25.184309949999999"/>
    <s v="AR5"/>
    <s v="WEM"/>
    <s v="central"/>
    <x v="6"/>
  </r>
  <r>
    <n v="4326"/>
    <x v="2"/>
    <s v="gases-ch4"/>
    <x v="53"/>
    <n v="25.184309949999999"/>
    <s v="AR5"/>
    <s v="WEM"/>
    <s v="central"/>
    <x v="6"/>
  </r>
  <r>
    <n v="4327"/>
    <x v="2"/>
    <s v="gases-ch4"/>
    <x v="54"/>
    <n v="25.184309949999999"/>
    <s v="AR5"/>
    <s v="WEM"/>
    <s v="central"/>
    <x v="6"/>
  </r>
  <r>
    <n v="4328"/>
    <x v="2"/>
    <s v="gases-ch4"/>
    <x v="55"/>
    <n v="25.184309949999999"/>
    <s v="AR5"/>
    <s v="WEM"/>
    <s v="central"/>
    <x v="6"/>
  </r>
  <r>
    <n v="4329"/>
    <x v="2"/>
    <s v="gases-ch4"/>
    <x v="56"/>
    <n v="25.184309949999999"/>
    <s v="AR5"/>
    <s v="WEM"/>
    <s v="central"/>
    <x v="6"/>
  </r>
  <r>
    <n v="4330"/>
    <x v="2"/>
    <s v="gases-ch4"/>
    <x v="57"/>
    <n v="25.184309949999999"/>
    <s v="AR5"/>
    <s v="WEM"/>
    <s v="central"/>
    <x v="6"/>
  </r>
  <r>
    <n v="4331"/>
    <x v="2"/>
    <s v="gases-ch4"/>
    <x v="58"/>
    <n v="25.184309949999999"/>
    <s v="AR5"/>
    <s v="WEM"/>
    <s v="central"/>
    <x v="6"/>
  </r>
  <r>
    <n v="4332"/>
    <x v="2"/>
    <s v="gases-ch4"/>
    <x v="59"/>
    <n v="25.184309949999999"/>
    <s v="AR5"/>
    <s v="WEM"/>
    <s v="central"/>
    <x v="6"/>
  </r>
  <r>
    <n v="4333"/>
    <x v="2"/>
    <s v="gases-ch4"/>
    <x v="60"/>
    <n v="25.184309949999999"/>
    <s v="AR5"/>
    <s v="WEM"/>
    <s v="central"/>
    <x v="6"/>
  </r>
  <r>
    <n v="4334"/>
    <x v="2"/>
    <s v="gases-co2"/>
    <x v="30"/>
    <n v="-6289.0362999999998"/>
    <s v="AR5"/>
    <s v="WEM"/>
    <s v="central"/>
    <x v="6"/>
  </r>
  <r>
    <n v="4335"/>
    <x v="2"/>
    <s v="gases-co2"/>
    <x v="31"/>
    <n v="-6234.1652329999997"/>
    <s v="AR5"/>
    <s v="WEM"/>
    <s v="central"/>
    <x v="6"/>
  </r>
  <r>
    <n v="4336"/>
    <x v="2"/>
    <s v="gases-co2"/>
    <x v="32"/>
    <n v="-5499.732266"/>
    <s v="AR5"/>
    <s v="WEM"/>
    <s v="central"/>
    <x v="6"/>
  </r>
  <r>
    <n v="4337"/>
    <x v="2"/>
    <s v="gases-co2"/>
    <x v="33"/>
    <n v="-5432.5190300000004"/>
    <s v="AR5"/>
    <s v="WEM"/>
    <s v="central"/>
    <x v="6"/>
  </r>
  <r>
    <n v="4338"/>
    <x v="2"/>
    <s v="gases-co2"/>
    <x v="34"/>
    <n v="-6930.45532"/>
    <s v="AR5"/>
    <s v="WEM"/>
    <s v="central"/>
    <x v="6"/>
  </r>
  <r>
    <n v="4339"/>
    <x v="2"/>
    <s v="gases-co2"/>
    <x v="35"/>
    <n v="-7543.1979300000003"/>
    <s v="AR5"/>
    <s v="WEM"/>
    <s v="central"/>
    <x v="6"/>
  </r>
  <r>
    <n v="4340"/>
    <x v="2"/>
    <s v="gases-co2"/>
    <x v="36"/>
    <n v="-9394.3844109999991"/>
    <s v="AR5"/>
    <s v="WEM"/>
    <s v="central"/>
    <x v="6"/>
  </r>
  <r>
    <n v="4341"/>
    <x v="2"/>
    <s v="gases-co2"/>
    <x v="37"/>
    <n v="-11187.88949"/>
    <s v="AR5"/>
    <s v="WEM"/>
    <s v="central"/>
    <x v="6"/>
  </r>
  <r>
    <n v="4342"/>
    <x v="2"/>
    <s v="gases-co2"/>
    <x v="38"/>
    <n v="-13357.944369999999"/>
    <s v="AR5"/>
    <s v="WEM"/>
    <s v="central"/>
    <x v="6"/>
  </r>
  <r>
    <n v="4343"/>
    <x v="2"/>
    <s v="gases-co2"/>
    <x v="39"/>
    <n v="-15289.46372"/>
    <s v="AR5"/>
    <s v="WEM"/>
    <s v="central"/>
    <x v="6"/>
  </r>
  <r>
    <n v="4344"/>
    <x v="2"/>
    <s v="gases-co2"/>
    <x v="40"/>
    <n v="-16726.50546"/>
    <s v="AR5"/>
    <s v="WEM"/>
    <s v="central"/>
    <x v="6"/>
  </r>
  <r>
    <n v="4345"/>
    <x v="2"/>
    <s v="gases-co2"/>
    <x v="41"/>
    <n v="-17671.682959999998"/>
    <s v="AR5"/>
    <s v="WEM"/>
    <s v="central"/>
    <x v="6"/>
  </r>
  <r>
    <n v="4346"/>
    <x v="2"/>
    <s v="gases-co2"/>
    <x v="42"/>
    <n v="-18168.028300000002"/>
    <s v="AR5"/>
    <s v="WEM"/>
    <s v="central"/>
    <x v="6"/>
  </r>
  <r>
    <n v="4347"/>
    <x v="2"/>
    <s v="gases-co2"/>
    <x v="43"/>
    <n v="-18520.740300000001"/>
    <s v="AR5"/>
    <s v="WEM"/>
    <s v="central"/>
    <x v="6"/>
  </r>
  <r>
    <n v="4348"/>
    <x v="2"/>
    <s v="gases-co2"/>
    <x v="44"/>
    <n v="-19072.120699999999"/>
    <s v="AR5"/>
    <s v="WEM"/>
    <s v="central"/>
    <x v="6"/>
  </r>
  <r>
    <n v="4349"/>
    <x v="2"/>
    <s v="gases-co2"/>
    <x v="45"/>
    <n v="-19569.202949999999"/>
    <s v="AR5"/>
    <s v="WEM"/>
    <s v="central"/>
    <x v="6"/>
  </r>
  <r>
    <n v="4350"/>
    <x v="2"/>
    <s v="gases-co2"/>
    <x v="46"/>
    <n v="-20261.343990000001"/>
    <s v="AR5"/>
    <s v="WEM"/>
    <s v="central"/>
    <x v="6"/>
  </r>
  <r>
    <n v="4351"/>
    <x v="2"/>
    <s v="gases-co2"/>
    <x v="47"/>
    <n v="-22244.436669999999"/>
    <s v="AR5"/>
    <s v="WEM"/>
    <s v="central"/>
    <x v="6"/>
  </r>
  <r>
    <n v="4352"/>
    <x v="2"/>
    <s v="gases-co2"/>
    <x v="48"/>
    <n v="-23281.054069999998"/>
    <s v="AR5"/>
    <s v="WEM"/>
    <s v="central"/>
    <x v="6"/>
  </r>
  <r>
    <n v="4353"/>
    <x v="2"/>
    <s v="gases-co2"/>
    <x v="49"/>
    <n v="-24262.421050000001"/>
    <s v="AR5"/>
    <s v="WEM"/>
    <s v="central"/>
    <x v="6"/>
  </r>
  <r>
    <n v="4354"/>
    <x v="2"/>
    <s v="gases-co2"/>
    <x v="50"/>
    <n v="-25284.753400000001"/>
    <s v="AR5"/>
    <s v="WEM"/>
    <s v="central"/>
    <x v="6"/>
  </r>
  <r>
    <n v="4355"/>
    <x v="2"/>
    <s v="gases-co2"/>
    <x v="51"/>
    <n v="-26148.22553"/>
    <s v="AR5"/>
    <s v="WEM"/>
    <s v="central"/>
    <x v="6"/>
  </r>
  <r>
    <n v="4356"/>
    <x v="2"/>
    <s v="gases-co2"/>
    <x v="52"/>
    <n v="-27038.824089999998"/>
    <s v="AR5"/>
    <s v="WEM"/>
    <s v="central"/>
    <x v="6"/>
  </r>
  <r>
    <n v="4357"/>
    <x v="2"/>
    <s v="gases-co2"/>
    <x v="53"/>
    <n v="-27573.92268"/>
    <s v="AR5"/>
    <s v="WEM"/>
    <s v="central"/>
    <x v="6"/>
  </r>
  <r>
    <n v="4358"/>
    <x v="2"/>
    <s v="gases-co2"/>
    <x v="54"/>
    <n v="-27525.3992"/>
    <s v="AR5"/>
    <s v="WEM"/>
    <s v="central"/>
    <x v="6"/>
  </r>
  <r>
    <n v="4359"/>
    <x v="2"/>
    <s v="gases-co2"/>
    <x v="55"/>
    <n v="-27225.256870000001"/>
    <s v="AR5"/>
    <s v="WEM"/>
    <s v="central"/>
    <x v="6"/>
  </r>
  <r>
    <n v="4360"/>
    <x v="2"/>
    <s v="gases-co2"/>
    <x v="56"/>
    <n v="-25902.919379999999"/>
    <s v="AR5"/>
    <s v="WEM"/>
    <s v="central"/>
    <x v="6"/>
  </r>
  <r>
    <n v="4361"/>
    <x v="2"/>
    <s v="gases-co2"/>
    <x v="57"/>
    <n v="-24598.516889999999"/>
    <s v="AR5"/>
    <s v="WEM"/>
    <s v="central"/>
    <x v="6"/>
  </r>
  <r>
    <n v="4362"/>
    <x v="2"/>
    <s v="gases-co2"/>
    <x v="58"/>
    <n v="-23860.690190000001"/>
    <s v="AR5"/>
    <s v="WEM"/>
    <s v="central"/>
    <x v="6"/>
  </r>
  <r>
    <n v="4363"/>
    <x v="2"/>
    <s v="gases-co2"/>
    <x v="59"/>
    <n v="-22965.36793"/>
    <s v="AR5"/>
    <s v="WEM"/>
    <s v="central"/>
    <x v="6"/>
  </r>
  <r>
    <n v="4364"/>
    <x v="2"/>
    <s v="gases-co2"/>
    <x v="60"/>
    <n v="-23251.174180000002"/>
    <s v="AR5"/>
    <s v="WEM"/>
    <s v="central"/>
    <x v="6"/>
  </r>
  <r>
    <n v="4365"/>
    <x v="2"/>
    <s v="gases-n2o"/>
    <x v="30"/>
    <n v="115.48890830000001"/>
    <s v="AR5"/>
    <s v="WEM"/>
    <s v="central"/>
    <x v="6"/>
  </r>
  <r>
    <n v="4366"/>
    <x v="2"/>
    <s v="gases-n2o"/>
    <x v="31"/>
    <n v="113.56212979999999"/>
    <s v="AR5"/>
    <s v="WEM"/>
    <s v="central"/>
    <x v="6"/>
  </r>
  <r>
    <n v="4367"/>
    <x v="2"/>
    <s v="gases-n2o"/>
    <x v="32"/>
    <n v="125.6161551"/>
    <s v="AR5"/>
    <s v="WEM"/>
    <s v="central"/>
    <x v="6"/>
  </r>
  <r>
    <n v="4368"/>
    <x v="2"/>
    <s v="gases-n2o"/>
    <x v="33"/>
    <n v="137.11654799999999"/>
    <s v="AR5"/>
    <s v="WEM"/>
    <s v="central"/>
    <x v="6"/>
  </r>
  <r>
    <n v="4369"/>
    <x v="2"/>
    <s v="gases-n2o"/>
    <x v="34"/>
    <n v="127.715889"/>
    <s v="AR5"/>
    <s v="WEM"/>
    <s v="central"/>
    <x v="6"/>
  </r>
  <r>
    <n v="4370"/>
    <x v="2"/>
    <s v="gases-n2o"/>
    <x v="35"/>
    <n v="127.715889"/>
    <s v="AR5"/>
    <s v="WEM"/>
    <s v="central"/>
    <x v="6"/>
  </r>
  <r>
    <n v="4371"/>
    <x v="2"/>
    <s v="gases-n2o"/>
    <x v="36"/>
    <n v="127.715889"/>
    <s v="AR5"/>
    <s v="WEM"/>
    <s v="central"/>
    <x v="6"/>
  </r>
  <r>
    <n v="4372"/>
    <x v="2"/>
    <s v="gases-n2o"/>
    <x v="37"/>
    <n v="127.715889"/>
    <s v="AR5"/>
    <s v="WEM"/>
    <s v="central"/>
    <x v="6"/>
  </r>
  <r>
    <n v="4373"/>
    <x v="2"/>
    <s v="gases-n2o"/>
    <x v="38"/>
    <n v="127.715889"/>
    <s v="AR5"/>
    <s v="WEM"/>
    <s v="central"/>
    <x v="6"/>
  </r>
  <r>
    <n v="4374"/>
    <x v="2"/>
    <s v="gases-n2o"/>
    <x v="39"/>
    <n v="127.715889"/>
    <s v="AR5"/>
    <s v="WEM"/>
    <s v="central"/>
    <x v="6"/>
  </r>
  <r>
    <n v="4375"/>
    <x v="2"/>
    <s v="gases-n2o"/>
    <x v="40"/>
    <n v="127.715889"/>
    <s v="AR5"/>
    <s v="WEM"/>
    <s v="central"/>
    <x v="6"/>
  </r>
  <r>
    <n v="4376"/>
    <x v="2"/>
    <s v="gases-n2o"/>
    <x v="41"/>
    <n v="127.715889"/>
    <s v="AR5"/>
    <s v="WEM"/>
    <s v="central"/>
    <x v="6"/>
  </r>
  <r>
    <n v="4377"/>
    <x v="2"/>
    <s v="gases-n2o"/>
    <x v="42"/>
    <n v="127.715889"/>
    <s v="AR5"/>
    <s v="WEM"/>
    <s v="central"/>
    <x v="6"/>
  </r>
  <r>
    <n v="4378"/>
    <x v="2"/>
    <s v="gases-n2o"/>
    <x v="43"/>
    <n v="127.715889"/>
    <s v="AR5"/>
    <s v="WEM"/>
    <s v="central"/>
    <x v="6"/>
  </r>
  <r>
    <n v="4379"/>
    <x v="2"/>
    <s v="gases-n2o"/>
    <x v="44"/>
    <n v="127.715889"/>
    <s v="AR5"/>
    <s v="WEM"/>
    <s v="central"/>
    <x v="6"/>
  </r>
  <r>
    <n v="4380"/>
    <x v="2"/>
    <s v="gases-n2o"/>
    <x v="45"/>
    <n v="127.715889"/>
    <s v="AR5"/>
    <s v="WEM"/>
    <s v="central"/>
    <x v="6"/>
  </r>
  <r>
    <n v="4381"/>
    <x v="2"/>
    <s v="gases-n2o"/>
    <x v="46"/>
    <n v="127.715889"/>
    <s v="AR5"/>
    <s v="WEM"/>
    <s v="central"/>
    <x v="6"/>
  </r>
  <r>
    <n v="4382"/>
    <x v="2"/>
    <s v="gases-n2o"/>
    <x v="47"/>
    <n v="127.715889"/>
    <s v="AR5"/>
    <s v="WEM"/>
    <s v="central"/>
    <x v="6"/>
  </r>
  <r>
    <n v="4383"/>
    <x v="2"/>
    <s v="gases-n2o"/>
    <x v="48"/>
    <n v="127.715889"/>
    <s v="AR5"/>
    <s v="WEM"/>
    <s v="central"/>
    <x v="6"/>
  </r>
  <r>
    <n v="4384"/>
    <x v="2"/>
    <s v="gases-n2o"/>
    <x v="49"/>
    <n v="127.715889"/>
    <s v="AR5"/>
    <s v="WEM"/>
    <s v="central"/>
    <x v="6"/>
  </r>
  <r>
    <n v="4385"/>
    <x v="2"/>
    <s v="gases-n2o"/>
    <x v="50"/>
    <n v="127.715889"/>
    <s v="AR5"/>
    <s v="WEM"/>
    <s v="central"/>
    <x v="6"/>
  </r>
  <r>
    <n v="4386"/>
    <x v="2"/>
    <s v="gases-n2o"/>
    <x v="51"/>
    <n v="127.715889"/>
    <s v="AR5"/>
    <s v="WEM"/>
    <s v="central"/>
    <x v="6"/>
  </r>
  <r>
    <n v="4387"/>
    <x v="2"/>
    <s v="gases-n2o"/>
    <x v="52"/>
    <n v="127.715889"/>
    <s v="AR5"/>
    <s v="WEM"/>
    <s v="central"/>
    <x v="6"/>
  </r>
  <r>
    <n v="4388"/>
    <x v="2"/>
    <s v="gases-n2o"/>
    <x v="53"/>
    <n v="127.715889"/>
    <s v="AR5"/>
    <s v="WEM"/>
    <s v="central"/>
    <x v="6"/>
  </r>
  <r>
    <n v="4389"/>
    <x v="2"/>
    <s v="gases-n2o"/>
    <x v="54"/>
    <n v="127.715889"/>
    <s v="AR5"/>
    <s v="WEM"/>
    <s v="central"/>
    <x v="6"/>
  </r>
  <r>
    <n v="4390"/>
    <x v="2"/>
    <s v="gases-n2o"/>
    <x v="55"/>
    <n v="127.715889"/>
    <s v="AR5"/>
    <s v="WEM"/>
    <s v="central"/>
    <x v="6"/>
  </r>
  <r>
    <n v="4391"/>
    <x v="2"/>
    <s v="gases-n2o"/>
    <x v="56"/>
    <n v="127.715889"/>
    <s v="AR5"/>
    <s v="WEM"/>
    <s v="central"/>
    <x v="6"/>
  </r>
  <r>
    <n v="4392"/>
    <x v="2"/>
    <s v="gases-n2o"/>
    <x v="57"/>
    <n v="127.715889"/>
    <s v="AR5"/>
    <s v="WEM"/>
    <s v="central"/>
    <x v="6"/>
  </r>
  <r>
    <n v="4393"/>
    <x v="2"/>
    <s v="gases-n2o"/>
    <x v="58"/>
    <n v="127.715889"/>
    <s v="AR5"/>
    <s v="WEM"/>
    <s v="central"/>
    <x v="6"/>
  </r>
  <r>
    <n v="4394"/>
    <x v="2"/>
    <s v="gases-n2o"/>
    <x v="59"/>
    <n v="127.715889"/>
    <s v="AR5"/>
    <s v="WEM"/>
    <s v="central"/>
    <x v="6"/>
  </r>
  <r>
    <n v="4395"/>
    <x v="2"/>
    <s v="gases-n2o"/>
    <x v="60"/>
    <n v="127.715889"/>
    <s v="AR5"/>
    <s v="WEM"/>
    <s v="central"/>
    <x v="6"/>
  </r>
  <r>
    <n v="4396"/>
    <x v="3"/>
    <s v="gases-ch4"/>
    <x v="0"/>
    <n v="1240.4314687936931"/>
    <s v="AR5"/>
    <s v="WEM"/>
    <s v="central"/>
    <x v="6"/>
  </r>
  <r>
    <n v="4397"/>
    <x v="3"/>
    <s v="gases-ch4"/>
    <x v="1"/>
    <n v="1213.518610854713"/>
    <s v="AR5"/>
    <s v="WEM"/>
    <s v="central"/>
    <x v="6"/>
  </r>
  <r>
    <n v="4398"/>
    <x v="3"/>
    <s v="gases-ch4"/>
    <x v="2"/>
    <n v="1163.806171800868"/>
    <s v="AR5"/>
    <s v="WEM"/>
    <s v="central"/>
    <x v="6"/>
  </r>
  <r>
    <n v="4399"/>
    <x v="3"/>
    <s v="gases-ch4"/>
    <x v="3"/>
    <n v="1243.887379777761"/>
    <s v="AR5"/>
    <s v="WEM"/>
    <s v="central"/>
    <x v="6"/>
  </r>
  <r>
    <n v="4400"/>
    <x v="3"/>
    <s v="gases-ch4"/>
    <x v="4"/>
    <n v="1327.129206522329"/>
    <s v="AR5"/>
    <s v="WEM"/>
    <s v="central"/>
    <x v="6"/>
  </r>
  <r>
    <n v="4401"/>
    <x v="3"/>
    <s v="gases-ch4"/>
    <x v="5"/>
    <n v="1119.9378086325189"/>
    <s v="AR5"/>
    <s v="WEM"/>
    <s v="central"/>
    <x v="6"/>
  </r>
  <r>
    <n v="4402"/>
    <x v="3"/>
    <s v="gases-ch4"/>
    <x v="6"/>
    <n v="1394.260840224734"/>
    <s v="AR5"/>
    <s v="WEM"/>
    <s v="central"/>
    <x v="6"/>
  </r>
  <r>
    <n v="4403"/>
    <x v="3"/>
    <s v="gases-ch4"/>
    <x v="7"/>
    <n v="1365.170407471049"/>
    <s v="AR5"/>
    <s v="WEM"/>
    <s v="central"/>
    <x v="6"/>
  </r>
  <r>
    <n v="4404"/>
    <x v="3"/>
    <s v="gases-ch4"/>
    <x v="8"/>
    <n v="1353.9295399977379"/>
    <s v="AR5"/>
    <s v="WEM"/>
    <s v="central"/>
    <x v="6"/>
  </r>
  <r>
    <n v="4405"/>
    <x v="3"/>
    <s v="gases-ch4"/>
    <x v="9"/>
    <n v="1336.3556530758019"/>
    <s v="AR5"/>
    <s v="WEM"/>
    <s v="central"/>
    <x v="6"/>
  </r>
  <r>
    <n v="4406"/>
    <x v="3"/>
    <s v="gases-ch4"/>
    <x v="10"/>
    <n v="1264.170038927738"/>
    <s v="AR5"/>
    <s v="WEM"/>
    <s v="central"/>
    <x v="6"/>
  </r>
  <r>
    <n v="4407"/>
    <x v="3"/>
    <s v="gases-ch4"/>
    <x v="11"/>
    <n v="1303.4221309134689"/>
    <s v="AR5"/>
    <s v="WEM"/>
    <s v="central"/>
    <x v="6"/>
  </r>
  <r>
    <n v="4408"/>
    <x v="3"/>
    <s v="gases-ch4"/>
    <x v="12"/>
    <n v="1189.6981663523991"/>
    <s v="AR5"/>
    <s v="WEM"/>
    <s v="central"/>
    <x v="6"/>
  </r>
  <r>
    <n v="4409"/>
    <x v="3"/>
    <s v="gases-ch4"/>
    <x v="13"/>
    <n v="1045.3597396662369"/>
    <s v="AR5"/>
    <s v="WEM"/>
    <s v="central"/>
    <x v="6"/>
  </r>
  <r>
    <n v="4410"/>
    <x v="3"/>
    <s v="gases-ch4"/>
    <x v="14"/>
    <n v="1079.9375797810019"/>
    <s v="AR5"/>
    <s v="WEM"/>
    <s v="central"/>
    <x v="6"/>
  </r>
  <r>
    <n v="4411"/>
    <x v="3"/>
    <s v="gases-ch4"/>
    <x v="15"/>
    <n v="1232.5721388107199"/>
    <s v="AR5"/>
    <s v="WEM"/>
    <s v="central"/>
    <x v="6"/>
  </r>
  <r>
    <n v="4412"/>
    <x v="3"/>
    <s v="gases-ch4"/>
    <x v="16"/>
    <n v="1599.827044793841"/>
    <s v="AR5"/>
    <s v="WEM"/>
    <s v="central"/>
    <x v="6"/>
  </r>
  <r>
    <n v="4413"/>
    <x v="3"/>
    <s v="gases-ch4"/>
    <x v="17"/>
    <n v="1339.0480964758431"/>
    <s v="AR5"/>
    <s v="WEM"/>
    <s v="central"/>
    <x v="6"/>
  </r>
  <r>
    <n v="4414"/>
    <x v="3"/>
    <s v="gases-ch4"/>
    <x v="18"/>
    <n v="1084.9973782052109"/>
    <s v="AR5"/>
    <s v="WEM"/>
    <s v="central"/>
    <x v="6"/>
  </r>
  <r>
    <n v="4415"/>
    <x v="3"/>
    <s v="gases-ch4"/>
    <x v="19"/>
    <n v="1235.3487287746659"/>
    <s v="AR5"/>
    <s v="WEM"/>
    <s v="central"/>
    <x v="6"/>
  </r>
  <r>
    <n v="4416"/>
    <x v="3"/>
    <s v="gases-ch4"/>
    <x v="20"/>
    <n v="1551.122434965763"/>
    <s v="AR5"/>
    <s v="WEM"/>
    <s v="central"/>
    <x v="6"/>
  </r>
  <r>
    <n v="4417"/>
    <x v="3"/>
    <s v="gases-ch4"/>
    <x v="21"/>
    <n v="1444.0056316652181"/>
    <s v="AR5"/>
    <s v="WEM"/>
    <s v="central"/>
    <x v="6"/>
  </r>
  <r>
    <n v="4418"/>
    <x v="3"/>
    <s v="gases-ch4"/>
    <x v="22"/>
    <n v="1098.0895641820689"/>
    <s v="AR5"/>
    <s v="WEM"/>
    <s v="central"/>
    <x v="6"/>
  </r>
  <r>
    <n v="4419"/>
    <x v="3"/>
    <s v="gases-ch4"/>
    <x v="23"/>
    <n v="877.45808298765905"/>
    <s v="AR5"/>
    <s v="WEM"/>
    <s v="central"/>
    <x v="6"/>
  </r>
  <r>
    <n v="4420"/>
    <x v="3"/>
    <s v="gases-ch4"/>
    <x v="24"/>
    <n v="854.82788459596475"/>
    <s v="AR5"/>
    <s v="WEM"/>
    <s v="central"/>
    <x v="6"/>
  </r>
  <r>
    <n v="4421"/>
    <x v="3"/>
    <s v="gases-ch4"/>
    <x v="25"/>
    <n v="884.19355422618662"/>
    <s v="AR5"/>
    <s v="WEM"/>
    <s v="central"/>
    <x v="6"/>
  </r>
  <r>
    <n v="4422"/>
    <x v="3"/>
    <s v="gases-ch4"/>
    <x v="26"/>
    <n v="792.23198020781103"/>
    <s v="AR5"/>
    <s v="WEM"/>
    <s v="central"/>
    <x v="6"/>
  </r>
  <r>
    <n v="4423"/>
    <x v="3"/>
    <s v="gases-ch4"/>
    <x v="27"/>
    <n v="663.33463145432177"/>
    <s v="AR5"/>
    <s v="WEM"/>
    <s v="central"/>
    <x v="6"/>
  </r>
  <r>
    <n v="4424"/>
    <x v="3"/>
    <s v="gases-ch4"/>
    <x v="28"/>
    <n v="656.49612444985792"/>
    <s v="AR5"/>
    <s v="WEM"/>
    <s v="central"/>
    <x v="6"/>
  </r>
  <r>
    <n v="4425"/>
    <x v="3"/>
    <s v="gases-ch4"/>
    <x v="29"/>
    <n v="585.73771851454433"/>
    <s v="AR5"/>
    <s v="WEM"/>
    <s v="central"/>
    <x v="6"/>
  </r>
  <r>
    <n v="4426"/>
    <x v="3"/>
    <s v="gases-ch4"/>
    <x v="30"/>
    <n v="574.61003017919188"/>
    <s v="AR5"/>
    <s v="WEM"/>
    <s v="central"/>
    <x v="6"/>
  </r>
  <r>
    <n v="4427"/>
    <x v="3"/>
    <s v="gases-ch4"/>
    <x v="31"/>
    <n v="563.73188594077271"/>
    <s v="AR5"/>
    <s v="WEM"/>
    <s v="central"/>
    <x v="6"/>
  </r>
  <r>
    <n v="4428"/>
    <x v="3"/>
    <s v="gases-ch4"/>
    <x v="32"/>
    <n v="551.01339976466829"/>
    <s v="AR5"/>
    <s v="WEM"/>
    <s v="central"/>
    <x v="6"/>
  </r>
  <r>
    <n v="4429"/>
    <x v="3"/>
    <s v="gases-ch4"/>
    <x v="33"/>
    <n v="514.55258103788924"/>
    <s v="AR5"/>
    <s v="WEM"/>
    <s v="central"/>
    <x v="6"/>
  </r>
  <r>
    <n v="4430"/>
    <x v="3"/>
    <s v="gases-ch4"/>
    <x v="34"/>
    <n v="391.67771729999998"/>
    <s v="AR5"/>
    <s v="WEM"/>
    <s v="central"/>
    <x v="6"/>
  </r>
  <r>
    <n v="4431"/>
    <x v="3"/>
    <s v="gases-ch4"/>
    <x v="35"/>
    <n v="413.48498039999998"/>
    <s v="AR5"/>
    <s v="WEM"/>
    <s v="central"/>
    <x v="6"/>
  </r>
  <r>
    <n v="4432"/>
    <x v="3"/>
    <s v="gases-ch4"/>
    <x v="36"/>
    <n v="420.21110019999998"/>
    <s v="AR5"/>
    <s v="WEM"/>
    <s v="central"/>
    <x v="6"/>
  </r>
  <r>
    <n v="4433"/>
    <x v="3"/>
    <s v="gases-ch4"/>
    <x v="37"/>
    <n v="415.33383500000002"/>
    <s v="AR5"/>
    <s v="WEM"/>
    <s v="central"/>
    <x v="6"/>
  </r>
  <r>
    <n v="4434"/>
    <x v="3"/>
    <s v="gases-ch4"/>
    <x v="38"/>
    <n v="372.16652099999999"/>
    <s v="AR5"/>
    <s v="WEM"/>
    <s v="central"/>
    <x v="6"/>
  </r>
  <r>
    <n v="4435"/>
    <x v="3"/>
    <s v="gases-ch4"/>
    <x v="39"/>
    <n v="372.67284389999998"/>
    <s v="AR5"/>
    <s v="WEM"/>
    <s v="central"/>
    <x v="6"/>
  </r>
  <r>
    <n v="4436"/>
    <x v="3"/>
    <s v="gases-ch4"/>
    <x v="40"/>
    <n v="364.87741670000003"/>
    <s v="AR5"/>
    <s v="WEM"/>
    <s v="central"/>
    <x v="6"/>
  </r>
  <r>
    <n v="4437"/>
    <x v="3"/>
    <s v="gases-ch4"/>
    <x v="41"/>
    <n v="361.02101699999997"/>
    <s v="AR5"/>
    <s v="WEM"/>
    <s v="central"/>
    <x v="6"/>
  </r>
  <r>
    <n v="4438"/>
    <x v="3"/>
    <s v="gases-ch4"/>
    <x v="42"/>
    <n v="355.65674919999998"/>
    <s v="AR5"/>
    <s v="WEM"/>
    <s v="central"/>
    <x v="6"/>
  </r>
  <r>
    <n v="4439"/>
    <x v="3"/>
    <s v="gases-ch4"/>
    <x v="43"/>
    <n v="351.1096508"/>
    <s v="AR5"/>
    <s v="WEM"/>
    <s v="central"/>
    <x v="6"/>
  </r>
  <r>
    <n v="4440"/>
    <x v="3"/>
    <s v="gases-ch4"/>
    <x v="44"/>
    <n v="346.22103559999999"/>
    <s v="AR5"/>
    <s v="WEM"/>
    <s v="central"/>
    <x v="6"/>
  </r>
  <r>
    <n v="4441"/>
    <x v="3"/>
    <s v="gases-ch4"/>
    <x v="45"/>
    <n v="349.25894399999999"/>
    <s v="AR5"/>
    <s v="WEM"/>
    <s v="central"/>
    <x v="6"/>
  </r>
  <r>
    <n v="4442"/>
    <x v="3"/>
    <s v="gases-ch4"/>
    <x v="46"/>
    <n v="345.3139175"/>
    <s v="AR5"/>
    <s v="WEM"/>
    <s v="central"/>
    <x v="6"/>
  </r>
  <r>
    <n v="4443"/>
    <x v="3"/>
    <s v="gases-ch4"/>
    <x v="47"/>
    <n v="342.34886399999999"/>
    <s v="AR5"/>
    <s v="WEM"/>
    <s v="central"/>
    <x v="6"/>
  </r>
  <r>
    <n v="4444"/>
    <x v="3"/>
    <s v="gases-ch4"/>
    <x v="48"/>
    <n v="341.36245359999998"/>
    <s v="AR5"/>
    <s v="WEM"/>
    <s v="central"/>
    <x v="6"/>
  </r>
  <r>
    <n v="4445"/>
    <x v="3"/>
    <s v="gases-ch4"/>
    <x v="49"/>
    <n v="343.3942462"/>
    <s v="AR5"/>
    <s v="WEM"/>
    <s v="central"/>
    <x v="6"/>
  </r>
  <r>
    <n v="4446"/>
    <x v="3"/>
    <s v="gases-ch4"/>
    <x v="50"/>
    <n v="344.40781879999997"/>
    <s v="AR5"/>
    <s v="WEM"/>
    <s v="central"/>
    <x v="6"/>
  </r>
  <r>
    <n v="4447"/>
    <x v="3"/>
    <s v="gases-ch4"/>
    <x v="51"/>
    <n v="337.15903159999999"/>
    <s v="AR5"/>
    <s v="WEM"/>
    <s v="central"/>
    <x v="6"/>
  </r>
  <r>
    <n v="4448"/>
    <x v="3"/>
    <s v="gases-ch4"/>
    <x v="52"/>
    <n v="329.43929279999998"/>
    <s v="AR5"/>
    <s v="WEM"/>
    <s v="central"/>
    <x v="6"/>
  </r>
  <r>
    <n v="4449"/>
    <x v="3"/>
    <s v="gases-ch4"/>
    <x v="53"/>
    <n v="349.25541149999998"/>
    <s v="AR5"/>
    <s v="WEM"/>
    <s v="central"/>
    <x v="6"/>
  </r>
  <r>
    <n v="4450"/>
    <x v="3"/>
    <s v="gases-ch4"/>
    <x v="54"/>
    <n v="348.93101289999998"/>
    <s v="AR5"/>
    <s v="WEM"/>
    <s v="central"/>
    <x v="6"/>
  </r>
  <r>
    <n v="4451"/>
    <x v="3"/>
    <s v="gases-ch4"/>
    <x v="55"/>
    <n v="345.84387379999998"/>
    <s v="AR5"/>
    <s v="WEM"/>
    <s v="central"/>
    <x v="6"/>
  </r>
  <r>
    <n v="4452"/>
    <x v="3"/>
    <s v="gases-ch4"/>
    <x v="56"/>
    <n v="341.41161219999998"/>
    <s v="AR5"/>
    <s v="WEM"/>
    <s v="central"/>
    <x v="6"/>
  </r>
  <r>
    <n v="4453"/>
    <x v="3"/>
    <s v="gases-ch4"/>
    <x v="57"/>
    <n v="346.87343820000001"/>
    <s v="AR5"/>
    <s v="WEM"/>
    <s v="central"/>
    <x v="6"/>
  </r>
  <r>
    <n v="4454"/>
    <x v="3"/>
    <s v="gases-ch4"/>
    <x v="58"/>
    <n v="346.44342779999999"/>
    <s v="AR5"/>
    <s v="WEM"/>
    <s v="central"/>
    <x v="6"/>
  </r>
  <r>
    <n v="4455"/>
    <x v="3"/>
    <s v="gases-ch4"/>
    <x v="59"/>
    <n v="346.03264910000001"/>
    <s v="AR5"/>
    <s v="WEM"/>
    <s v="central"/>
    <x v="6"/>
  </r>
  <r>
    <n v="4456"/>
    <x v="3"/>
    <s v="gases-ch4"/>
    <x v="60"/>
    <n v="345.83695649999999"/>
    <s v="AR5"/>
    <s v="WEM"/>
    <s v="central"/>
    <x v="6"/>
  </r>
  <r>
    <n v="4457"/>
    <x v="3"/>
    <s v="gases-co2"/>
    <x v="0"/>
    <n v="14538.604423497831"/>
    <s v="AR5"/>
    <s v="WEM"/>
    <s v="central"/>
    <x v="6"/>
  </r>
  <r>
    <n v="4458"/>
    <x v="3"/>
    <s v="gases-co2"/>
    <x v="1"/>
    <n v="15065.953691612371"/>
    <s v="AR5"/>
    <s v="WEM"/>
    <s v="central"/>
    <x v="6"/>
  </r>
  <r>
    <n v="4459"/>
    <x v="3"/>
    <s v="gases-co2"/>
    <x v="2"/>
    <n v="16566.193419378069"/>
    <s v="AR5"/>
    <s v="WEM"/>
    <s v="central"/>
    <x v="6"/>
  </r>
  <r>
    <n v="4460"/>
    <x v="3"/>
    <s v="gases-co2"/>
    <x v="3"/>
    <n v="15568.59990503022"/>
    <s v="AR5"/>
    <s v="WEM"/>
    <s v="central"/>
    <x v="6"/>
  </r>
  <r>
    <n v="4461"/>
    <x v="3"/>
    <s v="gases-co2"/>
    <x v="4"/>
    <n v="15137.41206570167"/>
    <s v="AR5"/>
    <s v="WEM"/>
    <s v="central"/>
    <x v="6"/>
  </r>
  <r>
    <n v="4462"/>
    <x v="3"/>
    <s v="gases-co2"/>
    <x v="5"/>
    <n v="14414.8528864612"/>
    <s v="AR5"/>
    <s v="WEM"/>
    <s v="central"/>
    <x v="6"/>
  </r>
  <r>
    <n v="4463"/>
    <x v="3"/>
    <s v="gases-co2"/>
    <x v="6"/>
    <n v="15614.030468388721"/>
    <s v="AR5"/>
    <s v="WEM"/>
    <s v="central"/>
    <x v="6"/>
  </r>
  <r>
    <n v="4464"/>
    <x v="3"/>
    <s v="gases-co2"/>
    <x v="7"/>
    <n v="17420.15459814062"/>
    <s v="AR5"/>
    <s v="WEM"/>
    <s v="central"/>
    <x v="6"/>
  </r>
  <r>
    <n v="4465"/>
    <x v="3"/>
    <s v="gases-co2"/>
    <x v="8"/>
    <n v="15652.03651407104"/>
    <s v="AR5"/>
    <s v="WEM"/>
    <s v="central"/>
    <x v="6"/>
  </r>
  <r>
    <n v="4466"/>
    <x v="3"/>
    <s v="gases-co2"/>
    <x v="9"/>
    <n v="16720.84457274964"/>
    <s v="AR5"/>
    <s v="WEM"/>
    <s v="central"/>
    <x v="6"/>
  </r>
  <r>
    <n v="4467"/>
    <x v="3"/>
    <s v="gases-co2"/>
    <x v="10"/>
    <n v="16941.147621439519"/>
    <s v="AR5"/>
    <s v="WEM"/>
    <s v="central"/>
    <x v="6"/>
  </r>
  <r>
    <n v="4468"/>
    <x v="3"/>
    <s v="gases-co2"/>
    <x v="11"/>
    <n v="18849.666999568599"/>
    <s v="AR5"/>
    <s v="WEM"/>
    <s v="central"/>
    <x v="6"/>
  </r>
  <r>
    <n v="4469"/>
    <x v="3"/>
    <s v="gases-co2"/>
    <x v="12"/>
    <n v="18433.37877239137"/>
    <s v="AR5"/>
    <s v="WEM"/>
    <s v="central"/>
    <x v="6"/>
  </r>
  <r>
    <n v="4470"/>
    <x v="3"/>
    <s v="gases-co2"/>
    <x v="13"/>
    <n v="19477.361066111611"/>
    <s v="AR5"/>
    <s v="WEM"/>
    <s v="central"/>
    <x v="6"/>
  </r>
  <r>
    <n v="4471"/>
    <x v="3"/>
    <s v="gases-co2"/>
    <x v="14"/>
    <n v="18797.494437259051"/>
    <s v="AR5"/>
    <s v="WEM"/>
    <s v="central"/>
    <x v="6"/>
  </r>
  <r>
    <n v="4472"/>
    <x v="3"/>
    <s v="gases-co2"/>
    <x v="15"/>
    <n v="20179.802656223372"/>
    <s v="AR5"/>
    <s v="WEM"/>
    <s v="central"/>
    <x v="6"/>
  </r>
  <r>
    <n v="4473"/>
    <x v="3"/>
    <s v="gases-co2"/>
    <x v="16"/>
    <n v="20120.082699929892"/>
    <s v="AR5"/>
    <s v="WEM"/>
    <s v="central"/>
    <x v="6"/>
  </r>
  <r>
    <n v="4474"/>
    <x v="3"/>
    <s v="gases-co2"/>
    <x v="17"/>
    <n v="18827.51214051541"/>
    <s v="AR5"/>
    <s v="WEM"/>
    <s v="central"/>
    <x v="6"/>
  </r>
  <r>
    <n v="4475"/>
    <x v="3"/>
    <s v="gases-co2"/>
    <x v="18"/>
    <n v="20179.05356535692"/>
    <s v="AR5"/>
    <s v="WEM"/>
    <s v="central"/>
    <x v="6"/>
  </r>
  <r>
    <n v="4476"/>
    <x v="3"/>
    <s v="gases-co2"/>
    <x v="19"/>
    <n v="17592.248363525759"/>
    <s v="AR5"/>
    <s v="WEM"/>
    <s v="central"/>
    <x v="6"/>
  </r>
  <r>
    <n v="4477"/>
    <x v="3"/>
    <s v="gases-co2"/>
    <x v="20"/>
    <n v="17230.98917117207"/>
    <s v="AR5"/>
    <s v="WEM"/>
    <s v="central"/>
    <x v="6"/>
  </r>
  <r>
    <n v="4478"/>
    <x v="3"/>
    <s v="gases-co2"/>
    <x v="21"/>
    <n v="16664.390881373991"/>
    <s v="AR5"/>
    <s v="WEM"/>
    <s v="central"/>
    <x v="6"/>
  </r>
  <r>
    <n v="4479"/>
    <x v="3"/>
    <s v="gases-co2"/>
    <x v="22"/>
    <n v="18658.797308857211"/>
    <s v="AR5"/>
    <s v="WEM"/>
    <s v="central"/>
    <x v="6"/>
  </r>
  <r>
    <n v="4480"/>
    <x v="3"/>
    <s v="gases-co2"/>
    <x v="23"/>
    <n v="17906.479331128259"/>
    <s v="AR5"/>
    <s v="WEM"/>
    <s v="central"/>
    <x v="6"/>
  </r>
  <r>
    <n v="4481"/>
    <x v="3"/>
    <s v="gases-co2"/>
    <x v="24"/>
    <n v="17714.56449835654"/>
    <s v="AR5"/>
    <s v="WEM"/>
    <s v="central"/>
    <x v="6"/>
  </r>
  <r>
    <n v="4482"/>
    <x v="3"/>
    <s v="gases-co2"/>
    <x v="25"/>
    <n v="17477.36610041044"/>
    <s v="AR5"/>
    <s v="WEM"/>
    <s v="central"/>
    <x v="6"/>
  </r>
  <r>
    <n v="4483"/>
    <x v="3"/>
    <s v="gases-co2"/>
    <x v="26"/>
    <n v="16044.243638906601"/>
    <s v="AR5"/>
    <s v="WEM"/>
    <s v="central"/>
    <x v="6"/>
  </r>
  <r>
    <n v="4484"/>
    <x v="3"/>
    <s v="gases-co2"/>
    <x v="27"/>
    <n v="16691.590663927262"/>
    <s v="AR5"/>
    <s v="WEM"/>
    <s v="central"/>
    <x v="6"/>
  </r>
  <r>
    <n v="4485"/>
    <x v="3"/>
    <s v="gases-co2"/>
    <x v="28"/>
    <n v="16462.406678813019"/>
    <s v="AR5"/>
    <s v="WEM"/>
    <s v="central"/>
    <x v="6"/>
  </r>
  <r>
    <n v="4486"/>
    <x v="3"/>
    <s v="gases-co2"/>
    <x v="29"/>
    <n v="17956.832293724721"/>
    <s v="AR5"/>
    <s v="WEM"/>
    <s v="central"/>
    <x v="6"/>
  </r>
  <r>
    <n v="4487"/>
    <x v="3"/>
    <s v="gases-co2"/>
    <x v="30"/>
    <n v="17085.146295700801"/>
    <s v="AR5"/>
    <s v="WEM"/>
    <s v="central"/>
    <x v="6"/>
  </r>
  <r>
    <n v="4488"/>
    <x v="3"/>
    <s v="gases-co2"/>
    <x v="31"/>
    <n v="16929.675067652021"/>
    <s v="AR5"/>
    <s v="WEM"/>
    <s v="central"/>
    <x v="6"/>
  </r>
  <r>
    <n v="4489"/>
    <x v="3"/>
    <s v="gases-co2"/>
    <x v="32"/>
    <n v="14719.827020432011"/>
    <s v="AR5"/>
    <s v="WEM"/>
    <s v="central"/>
    <x v="6"/>
  </r>
  <r>
    <n v="4490"/>
    <x v="3"/>
    <s v="gases-co2"/>
    <x v="33"/>
    <n v="14067.79874719576"/>
    <s v="AR5"/>
    <s v="WEM"/>
    <s v="central"/>
    <x v="6"/>
  </r>
  <r>
    <n v="4491"/>
    <x v="3"/>
    <s v="gases-co2"/>
    <x v="34"/>
    <n v="14599.57632"/>
    <s v="AR5"/>
    <s v="WEM"/>
    <s v="central"/>
    <x v="6"/>
  </r>
  <r>
    <n v="4492"/>
    <x v="3"/>
    <s v="gases-co2"/>
    <x v="35"/>
    <n v="13687.57273"/>
    <s v="AR5"/>
    <s v="WEM"/>
    <s v="central"/>
    <x v="6"/>
  </r>
  <r>
    <n v="4493"/>
    <x v="3"/>
    <s v="gases-co2"/>
    <x v="36"/>
    <n v="13714.34014"/>
    <s v="AR5"/>
    <s v="WEM"/>
    <s v="central"/>
    <x v="6"/>
  </r>
  <r>
    <n v="4494"/>
    <x v="3"/>
    <s v="gases-co2"/>
    <x v="37"/>
    <n v="13626.63221"/>
    <s v="AR5"/>
    <s v="WEM"/>
    <s v="central"/>
    <x v="6"/>
  </r>
  <r>
    <n v="4495"/>
    <x v="3"/>
    <s v="gases-co2"/>
    <x v="38"/>
    <n v="12887.8356"/>
    <s v="AR5"/>
    <s v="WEM"/>
    <s v="central"/>
    <x v="6"/>
  </r>
  <r>
    <n v="4496"/>
    <x v="3"/>
    <s v="gases-co2"/>
    <x v="39"/>
    <n v="12463.79232"/>
    <s v="AR5"/>
    <s v="WEM"/>
    <s v="central"/>
    <x v="6"/>
  </r>
  <r>
    <n v="4497"/>
    <x v="3"/>
    <s v="gases-co2"/>
    <x v="40"/>
    <n v="12022.56804"/>
    <s v="AR5"/>
    <s v="WEM"/>
    <s v="central"/>
    <x v="6"/>
  </r>
  <r>
    <n v="4498"/>
    <x v="3"/>
    <s v="gases-co2"/>
    <x v="41"/>
    <n v="11778.413060000001"/>
    <s v="AR5"/>
    <s v="WEM"/>
    <s v="central"/>
    <x v="6"/>
  </r>
  <r>
    <n v="4499"/>
    <x v="3"/>
    <s v="gases-co2"/>
    <x v="42"/>
    <n v="11423.917820000001"/>
    <s v="AR5"/>
    <s v="WEM"/>
    <s v="central"/>
    <x v="6"/>
  </r>
  <r>
    <n v="4500"/>
    <x v="3"/>
    <s v="gases-co2"/>
    <x v="43"/>
    <n v="11085.190140000001"/>
    <s v="AR5"/>
    <s v="WEM"/>
    <s v="central"/>
    <x v="6"/>
  </r>
  <r>
    <n v="4501"/>
    <x v="3"/>
    <s v="gases-co2"/>
    <x v="44"/>
    <n v="10736.84145"/>
    <s v="AR5"/>
    <s v="WEM"/>
    <s v="central"/>
    <x v="6"/>
  </r>
  <r>
    <n v="4502"/>
    <x v="3"/>
    <s v="gases-co2"/>
    <x v="45"/>
    <n v="10474.26765"/>
    <s v="AR5"/>
    <s v="WEM"/>
    <s v="central"/>
    <x v="6"/>
  </r>
  <r>
    <n v="4503"/>
    <x v="3"/>
    <s v="gases-co2"/>
    <x v="46"/>
    <n v="10134.171329999999"/>
    <s v="AR5"/>
    <s v="WEM"/>
    <s v="central"/>
    <x v="6"/>
  </r>
  <r>
    <n v="4504"/>
    <x v="3"/>
    <s v="gases-co2"/>
    <x v="47"/>
    <n v="9804.4973219999993"/>
    <s v="AR5"/>
    <s v="WEM"/>
    <s v="central"/>
    <x v="6"/>
  </r>
  <r>
    <n v="4505"/>
    <x v="3"/>
    <s v="gases-co2"/>
    <x v="48"/>
    <n v="9960.1704669999999"/>
    <s v="AR5"/>
    <s v="WEM"/>
    <s v="central"/>
    <x v="6"/>
  </r>
  <r>
    <n v="4506"/>
    <x v="3"/>
    <s v="gases-co2"/>
    <x v="49"/>
    <n v="10105.714470000001"/>
    <s v="AR5"/>
    <s v="WEM"/>
    <s v="central"/>
    <x v="6"/>
  </r>
  <r>
    <n v="4507"/>
    <x v="3"/>
    <s v="gases-co2"/>
    <x v="50"/>
    <n v="10143.15963"/>
    <s v="AR5"/>
    <s v="WEM"/>
    <s v="central"/>
    <x v="6"/>
  </r>
  <r>
    <n v="4508"/>
    <x v="3"/>
    <s v="gases-co2"/>
    <x v="51"/>
    <n v="9536.6502380000002"/>
    <s v="AR5"/>
    <s v="WEM"/>
    <s v="central"/>
    <x v="6"/>
  </r>
  <r>
    <n v="4509"/>
    <x v="3"/>
    <s v="gases-co2"/>
    <x v="52"/>
    <n v="9438.9116030000005"/>
    <s v="AR5"/>
    <s v="WEM"/>
    <s v="central"/>
    <x v="6"/>
  </r>
  <r>
    <n v="4510"/>
    <x v="3"/>
    <s v="gases-co2"/>
    <x v="53"/>
    <n v="9303.99719"/>
    <s v="AR5"/>
    <s v="WEM"/>
    <s v="central"/>
    <x v="6"/>
  </r>
  <r>
    <n v="4511"/>
    <x v="3"/>
    <s v="gases-co2"/>
    <x v="54"/>
    <n v="9129.6313539999992"/>
    <s v="AR5"/>
    <s v="WEM"/>
    <s v="central"/>
    <x v="6"/>
  </r>
  <r>
    <n v="4512"/>
    <x v="3"/>
    <s v="gases-co2"/>
    <x v="55"/>
    <n v="9291.8488570000009"/>
    <s v="AR5"/>
    <s v="WEM"/>
    <s v="central"/>
    <x v="6"/>
  </r>
  <r>
    <n v="4513"/>
    <x v="3"/>
    <s v="gases-co2"/>
    <x v="56"/>
    <n v="9298.203716"/>
    <s v="AR5"/>
    <s v="WEM"/>
    <s v="central"/>
    <x v="6"/>
  </r>
  <r>
    <n v="4514"/>
    <x v="3"/>
    <s v="gases-co2"/>
    <x v="57"/>
    <n v="9290.2355920000009"/>
    <s v="AR5"/>
    <s v="WEM"/>
    <s v="central"/>
    <x v="6"/>
  </r>
  <r>
    <n v="4515"/>
    <x v="3"/>
    <s v="gases-co2"/>
    <x v="58"/>
    <n v="9380.4882959999995"/>
    <s v="AR5"/>
    <s v="WEM"/>
    <s v="central"/>
    <x v="6"/>
  </r>
  <r>
    <n v="4516"/>
    <x v="3"/>
    <s v="gases-co2"/>
    <x v="59"/>
    <n v="9357.4946099999997"/>
    <s v="AR5"/>
    <s v="WEM"/>
    <s v="central"/>
    <x v="6"/>
  </r>
  <r>
    <n v="4517"/>
    <x v="3"/>
    <s v="gases-co2"/>
    <x v="60"/>
    <n v="9343.0077789999996"/>
    <s v="AR5"/>
    <s v="WEM"/>
    <s v="central"/>
    <x v="6"/>
  </r>
  <r>
    <n v="4518"/>
    <x v="3"/>
    <s v="gases-n2o"/>
    <x v="0"/>
    <n v="97.22584113491844"/>
    <s v="AR5"/>
    <s v="WEM"/>
    <s v="central"/>
    <x v="6"/>
  </r>
  <r>
    <n v="4519"/>
    <x v="3"/>
    <s v="gases-n2o"/>
    <x v="1"/>
    <n v="94.273860597722447"/>
    <s v="AR5"/>
    <s v="WEM"/>
    <s v="central"/>
    <x v="6"/>
  </r>
  <r>
    <n v="4520"/>
    <x v="3"/>
    <s v="gases-n2o"/>
    <x v="2"/>
    <n v="101.8018139228632"/>
    <s v="AR5"/>
    <s v="WEM"/>
    <s v="central"/>
    <x v="6"/>
  </r>
  <r>
    <n v="4521"/>
    <x v="3"/>
    <s v="gases-n2o"/>
    <x v="3"/>
    <n v="100.4729158486728"/>
    <s v="AR5"/>
    <s v="WEM"/>
    <s v="central"/>
    <x v="6"/>
  </r>
  <r>
    <n v="4522"/>
    <x v="3"/>
    <s v="gases-n2o"/>
    <x v="4"/>
    <n v="107.4163232452433"/>
    <s v="AR5"/>
    <s v="WEM"/>
    <s v="central"/>
    <x v="6"/>
  </r>
  <r>
    <n v="4523"/>
    <x v="3"/>
    <s v="gases-n2o"/>
    <x v="5"/>
    <n v="106.3076102402914"/>
    <s v="AR5"/>
    <s v="WEM"/>
    <s v="central"/>
    <x v="6"/>
  </r>
  <r>
    <n v="4524"/>
    <x v="3"/>
    <s v="gases-n2o"/>
    <x v="6"/>
    <n v="103.4815301505564"/>
    <s v="AR5"/>
    <s v="WEM"/>
    <s v="central"/>
    <x v="6"/>
  </r>
  <r>
    <n v="4525"/>
    <x v="3"/>
    <s v="gases-n2o"/>
    <x v="7"/>
    <n v="104.28590636242249"/>
    <s v="AR5"/>
    <s v="WEM"/>
    <s v="central"/>
    <x v="6"/>
  </r>
  <r>
    <n v="4526"/>
    <x v="3"/>
    <s v="gases-n2o"/>
    <x v="8"/>
    <n v="100.50224858487969"/>
    <s v="AR5"/>
    <s v="WEM"/>
    <s v="central"/>
    <x v="6"/>
  </r>
  <r>
    <n v="4527"/>
    <x v="3"/>
    <s v="gases-n2o"/>
    <x v="9"/>
    <n v="106.58094940013"/>
    <s v="AR5"/>
    <s v="WEM"/>
    <s v="central"/>
    <x v="6"/>
  </r>
  <r>
    <n v="4528"/>
    <x v="3"/>
    <s v="gases-n2o"/>
    <x v="10"/>
    <n v="107.85985469562659"/>
    <s v="AR5"/>
    <s v="WEM"/>
    <s v="central"/>
    <x v="6"/>
  </r>
  <r>
    <n v="4529"/>
    <x v="3"/>
    <s v="gases-n2o"/>
    <x v="11"/>
    <n v="112.7540391810805"/>
    <s v="AR5"/>
    <s v="WEM"/>
    <s v="central"/>
    <x v="6"/>
  </r>
  <r>
    <n v="4530"/>
    <x v="3"/>
    <s v="gases-n2o"/>
    <x v="12"/>
    <n v="117.63589526538949"/>
    <s v="AR5"/>
    <s v="WEM"/>
    <s v="central"/>
    <x v="6"/>
  </r>
  <r>
    <n v="4531"/>
    <x v="3"/>
    <s v="gases-n2o"/>
    <x v="13"/>
    <n v="126.9339172393048"/>
    <s v="AR5"/>
    <s v="WEM"/>
    <s v="central"/>
    <x v="6"/>
  </r>
  <r>
    <n v="4532"/>
    <x v="3"/>
    <s v="gases-n2o"/>
    <x v="14"/>
    <n v="131.62394862131151"/>
    <s v="AR5"/>
    <s v="WEM"/>
    <s v="central"/>
    <x v="6"/>
  </r>
  <r>
    <n v="4533"/>
    <x v="3"/>
    <s v="gases-n2o"/>
    <x v="15"/>
    <n v="137.34819864491519"/>
    <s v="AR5"/>
    <s v="WEM"/>
    <s v="central"/>
    <x v="6"/>
  </r>
  <r>
    <n v="4534"/>
    <x v="3"/>
    <s v="gases-n2o"/>
    <x v="16"/>
    <n v="136.2982740160279"/>
    <s v="AR5"/>
    <s v="WEM"/>
    <s v="central"/>
    <x v="6"/>
  </r>
  <r>
    <n v="4535"/>
    <x v="3"/>
    <s v="gases-n2o"/>
    <x v="17"/>
    <n v="127.89511859557351"/>
    <s v="AR5"/>
    <s v="WEM"/>
    <s v="central"/>
    <x v="6"/>
  </r>
  <r>
    <n v="4536"/>
    <x v="3"/>
    <s v="gases-n2o"/>
    <x v="18"/>
    <n v="130.08752468871009"/>
    <s v="AR5"/>
    <s v="WEM"/>
    <s v="central"/>
    <x v="6"/>
  </r>
  <r>
    <n v="4537"/>
    <x v="3"/>
    <s v="gases-n2o"/>
    <x v="19"/>
    <n v="117.5794629424736"/>
    <s v="AR5"/>
    <s v="WEM"/>
    <s v="central"/>
    <x v="6"/>
  </r>
  <r>
    <n v="4538"/>
    <x v="3"/>
    <s v="gases-n2o"/>
    <x v="20"/>
    <n v="113.49040731721939"/>
    <s v="AR5"/>
    <s v="WEM"/>
    <s v="central"/>
    <x v="6"/>
  </r>
  <r>
    <n v="4539"/>
    <x v="3"/>
    <s v="gases-n2o"/>
    <x v="21"/>
    <n v="116.27448138910979"/>
    <s v="AR5"/>
    <s v="WEM"/>
    <s v="central"/>
    <x v="6"/>
  </r>
  <r>
    <n v="4540"/>
    <x v="3"/>
    <s v="gases-n2o"/>
    <x v="22"/>
    <n v="124.2116936674868"/>
    <s v="AR5"/>
    <s v="WEM"/>
    <s v="central"/>
    <x v="6"/>
  </r>
  <r>
    <n v="4541"/>
    <x v="3"/>
    <s v="gases-n2o"/>
    <x v="23"/>
    <n v="123.24783209675491"/>
    <s v="AR5"/>
    <s v="WEM"/>
    <s v="central"/>
    <x v="6"/>
  </r>
  <r>
    <n v="4542"/>
    <x v="3"/>
    <s v="gases-n2o"/>
    <x v="24"/>
    <n v="118.0064196499867"/>
    <s v="AR5"/>
    <s v="WEM"/>
    <s v="central"/>
    <x v="6"/>
  </r>
  <r>
    <n v="4543"/>
    <x v="3"/>
    <s v="gases-n2o"/>
    <x v="25"/>
    <n v="118.3723281463313"/>
    <s v="AR5"/>
    <s v="WEM"/>
    <s v="central"/>
    <x v="6"/>
  </r>
  <r>
    <n v="4544"/>
    <x v="3"/>
    <s v="gases-n2o"/>
    <x v="26"/>
    <n v="117.4872087576305"/>
    <s v="AR5"/>
    <s v="WEM"/>
    <s v="central"/>
    <x v="6"/>
  </r>
  <r>
    <n v="4545"/>
    <x v="3"/>
    <s v="gases-n2o"/>
    <x v="27"/>
    <n v="115.9572173003658"/>
    <s v="AR5"/>
    <s v="WEM"/>
    <s v="central"/>
    <x v="6"/>
  </r>
  <r>
    <n v="4546"/>
    <x v="3"/>
    <s v="gases-n2o"/>
    <x v="28"/>
    <n v="118.3356520122986"/>
    <s v="AR5"/>
    <s v="WEM"/>
    <s v="central"/>
    <x v="6"/>
  </r>
  <r>
    <n v="4547"/>
    <x v="3"/>
    <s v="gases-n2o"/>
    <x v="29"/>
    <n v="126.47902397167159"/>
    <s v="AR5"/>
    <s v="WEM"/>
    <s v="central"/>
    <x v="6"/>
  </r>
  <r>
    <n v="4548"/>
    <x v="3"/>
    <s v="gases-n2o"/>
    <x v="30"/>
    <n v="121.2530670603942"/>
    <s v="AR5"/>
    <s v="WEM"/>
    <s v="central"/>
    <x v="6"/>
  </r>
  <r>
    <n v="4549"/>
    <x v="3"/>
    <s v="gases-n2o"/>
    <x v="31"/>
    <n v="127.0220586496464"/>
    <s v="AR5"/>
    <s v="WEM"/>
    <s v="central"/>
    <x v="6"/>
  </r>
  <r>
    <n v="4550"/>
    <x v="3"/>
    <s v="gases-n2o"/>
    <x v="32"/>
    <n v="119.3371681794181"/>
    <s v="AR5"/>
    <s v="WEM"/>
    <s v="central"/>
    <x v="6"/>
  </r>
  <r>
    <n v="4551"/>
    <x v="3"/>
    <s v="gases-n2o"/>
    <x v="33"/>
    <n v="113.05111637707211"/>
    <s v="AR5"/>
    <s v="WEM"/>
    <s v="central"/>
    <x v="6"/>
  </r>
  <r>
    <n v="4552"/>
    <x v="3"/>
    <s v="gases-n2o"/>
    <x v="34"/>
    <n v="112.4773508"/>
    <s v="AR5"/>
    <s v="WEM"/>
    <s v="central"/>
    <x v="6"/>
  </r>
  <r>
    <n v="4553"/>
    <x v="3"/>
    <s v="gases-n2o"/>
    <x v="35"/>
    <n v="112.54063050000001"/>
    <s v="AR5"/>
    <s v="WEM"/>
    <s v="central"/>
    <x v="6"/>
  </r>
  <r>
    <n v="4554"/>
    <x v="3"/>
    <s v="gases-n2o"/>
    <x v="36"/>
    <n v="112.1731922"/>
    <s v="AR5"/>
    <s v="WEM"/>
    <s v="central"/>
    <x v="6"/>
  </r>
  <r>
    <n v="4555"/>
    <x v="3"/>
    <s v="gases-n2o"/>
    <x v="37"/>
    <n v="112.1200472"/>
    <s v="AR5"/>
    <s v="WEM"/>
    <s v="central"/>
    <x v="6"/>
  </r>
  <r>
    <n v="4556"/>
    <x v="3"/>
    <s v="gases-n2o"/>
    <x v="38"/>
    <n v="105.4983099"/>
    <s v="AR5"/>
    <s v="WEM"/>
    <s v="central"/>
    <x v="6"/>
  </r>
  <r>
    <n v="4557"/>
    <x v="3"/>
    <s v="gases-n2o"/>
    <x v="39"/>
    <n v="104.0176574"/>
    <s v="AR5"/>
    <s v="WEM"/>
    <s v="central"/>
    <x v="6"/>
  </r>
  <r>
    <n v="4558"/>
    <x v="3"/>
    <s v="gases-n2o"/>
    <x v="40"/>
    <n v="102.41799709999999"/>
    <s v="AR5"/>
    <s v="WEM"/>
    <s v="central"/>
    <x v="6"/>
  </r>
  <r>
    <n v="4559"/>
    <x v="3"/>
    <s v="gases-n2o"/>
    <x v="41"/>
    <n v="100.8585779"/>
    <s v="AR5"/>
    <s v="WEM"/>
    <s v="central"/>
    <x v="6"/>
  </r>
  <r>
    <n v="4560"/>
    <x v="3"/>
    <s v="gases-n2o"/>
    <x v="42"/>
    <n v="98.973824899999997"/>
    <s v="AR5"/>
    <s v="WEM"/>
    <s v="central"/>
    <x v="6"/>
  </r>
  <r>
    <n v="4561"/>
    <x v="3"/>
    <s v="gases-n2o"/>
    <x v="43"/>
    <n v="96.912300979999998"/>
    <s v="AR5"/>
    <s v="WEM"/>
    <s v="central"/>
    <x v="6"/>
  </r>
  <r>
    <n v="4562"/>
    <x v="3"/>
    <s v="gases-n2o"/>
    <x v="44"/>
    <n v="94.752322620000001"/>
    <s v="AR5"/>
    <s v="WEM"/>
    <s v="central"/>
    <x v="6"/>
  </r>
  <r>
    <n v="4563"/>
    <x v="3"/>
    <s v="gases-n2o"/>
    <x v="45"/>
    <n v="92.507590480000005"/>
    <s v="AR5"/>
    <s v="WEM"/>
    <s v="central"/>
    <x v="6"/>
  </r>
  <r>
    <n v="4564"/>
    <x v="3"/>
    <s v="gases-n2o"/>
    <x v="46"/>
    <n v="89.986079590000003"/>
    <s v="AR5"/>
    <s v="WEM"/>
    <s v="central"/>
    <x v="6"/>
  </r>
  <r>
    <n v="4565"/>
    <x v="3"/>
    <s v="gases-n2o"/>
    <x v="47"/>
    <n v="87.282394249999996"/>
    <s v="AR5"/>
    <s v="WEM"/>
    <s v="central"/>
    <x v="6"/>
  </r>
  <r>
    <n v="4566"/>
    <x v="3"/>
    <s v="gases-n2o"/>
    <x v="48"/>
    <n v="86.994284149999999"/>
    <s v="AR5"/>
    <s v="WEM"/>
    <s v="central"/>
    <x v="6"/>
  </r>
  <r>
    <n v="4567"/>
    <x v="3"/>
    <s v="gases-n2o"/>
    <x v="49"/>
    <n v="86.695373340000003"/>
    <s v="AR5"/>
    <s v="WEM"/>
    <s v="central"/>
    <x v="6"/>
  </r>
  <r>
    <n v="4568"/>
    <x v="3"/>
    <s v="gases-n2o"/>
    <x v="50"/>
    <n v="86.127177230000001"/>
    <s v="AR5"/>
    <s v="WEM"/>
    <s v="central"/>
    <x v="6"/>
  </r>
  <r>
    <n v="4569"/>
    <x v="3"/>
    <s v="gases-n2o"/>
    <x v="51"/>
    <n v="84.638699650000007"/>
    <s v="AR5"/>
    <s v="WEM"/>
    <s v="central"/>
    <x v="6"/>
  </r>
  <r>
    <n v="4570"/>
    <x v="3"/>
    <s v="gases-n2o"/>
    <x v="52"/>
    <n v="83.804565690000004"/>
    <s v="AR5"/>
    <s v="WEM"/>
    <s v="central"/>
    <x v="6"/>
  </r>
  <r>
    <n v="4571"/>
    <x v="3"/>
    <s v="gases-n2o"/>
    <x v="53"/>
    <n v="83.15058166"/>
    <s v="AR5"/>
    <s v="WEM"/>
    <s v="central"/>
    <x v="6"/>
  </r>
  <r>
    <n v="4572"/>
    <x v="3"/>
    <s v="gases-n2o"/>
    <x v="54"/>
    <n v="82.450380690000003"/>
    <s v="AR5"/>
    <s v="WEM"/>
    <s v="central"/>
    <x v="6"/>
  </r>
  <r>
    <n v="4573"/>
    <x v="3"/>
    <s v="gases-n2o"/>
    <x v="55"/>
    <n v="82.196810970000001"/>
    <s v="AR5"/>
    <s v="WEM"/>
    <s v="central"/>
    <x v="6"/>
  </r>
  <r>
    <n v="4574"/>
    <x v="3"/>
    <s v="gases-n2o"/>
    <x v="56"/>
    <n v="81.845650800000001"/>
    <s v="AR5"/>
    <s v="WEM"/>
    <s v="central"/>
    <x v="6"/>
  </r>
  <r>
    <n v="4575"/>
    <x v="3"/>
    <s v="gases-n2o"/>
    <x v="57"/>
    <n v="81.469955279999994"/>
    <s v="AR5"/>
    <s v="WEM"/>
    <s v="central"/>
    <x v="6"/>
  </r>
  <r>
    <n v="4576"/>
    <x v="3"/>
    <s v="gases-n2o"/>
    <x v="58"/>
    <n v="81.309345219999997"/>
    <s v="AR5"/>
    <s v="WEM"/>
    <s v="central"/>
    <x v="6"/>
  </r>
  <r>
    <n v="4577"/>
    <x v="3"/>
    <s v="gases-n2o"/>
    <x v="59"/>
    <n v="81.039525420000004"/>
    <s v="AR5"/>
    <s v="WEM"/>
    <s v="central"/>
    <x v="6"/>
  </r>
  <r>
    <n v="4578"/>
    <x v="3"/>
    <s v="gases-n2o"/>
    <x v="60"/>
    <n v="80.727671349999994"/>
    <s v="AR5"/>
    <s v="WEM"/>
    <s v="central"/>
    <x v="6"/>
  </r>
  <r>
    <n v="4579"/>
    <x v="4"/>
    <s v="gases-ch4"/>
    <x v="0"/>
    <n v="88.784256736185952"/>
    <s v="AR5"/>
    <s v="WEM"/>
    <s v="central"/>
    <x v="6"/>
  </r>
  <r>
    <n v="4580"/>
    <x v="4"/>
    <s v="gases-ch4"/>
    <x v="1"/>
    <n v="85.856689261512273"/>
    <s v="AR5"/>
    <s v="WEM"/>
    <s v="central"/>
    <x v="6"/>
  </r>
  <r>
    <n v="4581"/>
    <x v="4"/>
    <s v="gases-ch4"/>
    <x v="2"/>
    <n v="84.007216006411468"/>
    <s v="AR5"/>
    <s v="WEM"/>
    <s v="central"/>
    <x v="6"/>
  </r>
  <r>
    <n v="4582"/>
    <x v="4"/>
    <s v="gases-ch4"/>
    <x v="3"/>
    <n v="81.646142490913547"/>
    <s v="AR5"/>
    <s v="WEM"/>
    <s v="central"/>
    <x v="6"/>
  </r>
  <r>
    <n v="4583"/>
    <x v="4"/>
    <s v="gases-ch4"/>
    <x v="4"/>
    <n v="80.338743332504237"/>
    <s v="AR5"/>
    <s v="WEM"/>
    <s v="central"/>
    <x v="6"/>
  </r>
  <r>
    <n v="4584"/>
    <x v="4"/>
    <s v="gases-ch4"/>
    <x v="5"/>
    <n v="79.097065701496135"/>
    <s v="AR5"/>
    <s v="WEM"/>
    <s v="central"/>
    <x v="6"/>
  </r>
  <r>
    <n v="4585"/>
    <x v="4"/>
    <s v="gases-ch4"/>
    <x v="6"/>
    <n v="75.460629777619459"/>
    <s v="AR5"/>
    <s v="WEM"/>
    <s v="central"/>
    <x v="6"/>
  </r>
  <r>
    <n v="4586"/>
    <x v="4"/>
    <s v="gases-ch4"/>
    <x v="7"/>
    <n v="73.39236756223913"/>
    <s v="AR5"/>
    <s v="WEM"/>
    <s v="central"/>
    <x v="6"/>
  </r>
  <r>
    <n v="4587"/>
    <x v="4"/>
    <s v="gases-ch4"/>
    <x v="8"/>
    <n v="70.329425572890969"/>
    <s v="AR5"/>
    <s v="WEM"/>
    <s v="central"/>
    <x v="6"/>
  </r>
  <r>
    <n v="4588"/>
    <x v="4"/>
    <s v="gases-ch4"/>
    <x v="9"/>
    <n v="67.438068184704193"/>
    <s v="AR5"/>
    <s v="WEM"/>
    <s v="central"/>
    <x v="6"/>
  </r>
  <r>
    <n v="4589"/>
    <x v="4"/>
    <s v="gases-ch4"/>
    <x v="10"/>
    <n v="63.933949394111139"/>
    <s v="AR5"/>
    <s v="WEM"/>
    <s v="central"/>
    <x v="6"/>
  </r>
  <r>
    <n v="4590"/>
    <x v="4"/>
    <s v="gases-ch4"/>
    <x v="11"/>
    <n v="60.94691970678997"/>
    <s v="AR5"/>
    <s v="WEM"/>
    <s v="central"/>
    <x v="6"/>
  </r>
  <r>
    <n v="4591"/>
    <x v="4"/>
    <s v="gases-ch4"/>
    <x v="12"/>
    <n v="59.367409422874843"/>
    <s v="AR5"/>
    <s v="WEM"/>
    <s v="central"/>
    <x v="6"/>
  </r>
  <r>
    <n v="4592"/>
    <x v="4"/>
    <s v="gases-ch4"/>
    <x v="13"/>
    <n v="57.252927032027067"/>
    <s v="AR5"/>
    <s v="WEM"/>
    <s v="central"/>
    <x v="6"/>
  </r>
  <r>
    <n v="4593"/>
    <x v="4"/>
    <s v="gases-ch4"/>
    <x v="14"/>
    <n v="54.75353648199988"/>
    <s v="AR5"/>
    <s v="WEM"/>
    <s v="central"/>
    <x v="6"/>
  </r>
  <r>
    <n v="4594"/>
    <x v="4"/>
    <s v="gases-ch4"/>
    <x v="15"/>
    <n v="51.617590828304103"/>
    <s v="AR5"/>
    <s v="WEM"/>
    <s v="central"/>
    <x v="6"/>
  </r>
  <r>
    <n v="4595"/>
    <x v="4"/>
    <s v="gases-ch4"/>
    <x v="16"/>
    <n v="47.998490356467613"/>
    <s v="AR5"/>
    <s v="WEM"/>
    <s v="central"/>
    <x v="6"/>
  </r>
  <r>
    <n v="4596"/>
    <x v="4"/>
    <s v="gases-ch4"/>
    <x v="17"/>
    <n v="45.791763347098943"/>
    <s v="AR5"/>
    <s v="WEM"/>
    <s v="central"/>
    <x v="6"/>
  </r>
  <r>
    <n v="4597"/>
    <x v="4"/>
    <s v="gases-ch4"/>
    <x v="18"/>
    <n v="42.482461519501591"/>
    <s v="AR5"/>
    <s v="WEM"/>
    <s v="central"/>
    <x v="6"/>
  </r>
  <r>
    <n v="4598"/>
    <x v="4"/>
    <s v="gases-ch4"/>
    <x v="19"/>
    <n v="40.434926943879177"/>
    <s v="AR5"/>
    <s v="WEM"/>
    <s v="central"/>
    <x v="6"/>
  </r>
  <r>
    <n v="4599"/>
    <x v="4"/>
    <s v="gases-ch4"/>
    <x v="20"/>
    <n v="38.466426466399952"/>
    <s v="AR5"/>
    <s v="WEM"/>
    <s v="central"/>
    <x v="6"/>
  </r>
  <r>
    <n v="4600"/>
    <x v="4"/>
    <s v="gases-ch4"/>
    <x v="21"/>
    <n v="36.03273203914496"/>
    <s v="AR5"/>
    <s v="WEM"/>
    <s v="central"/>
    <x v="6"/>
  </r>
  <r>
    <n v="4601"/>
    <x v="4"/>
    <s v="gases-ch4"/>
    <x v="22"/>
    <n v="34.154119654408717"/>
    <s v="AR5"/>
    <s v="WEM"/>
    <s v="central"/>
    <x v="6"/>
  </r>
  <r>
    <n v="4602"/>
    <x v="4"/>
    <s v="gases-ch4"/>
    <x v="23"/>
    <n v="33.338885137308338"/>
    <s v="AR5"/>
    <s v="WEM"/>
    <s v="central"/>
    <x v="6"/>
  </r>
  <r>
    <n v="4603"/>
    <x v="4"/>
    <s v="gases-ch4"/>
    <x v="24"/>
    <n v="32.180527726759301"/>
    <s v="AR5"/>
    <s v="WEM"/>
    <s v="central"/>
    <x v="6"/>
  </r>
  <r>
    <n v="4604"/>
    <x v="4"/>
    <s v="gases-ch4"/>
    <x v="25"/>
    <n v="31.036312343068591"/>
    <s v="AR5"/>
    <s v="WEM"/>
    <s v="central"/>
    <x v="6"/>
  </r>
  <r>
    <n v="4605"/>
    <x v="4"/>
    <s v="gases-ch4"/>
    <x v="26"/>
    <n v="29.947263940225891"/>
    <s v="AR5"/>
    <s v="WEM"/>
    <s v="central"/>
    <x v="6"/>
  </r>
  <r>
    <n v="4606"/>
    <x v="4"/>
    <s v="gases-ch4"/>
    <x v="27"/>
    <n v="25.06375251759826"/>
    <s v="AR5"/>
    <s v="WEM"/>
    <s v="central"/>
    <x v="6"/>
  </r>
  <r>
    <n v="4607"/>
    <x v="4"/>
    <s v="gases-ch4"/>
    <x v="28"/>
    <n v="23.295785374248329"/>
    <s v="AR5"/>
    <s v="WEM"/>
    <s v="central"/>
    <x v="6"/>
  </r>
  <r>
    <n v="4608"/>
    <x v="4"/>
    <s v="gases-ch4"/>
    <x v="29"/>
    <n v="21.667855223915819"/>
    <s v="AR5"/>
    <s v="WEM"/>
    <s v="central"/>
    <x v="6"/>
  </r>
  <r>
    <n v="4609"/>
    <x v="4"/>
    <s v="gases-ch4"/>
    <x v="30"/>
    <n v="19.138737085863418"/>
    <s v="AR5"/>
    <s v="WEM"/>
    <s v="central"/>
    <x v="6"/>
  </r>
  <r>
    <n v="4610"/>
    <x v="4"/>
    <s v="gases-ch4"/>
    <x v="31"/>
    <n v="18.126885514455591"/>
    <s v="AR5"/>
    <s v="WEM"/>
    <s v="central"/>
    <x v="6"/>
  </r>
  <r>
    <n v="4611"/>
    <x v="4"/>
    <s v="gases-ch4"/>
    <x v="32"/>
    <n v="16.3820294717212"/>
    <s v="AR5"/>
    <s v="WEM"/>
    <s v="central"/>
    <x v="6"/>
  </r>
  <r>
    <n v="4612"/>
    <x v="4"/>
    <s v="gases-ch4"/>
    <x v="33"/>
    <n v="16.08452216511569"/>
    <s v="AR5"/>
    <s v="WEM"/>
    <s v="central"/>
    <x v="6"/>
  </r>
  <r>
    <n v="4613"/>
    <x v="4"/>
    <s v="gases-ch4"/>
    <x v="34"/>
    <n v="46.530386460000003"/>
    <s v="AR5"/>
    <s v="WEM"/>
    <s v="central"/>
    <x v="6"/>
  </r>
  <r>
    <n v="4614"/>
    <x v="4"/>
    <s v="gases-ch4"/>
    <x v="35"/>
    <n v="46.14901785"/>
    <s v="AR5"/>
    <s v="WEM"/>
    <s v="central"/>
    <x v="6"/>
  </r>
  <r>
    <n v="4615"/>
    <x v="4"/>
    <s v="gases-ch4"/>
    <x v="36"/>
    <n v="45.75573928"/>
    <s v="AR5"/>
    <s v="WEM"/>
    <s v="central"/>
    <x v="6"/>
  </r>
  <r>
    <n v="4616"/>
    <x v="4"/>
    <s v="gases-ch4"/>
    <x v="37"/>
    <n v="45.2952893"/>
    <s v="AR5"/>
    <s v="WEM"/>
    <s v="central"/>
    <x v="6"/>
  </r>
  <r>
    <n v="4617"/>
    <x v="4"/>
    <s v="gases-ch4"/>
    <x v="38"/>
    <n v="44.712383969999998"/>
    <s v="AR5"/>
    <s v="WEM"/>
    <s v="central"/>
    <x v="6"/>
  </r>
  <r>
    <n v="4618"/>
    <x v="4"/>
    <s v="gases-ch4"/>
    <x v="39"/>
    <n v="44.08607671"/>
    <s v="AR5"/>
    <s v="WEM"/>
    <s v="central"/>
    <x v="6"/>
  </r>
  <r>
    <n v="4619"/>
    <x v="4"/>
    <s v="gases-ch4"/>
    <x v="40"/>
    <n v="43.25629155"/>
    <s v="AR5"/>
    <s v="WEM"/>
    <s v="central"/>
    <x v="6"/>
  </r>
  <r>
    <n v="4620"/>
    <x v="4"/>
    <s v="gases-ch4"/>
    <x v="41"/>
    <n v="42.345408259999999"/>
    <s v="AR5"/>
    <s v="WEM"/>
    <s v="central"/>
    <x v="6"/>
  </r>
  <r>
    <n v="4621"/>
    <x v="4"/>
    <s v="gases-ch4"/>
    <x v="42"/>
    <n v="41.383127309999999"/>
    <s v="AR5"/>
    <s v="WEM"/>
    <s v="central"/>
    <x v="6"/>
  </r>
  <r>
    <n v="4622"/>
    <x v="4"/>
    <s v="gases-ch4"/>
    <x v="43"/>
    <n v="40.181317919999998"/>
    <s v="AR5"/>
    <s v="WEM"/>
    <s v="central"/>
    <x v="6"/>
  </r>
  <r>
    <n v="4623"/>
    <x v="4"/>
    <s v="gases-ch4"/>
    <x v="44"/>
    <n v="38.977412540000003"/>
    <s v="AR5"/>
    <s v="WEM"/>
    <s v="central"/>
    <x v="6"/>
  </r>
  <r>
    <n v="4624"/>
    <x v="4"/>
    <s v="gases-ch4"/>
    <x v="45"/>
    <n v="37.420220800000003"/>
    <s v="AR5"/>
    <s v="WEM"/>
    <s v="central"/>
    <x v="6"/>
  </r>
  <r>
    <n v="4625"/>
    <x v="4"/>
    <s v="gases-ch4"/>
    <x v="46"/>
    <n v="35.97854839"/>
    <s v="AR5"/>
    <s v="WEM"/>
    <s v="central"/>
    <x v="6"/>
  </r>
  <r>
    <n v="4626"/>
    <x v="4"/>
    <s v="gases-ch4"/>
    <x v="47"/>
    <n v="34.249618230000003"/>
    <s v="AR5"/>
    <s v="WEM"/>
    <s v="central"/>
    <x v="6"/>
  </r>
  <r>
    <n v="4627"/>
    <x v="4"/>
    <s v="gases-ch4"/>
    <x v="48"/>
    <n v="32.310063159999999"/>
    <s v="AR5"/>
    <s v="WEM"/>
    <s v="central"/>
    <x v="6"/>
  </r>
  <r>
    <n v="4628"/>
    <x v="4"/>
    <s v="gases-ch4"/>
    <x v="49"/>
    <n v="30.586512540000001"/>
    <s v="AR5"/>
    <s v="WEM"/>
    <s v="central"/>
    <x v="6"/>
  </r>
  <r>
    <n v="4629"/>
    <x v="4"/>
    <s v="gases-ch4"/>
    <x v="50"/>
    <n v="28.810205790000001"/>
    <s v="AR5"/>
    <s v="WEM"/>
    <s v="central"/>
    <x v="6"/>
  </r>
  <r>
    <n v="4630"/>
    <x v="4"/>
    <s v="gases-ch4"/>
    <x v="51"/>
    <n v="27.153686440000001"/>
    <s v="AR5"/>
    <s v="WEM"/>
    <s v="central"/>
    <x v="6"/>
  </r>
  <r>
    <n v="4631"/>
    <x v="4"/>
    <s v="gases-ch4"/>
    <x v="52"/>
    <n v="25.560834310000001"/>
    <s v="AR5"/>
    <s v="WEM"/>
    <s v="central"/>
    <x v="6"/>
  </r>
  <r>
    <n v="4632"/>
    <x v="4"/>
    <s v="gases-ch4"/>
    <x v="53"/>
    <n v="23.835992610000002"/>
    <s v="AR5"/>
    <s v="WEM"/>
    <s v="central"/>
    <x v="6"/>
  </r>
  <r>
    <n v="4633"/>
    <x v="4"/>
    <s v="gases-ch4"/>
    <x v="54"/>
    <n v="22.200804739999999"/>
    <s v="AR5"/>
    <s v="WEM"/>
    <s v="central"/>
    <x v="6"/>
  </r>
  <r>
    <n v="4634"/>
    <x v="4"/>
    <s v="gases-ch4"/>
    <x v="55"/>
    <n v="20.775390829999999"/>
    <s v="AR5"/>
    <s v="WEM"/>
    <s v="central"/>
    <x v="6"/>
  </r>
  <r>
    <n v="4635"/>
    <x v="4"/>
    <s v="gases-ch4"/>
    <x v="56"/>
    <n v="19.358543149999999"/>
    <s v="AR5"/>
    <s v="WEM"/>
    <s v="central"/>
    <x v="6"/>
  </r>
  <r>
    <n v="4636"/>
    <x v="4"/>
    <s v="gases-ch4"/>
    <x v="57"/>
    <n v="18.246990459999999"/>
    <s v="AR5"/>
    <s v="WEM"/>
    <s v="central"/>
    <x v="6"/>
  </r>
  <r>
    <n v="4637"/>
    <x v="4"/>
    <s v="gases-ch4"/>
    <x v="58"/>
    <n v="16.82484599"/>
    <s v="AR5"/>
    <s v="WEM"/>
    <s v="central"/>
    <x v="6"/>
  </r>
  <r>
    <n v="4638"/>
    <x v="4"/>
    <s v="gases-ch4"/>
    <x v="59"/>
    <n v="15.714470110000001"/>
    <s v="AR5"/>
    <s v="WEM"/>
    <s v="central"/>
    <x v="6"/>
  </r>
  <r>
    <n v="4639"/>
    <x v="4"/>
    <s v="gases-ch4"/>
    <x v="60"/>
    <n v="14.7615702"/>
    <s v="AR5"/>
    <s v="WEM"/>
    <s v="central"/>
    <x v="6"/>
  </r>
  <r>
    <n v="4640"/>
    <x v="4"/>
    <s v="gases-co2"/>
    <x v="0"/>
    <n v="7936.4629716361687"/>
    <s v="AR5"/>
    <s v="WEM"/>
    <s v="central"/>
    <x v="6"/>
  </r>
  <r>
    <n v="4641"/>
    <x v="4"/>
    <s v="gases-co2"/>
    <x v="1"/>
    <n v="7915.2837021666337"/>
    <s v="AR5"/>
    <s v="WEM"/>
    <s v="central"/>
    <x v="6"/>
  </r>
  <r>
    <n v="4642"/>
    <x v="4"/>
    <s v="gases-co2"/>
    <x v="2"/>
    <n v="8271.9975429782935"/>
    <s v="AR5"/>
    <s v="WEM"/>
    <s v="central"/>
    <x v="6"/>
  </r>
  <r>
    <n v="4643"/>
    <x v="4"/>
    <s v="gases-co2"/>
    <x v="3"/>
    <n v="8720.4447045830802"/>
    <s v="AR5"/>
    <s v="WEM"/>
    <s v="central"/>
    <x v="6"/>
  </r>
  <r>
    <n v="4644"/>
    <x v="4"/>
    <s v="gases-co2"/>
    <x v="4"/>
    <n v="9373.6919769104479"/>
    <s v="AR5"/>
    <s v="WEM"/>
    <s v="central"/>
    <x v="6"/>
  </r>
  <r>
    <n v="4645"/>
    <x v="4"/>
    <s v="gases-co2"/>
    <x v="5"/>
    <n v="10029.86605365062"/>
    <s v="AR5"/>
    <s v="WEM"/>
    <s v="central"/>
    <x v="6"/>
  </r>
  <r>
    <n v="4646"/>
    <x v="4"/>
    <s v="gases-co2"/>
    <x v="6"/>
    <n v="10161.508046136831"/>
    <s v="AR5"/>
    <s v="WEM"/>
    <s v="central"/>
    <x v="6"/>
  </r>
  <r>
    <n v="4647"/>
    <x v="4"/>
    <s v="gases-co2"/>
    <x v="7"/>
    <n v="10383.534321169869"/>
    <s v="AR5"/>
    <s v="WEM"/>
    <s v="central"/>
    <x v="6"/>
  </r>
  <r>
    <n v="4648"/>
    <x v="4"/>
    <s v="gases-co2"/>
    <x v="8"/>
    <n v="10587.777213549291"/>
    <s v="AR5"/>
    <s v="WEM"/>
    <s v="central"/>
    <x v="6"/>
  </r>
  <r>
    <n v="4649"/>
    <x v="4"/>
    <s v="gases-co2"/>
    <x v="9"/>
    <n v="10868.589794699061"/>
    <s v="AR5"/>
    <s v="WEM"/>
    <s v="central"/>
    <x v="6"/>
  </r>
  <r>
    <n v="4650"/>
    <x v="4"/>
    <s v="gases-co2"/>
    <x v="10"/>
    <n v="11410.88324088933"/>
    <s v="AR5"/>
    <s v="WEM"/>
    <s v="central"/>
    <x v="6"/>
  </r>
  <r>
    <n v="4651"/>
    <x v="4"/>
    <s v="gases-co2"/>
    <x v="11"/>
    <n v="11473.86129281293"/>
    <s v="AR5"/>
    <s v="WEM"/>
    <s v="central"/>
    <x v="6"/>
  </r>
  <r>
    <n v="4652"/>
    <x v="4"/>
    <s v="gases-co2"/>
    <x v="12"/>
    <n v="11925.66129662087"/>
    <s v="AR5"/>
    <s v="WEM"/>
    <s v="central"/>
    <x v="6"/>
  </r>
  <r>
    <n v="4653"/>
    <x v="4"/>
    <s v="gases-co2"/>
    <x v="13"/>
    <n v="12453.657640777579"/>
    <s v="AR5"/>
    <s v="WEM"/>
    <s v="central"/>
    <x v="6"/>
  </r>
  <r>
    <n v="4654"/>
    <x v="4"/>
    <s v="gases-co2"/>
    <x v="14"/>
    <n v="12742.48091574046"/>
    <s v="AR5"/>
    <s v="WEM"/>
    <s v="central"/>
    <x v="6"/>
  </r>
  <r>
    <n v="4655"/>
    <x v="4"/>
    <s v="gases-co2"/>
    <x v="15"/>
    <n v="12817.90344608514"/>
    <s v="AR5"/>
    <s v="WEM"/>
    <s v="central"/>
    <x v="6"/>
  </r>
  <r>
    <n v="4656"/>
    <x v="4"/>
    <s v="gases-co2"/>
    <x v="16"/>
    <n v="12944.516034367311"/>
    <s v="AR5"/>
    <s v="WEM"/>
    <s v="central"/>
    <x v="6"/>
  </r>
  <r>
    <n v="4657"/>
    <x v="4"/>
    <s v="gases-co2"/>
    <x v="17"/>
    <n v="13053.26501080209"/>
    <s v="AR5"/>
    <s v="WEM"/>
    <s v="central"/>
    <x v="6"/>
  </r>
  <r>
    <n v="4658"/>
    <x v="4"/>
    <s v="gases-co2"/>
    <x v="18"/>
    <n v="13073.804346307301"/>
    <s v="AR5"/>
    <s v="WEM"/>
    <s v="central"/>
    <x v="6"/>
  </r>
  <r>
    <n v="4659"/>
    <x v="4"/>
    <s v="gases-co2"/>
    <x v="19"/>
    <n v="12887.109320582929"/>
    <s v="AR5"/>
    <s v="WEM"/>
    <s v="central"/>
    <x v="6"/>
  </r>
  <r>
    <n v="4660"/>
    <x v="4"/>
    <s v="gases-co2"/>
    <x v="20"/>
    <n v="13145.478246507701"/>
    <s v="AR5"/>
    <s v="WEM"/>
    <s v="central"/>
    <x v="6"/>
  </r>
  <r>
    <n v="4661"/>
    <x v="4"/>
    <s v="gases-co2"/>
    <x v="21"/>
    <n v="13137.150645219521"/>
    <s v="AR5"/>
    <s v="WEM"/>
    <s v="central"/>
    <x v="6"/>
  </r>
  <r>
    <n v="4662"/>
    <x v="4"/>
    <s v="gases-co2"/>
    <x v="22"/>
    <n v="12820.72185764974"/>
    <s v="AR5"/>
    <s v="WEM"/>
    <s v="central"/>
    <x v="6"/>
  </r>
  <r>
    <n v="4663"/>
    <x v="4"/>
    <s v="gases-co2"/>
    <x v="23"/>
    <n v="12899.386439040991"/>
    <s v="AR5"/>
    <s v="WEM"/>
    <s v="central"/>
    <x v="6"/>
  </r>
  <r>
    <n v="4664"/>
    <x v="4"/>
    <s v="gases-co2"/>
    <x v="24"/>
    <n v="13163.616470566179"/>
    <s v="AR5"/>
    <s v="WEM"/>
    <s v="central"/>
    <x v="6"/>
  </r>
  <r>
    <n v="4665"/>
    <x v="4"/>
    <s v="gases-co2"/>
    <x v="25"/>
    <n v="13643.278707015879"/>
    <s v="AR5"/>
    <s v="WEM"/>
    <s v="central"/>
    <x v="6"/>
  </r>
  <r>
    <n v="4666"/>
    <x v="4"/>
    <s v="gases-co2"/>
    <x v="26"/>
    <n v="13739.7149576464"/>
    <s v="AR5"/>
    <s v="WEM"/>
    <s v="central"/>
    <x v="6"/>
  </r>
  <r>
    <n v="4667"/>
    <x v="4"/>
    <s v="gases-co2"/>
    <x v="27"/>
    <n v="14658.424764795231"/>
    <s v="AR5"/>
    <s v="WEM"/>
    <s v="central"/>
    <x v="6"/>
  </r>
  <r>
    <n v="4668"/>
    <x v="4"/>
    <s v="gases-co2"/>
    <x v="28"/>
    <n v="14985.898385002571"/>
    <s v="AR5"/>
    <s v="WEM"/>
    <s v="central"/>
    <x v="6"/>
  </r>
  <r>
    <n v="4669"/>
    <x v="4"/>
    <s v="gases-co2"/>
    <x v="29"/>
    <n v="14517.598671780101"/>
    <s v="AR5"/>
    <s v="WEM"/>
    <s v="central"/>
    <x v="6"/>
  </r>
  <r>
    <n v="4670"/>
    <x v="4"/>
    <s v="gases-co2"/>
    <x v="30"/>
    <n v="13078.684827821249"/>
    <s v="AR5"/>
    <s v="WEM"/>
    <s v="central"/>
    <x v="6"/>
  </r>
  <r>
    <n v="4671"/>
    <x v="4"/>
    <s v="gases-co2"/>
    <x v="31"/>
    <n v="13733.396455010759"/>
    <s v="AR5"/>
    <s v="WEM"/>
    <s v="central"/>
    <x v="6"/>
  </r>
  <r>
    <n v="4672"/>
    <x v="4"/>
    <s v="gases-co2"/>
    <x v="32"/>
    <n v="13575.148334675579"/>
    <s v="AR5"/>
    <s v="WEM"/>
    <s v="central"/>
    <x v="6"/>
  </r>
  <r>
    <n v="4673"/>
    <x v="4"/>
    <s v="gases-co2"/>
    <x v="33"/>
    <n v="14043.807389605379"/>
    <s v="AR5"/>
    <s v="WEM"/>
    <s v="central"/>
    <x v="6"/>
  </r>
  <r>
    <n v="4674"/>
    <x v="4"/>
    <s v="gases-co2"/>
    <x v="34"/>
    <n v="13836.10332"/>
    <s v="AR5"/>
    <s v="WEM"/>
    <s v="central"/>
    <x v="6"/>
  </r>
  <r>
    <n v="4675"/>
    <x v="4"/>
    <s v="gases-co2"/>
    <x v="35"/>
    <n v="13759.658789999999"/>
    <s v="AR5"/>
    <s v="WEM"/>
    <s v="central"/>
    <x v="6"/>
  </r>
  <r>
    <n v="4676"/>
    <x v="4"/>
    <s v="gases-co2"/>
    <x v="36"/>
    <n v="13734.369500000001"/>
    <s v="AR5"/>
    <s v="WEM"/>
    <s v="central"/>
    <x v="6"/>
  </r>
  <r>
    <n v="4677"/>
    <x v="4"/>
    <s v="gases-co2"/>
    <x v="37"/>
    <n v="13694.44443"/>
    <s v="AR5"/>
    <s v="WEM"/>
    <s v="central"/>
    <x v="6"/>
  </r>
  <r>
    <n v="4678"/>
    <x v="4"/>
    <s v="gases-co2"/>
    <x v="38"/>
    <n v="13624.6059"/>
    <s v="AR5"/>
    <s v="WEM"/>
    <s v="central"/>
    <x v="6"/>
  </r>
  <r>
    <n v="4679"/>
    <x v="4"/>
    <s v="gases-co2"/>
    <x v="39"/>
    <n v="13543.297839999999"/>
    <s v="AR5"/>
    <s v="WEM"/>
    <s v="central"/>
    <x v="6"/>
  </r>
  <r>
    <n v="4680"/>
    <x v="4"/>
    <s v="gases-co2"/>
    <x v="40"/>
    <n v="13406.86349"/>
    <s v="AR5"/>
    <s v="WEM"/>
    <s v="central"/>
    <x v="6"/>
  </r>
  <r>
    <n v="4681"/>
    <x v="4"/>
    <s v="gases-co2"/>
    <x v="41"/>
    <n v="13256.345890000001"/>
    <s v="AR5"/>
    <s v="WEM"/>
    <s v="central"/>
    <x v="6"/>
  </r>
  <r>
    <n v="4682"/>
    <x v="4"/>
    <s v="gases-co2"/>
    <x v="42"/>
    <n v="13093.004720000001"/>
    <s v="AR5"/>
    <s v="WEM"/>
    <s v="central"/>
    <x v="6"/>
  </r>
  <r>
    <n v="4683"/>
    <x v="4"/>
    <s v="gases-co2"/>
    <x v="43"/>
    <n v="12857.90149"/>
    <s v="AR5"/>
    <s v="WEM"/>
    <s v="central"/>
    <x v="6"/>
  </r>
  <r>
    <n v="4684"/>
    <x v="4"/>
    <s v="gases-co2"/>
    <x v="44"/>
    <n v="12611.163769999999"/>
    <s v="AR5"/>
    <s v="WEM"/>
    <s v="central"/>
    <x v="6"/>
  </r>
  <r>
    <n v="4685"/>
    <x v="4"/>
    <s v="gases-co2"/>
    <x v="45"/>
    <n v="12277.50072"/>
    <s v="AR5"/>
    <s v="WEM"/>
    <s v="central"/>
    <x v="6"/>
  </r>
  <r>
    <n v="4686"/>
    <x v="4"/>
    <s v="gases-co2"/>
    <x v="46"/>
    <n v="11994.040150000001"/>
    <s v="AR5"/>
    <s v="WEM"/>
    <s v="central"/>
    <x v="6"/>
  </r>
  <r>
    <n v="4687"/>
    <x v="4"/>
    <s v="gases-co2"/>
    <x v="47"/>
    <n v="11634.09024"/>
    <s v="AR5"/>
    <s v="WEM"/>
    <s v="central"/>
    <x v="6"/>
  </r>
  <r>
    <n v="4688"/>
    <x v="4"/>
    <s v="gases-co2"/>
    <x v="48"/>
    <n v="11243.746359999999"/>
    <s v="AR5"/>
    <s v="WEM"/>
    <s v="central"/>
    <x v="6"/>
  </r>
  <r>
    <n v="4689"/>
    <x v="4"/>
    <s v="gases-co2"/>
    <x v="49"/>
    <n v="10883.002640000001"/>
    <s v="AR5"/>
    <s v="WEM"/>
    <s v="central"/>
    <x v="6"/>
  </r>
  <r>
    <n v="4690"/>
    <x v="4"/>
    <s v="gases-co2"/>
    <x v="50"/>
    <n v="10520.4622"/>
    <s v="AR5"/>
    <s v="WEM"/>
    <s v="central"/>
    <x v="6"/>
  </r>
  <r>
    <n v="4691"/>
    <x v="4"/>
    <s v="gases-co2"/>
    <x v="51"/>
    <n v="10180.924059999999"/>
    <s v="AR5"/>
    <s v="WEM"/>
    <s v="central"/>
    <x v="6"/>
  </r>
  <r>
    <n v="4692"/>
    <x v="4"/>
    <s v="gases-co2"/>
    <x v="52"/>
    <n v="9863.9079010000005"/>
    <s v="AR5"/>
    <s v="WEM"/>
    <s v="central"/>
    <x v="6"/>
  </r>
  <r>
    <n v="4693"/>
    <x v="4"/>
    <s v="gases-co2"/>
    <x v="53"/>
    <n v="9469.9272120000005"/>
    <s v="AR5"/>
    <s v="WEM"/>
    <s v="central"/>
    <x v="6"/>
  </r>
  <r>
    <n v="4694"/>
    <x v="4"/>
    <s v="gases-co2"/>
    <x v="54"/>
    <n v="9154.6025399999999"/>
    <s v="AR5"/>
    <s v="WEM"/>
    <s v="central"/>
    <x v="6"/>
  </r>
  <r>
    <n v="4695"/>
    <x v="4"/>
    <s v="gases-co2"/>
    <x v="55"/>
    <n v="8834.4089260000001"/>
    <s v="AR5"/>
    <s v="WEM"/>
    <s v="central"/>
    <x v="6"/>
  </r>
  <r>
    <n v="4696"/>
    <x v="4"/>
    <s v="gases-co2"/>
    <x v="56"/>
    <n v="8500.5616030000001"/>
    <s v="AR5"/>
    <s v="WEM"/>
    <s v="central"/>
    <x v="6"/>
  </r>
  <r>
    <n v="4697"/>
    <x v="4"/>
    <s v="gases-co2"/>
    <x v="57"/>
    <n v="8206.1312890000008"/>
    <s v="AR5"/>
    <s v="WEM"/>
    <s v="central"/>
    <x v="6"/>
  </r>
  <r>
    <n v="4698"/>
    <x v="4"/>
    <s v="gases-co2"/>
    <x v="58"/>
    <n v="7862.8523539999997"/>
    <s v="AR5"/>
    <s v="WEM"/>
    <s v="central"/>
    <x v="6"/>
  </r>
  <r>
    <n v="4699"/>
    <x v="4"/>
    <s v="gases-co2"/>
    <x v="59"/>
    <n v="7534.5443429999996"/>
    <s v="AR5"/>
    <s v="WEM"/>
    <s v="central"/>
    <x v="6"/>
  </r>
  <r>
    <n v="4700"/>
    <x v="4"/>
    <s v="gases-co2"/>
    <x v="60"/>
    <n v="7273.3909210000002"/>
    <s v="AR5"/>
    <s v="WEM"/>
    <s v="central"/>
    <x v="6"/>
  </r>
  <r>
    <n v="4701"/>
    <x v="4"/>
    <s v="gases-n2o"/>
    <x v="0"/>
    <n v="98.237555362977076"/>
    <s v="AR5"/>
    <s v="WEM"/>
    <s v="central"/>
    <x v="6"/>
  </r>
  <r>
    <n v="4702"/>
    <x v="4"/>
    <s v="gases-n2o"/>
    <x v="1"/>
    <n v="102.0545992180696"/>
    <s v="AR5"/>
    <s v="WEM"/>
    <s v="central"/>
    <x v="6"/>
  </r>
  <r>
    <n v="4703"/>
    <x v="4"/>
    <s v="gases-n2o"/>
    <x v="2"/>
    <n v="109.3995794694282"/>
    <s v="AR5"/>
    <s v="WEM"/>
    <s v="central"/>
    <x v="6"/>
  </r>
  <r>
    <n v="4704"/>
    <x v="4"/>
    <s v="gases-n2o"/>
    <x v="3"/>
    <n v="115.05855604647221"/>
    <s v="AR5"/>
    <s v="WEM"/>
    <s v="central"/>
    <x v="6"/>
  </r>
  <r>
    <n v="4705"/>
    <x v="4"/>
    <s v="gases-n2o"/>
    <x v="4"/>
    <n v="123.08135582401469"/>
    <s v="AR5"/>
    <s v="WEM"/>
    <s v="central"/>
    <x v="6"/>
  </r>
  <r>
    <n v="4706"/>
    <x v="4"/>
    <s v="gases-n2o"/>
    <x v="5"/>
    <n v="130.79866547989741"/>
    <s v="AR5"/>
    <s v="WEM"/>
    <s v="central"/>
    <x v="6"/>
  </r>
  <r>
    <n v="4707"/>
    <x v="4"/>
    <s v="gases-n2o"/>
    <x v="6"/>
    <n v="133.2708226782307"/>
    <s v="AR5"/>
    <s v="WEM"/>
    <s v="central"/>
    <x v="6"/>
  </r>
  <r>
    <n v="4708"/>
    <x v="4"/>
    <s v="gases-n2o"/>
    <x v="7"/>
    <n v="138.9870724883958"/>
    <s v="AR5"/>
    <s v="WEM"/>
    <s v="central"/>
    <x v="6"/>
  </r>
  <r>
    <n v="4709"/>
    <x v="4"/>
    <s v="gases-n2o"/>
    <x v="8"/>
    <n v="142.18301023014999"/>
    <s v="AR5"/>
    <s v="WEM"/>
    <s v="central"/>
    <x v="6"/>
  </r>
  <r>
    <n v="4710"/>
    <x v="4"/>
    <s v="gases-n2o"/>
    <x v="9"/>
    <n v="149.2221493166488"/>
    <s v="AR5"/>
    <s v="WEM"/>
    <s v="central"/>
    <x v="6"/>
  </r>
  <r>
    <n v="4711"/>
    <x v="4"/>
    <s v="gases-n2o"/>
    <x v="10"/>
    <n v="160.37201268967871"/>
    <s v="AR5"/>
    <s v="WEM"/>
    <s v="central"/>
    <x v="6"/>
  </r>
  <r>
    <n v="4712"/>
    <x v="4"/>
    <s v="gases-n2o"/>
    <x v="11"/>
    <n v="157.92819190411669"/>
    <s v="AR5"/>
    <s v="WEM"/>
    <s v="central"/>
    <x v="6"/>
  </r>
  <r>
    <n v="4713"/>
    <x v="4"/>
    <s v="gases-n2o"/>
    <x v="12"/>
    <n v="163.05095719578509"/>
    <s v="AR5"/>
    <s v="WEM"/>
    <s v="central"/>
    <x v="6"/>
  </r>
  <r>
    <n v="4714"/>
    <x v="4"/>
    <s v="gases-n2o"/>
    <x v="13"/>
    <n v="171.64910518181361"/>
    <s v="AR5"/>
    <s v="WEM"/>
    <s v="central"/>
    <x v="6"/>
  </r>
  <r>
    <n v="4715"/>
    <x v="4"/>
    <s v="gases-n2o"/>
    <x v="14"/>
    <n v="178.74268416769289"/>
    <s v="AR5"/>
    <s v="WEM"/>
    <s v="central"/>
    <x v="6"/>
  </r>
  <r>
    <n v="4716"/>
    <x v="4"/>
    <s v="gases-n2o"/>
    <x v="15"/>
    <n v="177.36467514332219"/>
    <s v="AR5"/>
    <s v="WEM"/>
    <s v="central"/>
    <x v="6"/>
  </r>
  <r>
    <n v="4717"/>
    <x v="4"/>
    <s v="gases-n2o"/>
    <x v="16"/>
    <n v="173.25327673605489"/>
    <s v="AR5"/>
    <s v="WEM"/>
    <s v="central"/>
    <x v="6"/>
  </r>
  <r>
    <n v="4718"/>
    <x v="4"/>
    <s v="gases-n2o"/>
    <x v="17"/>
    <n v="169.70968210541679"/>
    <s v="AR5"/>
    <s v="WEM"/>
    <s v="central"/>
    <x v="6"/>
  </r>
  <r>
    <n v="4719"/>
    <x v="4"/>
    <s v="gases-n2o"/>
    <x v="18"/>
    <n v="162.28244194494081"/>
    <s v="AR5"/>
    <s v="WEM"/>
    <s v="central"/>
    <x v="6"/>
  </r>
  <r>
    <n v="4720"/>
    <x v="4"/>
    <s v="gases-n2o"/>
    <x v="19"/>
    <n v="158.41899674448049"/>
    <s v="AR5"/>
    <s v="WEM"/>
    <s v="central"/>
    <x v="6"/>
  </r>
  <r>
    <n v="4721"/>
    <x v="4"/>
    <s v="gases-n2o"/>
    <x v="20"/>
    <n v="150.8285815968124"/>
    <s v="AR5"/>
    <s v="WEM"/>
    <s v="central"/>
    <x v="6"/>
  </r>
  <r>
    <n v="4722"/>
    <x v="4"/>
    <s v="gases-n2o"/>
    <x v="21"/>
    <n v="145.02626294057299"/>
    <s v="AR5"/>
    <s v="WEM"/>
    <s v="central"/>
    <x v="6"/>
  </r>
  <r>
    <n v="4723"/>
    <x v="4"/>
    <s v="gases-n2o"/>
    <x v="22"/>
    <n v="138.63292021882279"/>
    <s v="AR5"/>
    <s v="WEM"/>
    <s v="central"/>
    <x v="6"/>
  </r>
  <r>
    <n v="4724"/>
    <x v="4"/>
    <s v="gases-n2o"/>
    <x v="23"/>
    <n v="135.5183565795864"/>
    <s v="AR5"/>
    <s v="WEM"/>
    <s v="central"/>
    <x v="6"/>
  </r>
  <r>
    <n v="4725"/>
    <x v="4"/>
    <s v="gases-n2o"/>
    <x v="24"/>
    <n v="131.18036423987189"/>
    <s v="AR5"/>
    <s v="WEM"/>
    <s v="central"/>
    <x v="6"/>
  </r>
  <r>
    <n v="4726"/>
    <x v="4"/>
    <s v="gases-n2o"/>
    <x v="25"/>
    <n v="127.4880608174234"/>
    <s v="AR5"/>
    <s v="WEM"/>
    <s v="central"/>
    <x v="6"/>
  </r>
  <r>
    <n v="4727"/>
    <x v="4"/>
    <s v="gases-n2o"/>
    <x v="26"/>
    <n v="124.7131886396626"/>
    <s v="AR5"/>
    <s v="WEM"/>
    <s v="central"/>
    <x v="6"/>
  </r>
  <r>
    <n v="4728"/>
    <x v="4"/>
    <s v="gases-n2o"/>
    <x v="27"/>
    <n v="109.4008922035942"/>
    <s v="AR5"/>
    <s v="WEM"/>
    <s v="central"/>
    <x v="6"/>
  </r>
  <r>
    <n v="4729"/>
    <x v="4"/>
    <s v="gases-n2o"/>
    <x v="28"/>
    <n v="106.32147636861551"/>
    <s v="AR5"/>
    <s v="WEM"/>
    <s v="central"/>
    <x v="6"/>
  </r>
  <r>
    <n v="4730"/>
    <x v="4"/>
    <s v="gases-n2o"/>
    <x v="29"/>
    <n v="104.98252592005881"/>
    <s v="AR5"/>
    <s v="WEM"/>
    <s v="central"/>
    <x v="6"/>
  </r>
  <r>
    <n v="4731"/>
    <x v="4"/>
    <s v="gases-n2o"/>
    <x v="30"/>
    <n v="94.418206146890526"/>
    <s v="AR5"/>
    <s v="WEM"/>
    <s v="central"/>
    <x v="6"/>
  </r>
  <r>
    <n v="4732"/>
    <x v="4"/>
    <s v="gases-n2o"/>
    <x v="31"/>
    <n v="94.99628461578358"/>
    <s v="AR5"/>
    <s v="WEM"/>
    <s v="central"/>
    <x v="6"/>
  </r>
  <r>
    <n v="4733"/>
    <x v="4"/>
    <s v="gases-n2o"/>
    <x v="32"/>
    <n v="94.294463319856874"/>
    <s v="AR5"/>
    <s v="WEM"/>
    <s v="central"/>
    <x v="6"/>
  </r>
  <r>
    <n v="4734"/>
    <x v="4"/>
    <s v="gases-n2o"/>
    <x v="33"/>
    <n v="95.671166601773862"/>
    <s v="AR5"/>
    <s v="WEM"/>
    <s v="central"/>
    <x v="6"/>
  </r>
  <r>
    <n v="4735"/>
    <x v="4"/>
    <s v="gases-n2o"/>
    <x v="34"/>
    <n v="134.74486239999999"/>
    <s v="AR5"/>
    <s v="WEM"/>
    <s v="central"/>
    <x v="6"/>
  </r>
  <r>
    <n v="4736"/>
    <x v="4"/>
    <s v="gases-n2o"/>
    <x v="35"/>
    <n v="133.33452249999999"/>
    <s v="AR5"/>
    <s v="WEM"/>
    <s v="central"/>
    <x v="6"/>
  </r>
  <r>
    <n v="4737"/>
    <x v="4"/>
    <s v="gases-n2o"/>
    <x v="36"/>
    <n v="132.55498900000001"/>
    <s v="AR5"/>
    <s v="WEM"/>
    <s v="central"/>
    <x v="6"/>
  </r>
  <r>
    <n v="4738"/>
    <x v="4"/>
    <s v="gases-n2o"/>
    <x v="37"/>
    <n v="131.63559000000001"/>
    <s v="AR5"/>
    <s v="WEM"/>
    <s v="central"/>
    <x v="6"/>
  </r>
  <r>
    <n v="4739"/>
    <x v="4"/>
    <s v="gases-n2o"/>
    <x v="38"/>
    <n v="130.41751389999999"/>
    <s v="AR5"/>
    <s v="WEM"/>
    <s v="central"/>
    <x v="6"/>
  </r>
  <r>
    <n v="4740"/>
    <x v="4"/>
    <s v="gases-n2o"/>
    <x v="39"/>
    <n v="129.0826352"/>
    <s v="AR5"/>
    <s v="WEM"/>
    <s v="central"/>
    <x v="6"/>
  </r>
  <r>
    <n v="4741"/>
    <x v="4"/>
    <s v="gases-n2o"/>
    <x v="40"/>
    <n v="127.2262668"/>
    <s v="AR5"/>
    <s v="WEM"/>
    <s v="central"/>
    <x v="6"/>
  </r>
  <r>
    <n v="4742"/>
    <x v="4"/>
    <s v="gases-n2o"/>
    <x v="41"/>
    <n v="125.4380977"/>
    <s v="AR5"/>
    <s v="WEM"/>
    <s v="central"/>
    <x v="6"/>
  </r>
  <r>
    <n v="4743"/>
    <x v="4"/>
    <s v="gases-n2o"/>
    <x v="42"/>
    <n v="123.5332713"/>
    <s v="AR5"/>
    <s v="WEM"/>
    <s v="central"/>
    <x v="6"/>
  </r>
  <r>
    <n v="4744"/>
    <x v="4"/>
    <s v="gases-n2o"/>
    <x v="43"/>
    <n v="120.9935977"/>
    <s v="AR5"/>
    <s v="WEM"/>
    <s v="central"/>
    <x v="6"/>
  </r>
  <r>
    <n v="4745"/>
    <x v="4"/>
    <s v="gases-n2o"/>
    <x v="44"/>
    <n v="118.39623760000001"/>
    <s v="AR5"/>
    <s v="WEM"/>
    <s v="central"/>
    <x v="6"/>
  </r>
  <r>
    <n v="4746"/>
    <x v="4"/>
    <s v="gases-n2o"/>
    <x v="45"/>
    <n v="114.9443739"/>
    <s v="AR5"/>
    <s v="WEM"/>
    <s v="central"/>
    <x v="6"/>
  </r>
  <r>
    <n v="4747"/>
    <x v="4"/>
    <s v="gases-n2o"/>
    <x v="46"/>
    <n v="111.87841570000001"/>
    <s v="AR5"/>
    <s v="WEM"/>
    <s v="central"/>
    <x v="6"/>
  </r>
  <r>
    <n v="4748"/>
    <x v="4"/>
    <s v="gases-n2o"/>
    <x v="47"/>
    <n v="108.1034044"/>
    <s v="AR5"/>
    <s v="WEM"/>
    <s v="central"/>
    <x v="6"/>
  </r>
  <r>
    <n v="4749"/>
    <x v="4"/>
    <s v="gases-n2o"/>
    <x v="48"/>
    <n v="103.929473"/>
    <s v="AR5"/>
    <s v="WEM"/>
    <s v="central"/>
    <x v="6"/>
  </r>
  <r>
    <n v="4750"/>
    <x v="4"/>
    <s v="gases-n2o"/>
    <x v="49"/>
    <n v="100.1900497"/>
    <s v="AR5"/>
    <s v="WEM"/>
    <s v="central"/>
    <x v="6"/>
  </r>
  <r>
    <n v="4751"/>
    <x v="4"/>
    <s v="gases-n2o"/>
    <x v="50"/>
    <n v="96.37701208"/>
    <s v="AR5"/>
    <s v="WEM"/>
    <s v="central"/>
    <x v="6"/>
  </r>
  <r>
    <n v="4752"/>
    <x v="4"/>
    <s v="gases-n2o"/>
    <x v="51"/>
    <n v="92.716003670000006"/>
    <s v="AR5"/>
    <s v="WEM"/>
    <s v="central"/>
    <x v="6"/>
  </r>
  <r>
    <n v="4753"/>
    <x v="4"/>
    <s v="gases-n2o"/>
    <x v="52"/>
    <n v="89.353761230000003"/>
    <s v="AR5"/>
    <s v="WEM"/>
    <s v="central"/>
    <x v="6"/>
  </r>
  <r>
    <n v="4754"/>
    <x v="4"/>
    <s v="gases-n2o"/>
    <x v="53"/>
    <n v="85.469909520000002"/>
    <s v="AR5"/>
    <s v="WEM"/>
    <s v="central"/>
    <x v="6"/>
  </r>
  <r>
    <n v="4755"/>
    <x v="4"/>
    <s v="gases-n2o"/>
    <x v="54"/>
    <n v="82.067039789999995"/>
    <s v="AR5"/>
    <s v="WEM"/>
    <s v="central"/>
    <x v="6"/>
  </r>
  <r>
    <n v="4756"/>
    <x v="4"/>
    <s v="gases-n2o"/>
    <x v="55"/>
    <n v="78.907224409999998"/>
    <s v="AR5"/>
    <s v="WEM"/>
    <s v="central"/>
    <x v="6"/>
  </r>
  <r>
    <n v="4757"/>
    <x v="4"/>
    <s v="gases-n2o"/>
    <x v="56"/>
    <n v="75.665988409999997"/>
    <s v="AR5"/>
    <s v="WEM"/>
    <s v="central"/>
    <x v="6"/>
  </r>
  <r>
    <n v="4758"/>
    <x v="4"/>
    <s v="gases-n2o"/>
    <x v="57"/>
    <n v="73.003788520000001"/>
    <s v="AR5"/>
    <s v="WEM"/>
    <s v="central"/>
    <x v="6"/>
  </r>
  <r>
    <n v="4759"/>
    <x v="4"/>
    <s v="gases-n2o"/>
    <x v="58"/>
    <n v="69.718113029999998"/>
    <s v="AR5"/>
    <s v="WEM"/>
    <s v="central"/>
    <x v="6"/>
  </r>
  <r>
    <n v="4760"/>
    <x v="4"/>
    <s v="gases-n2o"/>
    <x v="59"/>
    <n v="66.892621800000001"/>
    <s v="AR5"/>
    <s v="WEM"/>
    <s v="central"/>
    <x v="6"/>
  </r>
  <r>
    <n v="4761"/>
    <x v="4"/>
    <s v="gases-n2o"/>
    <x v="60"/>
    <n v="64.579437600000006"/>
    <s v="AR5"/>
    <s v="WEM"/>
    <s v="central"/>
    <x v="6"/>
  </r>
  <r>
    <n v="4762"/>
    <x v="5"/>
    <s v="gases-ch4"/>
    <x v="0"/>
    <n v="3092.7871340000002"/>
    <s v="AR5"/>
    <s v="WEM"/>
    <s v="central"/>
    <x v="6"/>
  </r>
  <r>
    <n v="4763"/>
    <x v="5"/>
    <s v="gases-ch4"/>
    <x v="1"/>
    <n v="3184.1290800000002"/>
    <s v="AR5"/>
    <s v="WEM"/>
    <s v="central"/>
    <x v="6"/>
  </r>
  <r>
    <n v="4764"/>
    <x v="5"/>
    <s v="gases-ch4"/>
    <x v="2"/>
    <n v="3272.030342"/>
    <s v="AR5"/>
    <s v="WEM"/>
    <s v="central"/>
    <x v="6"/>
  </r>
  <r>
    <n v="4765"/>
    <x v="5"/>
    <s v="gases-ch4"/>
    <x v="3"/>
    <n v="3357.6193060000001"/>
    <s v="AR5"/>
    <s v="WEM"/>
    <s v="central"/>
    <x v="6"/>
  </r>
  <r>
    <n v="4766"/>
    <x v="5"/>
    <s v="gases-ch4"/>
    <x v="4"/>
    <n v="3335.2394869999998"/>
    <s v="AR5"/>
    <s v="WEM"/>
    <s v="central"/>
    <x v="6"/>
  </r>
  <r>
    <n v="4767"/>
    <x v="5"/>
    <s v="gases-ch4"/>
    <x v="5"/>
    <n v="3414.4642720000002"/>
    <s v="AR5"/>
    <s v="WEM"/>
    <s v="central"/>
    <x v="6"/>
  </r>
  <r>
    <n v="4768"/>
    <x v="5"/>
    <s v="gases-ch4"/>
    <x v="6"/>
    <n v="3488.3361180000002"/>
    <s v="AR5"/>
    <s v="WEM"/>
    <s v="central"/>
    <x v="6"/>
  </r>
  <r>
    <n v="4769"/>
    <x v="5"/>
    <s v="gases-ch4"/>
    <x v="7"/>
    <n v="3550.41561"/>
    <s v="AR5"/>
    <s v="WEM"/>
    <s v="central"/>
    <x v="6"/>
  </r>
  <r>
    <n v="4770"/>
    <x v="5"/>
    <s v="gases-ch4"/>
    <x v="8"/>
    <n v="3575.901558"/>
    <s v="AR5"/>
    <s v="WEM"/>
    <s v="central"/>
    <x v="6"/>
  </r>
  <r>
    <n v="4771"/>
    <x v="5"/>
    <s v="gases-ch4"/>
    <x v="9"/>
    <n v="3598.4863030000001"/>
    <s v="AR5"/>
    <s v="WEM"/>
    <s v="central"/>
    <x v="6"/>
  </r>
  <r>
    <n v="4772"/>
    <x v="5"/>
    <s v="gases-ch4"/>
    <x v="10"/>
    <n v="3629.937156"/>
    <s v="AR5"/>
    <s v="WEM"/>
    <s v="central"/>
    <x v="6"/>
  </r>
  <r>
    <n v="4773"/>
    <x v="5"/>
    <s v="gases-ch4"/>
    <x v="11"/>
    <n v="3654.9555099999998"/>
    <s v="AR5"/>
    <s v="WEM"/>
    <s v="central"/>
    <x v="6"/>
  </r>
  <r>
    <n v="4774"/>
    <x v="5"/>
    <s v="gases-ch4"/>
    <x v="12"/>
    <n v="3684.3237760000002"/>
    <s v="AR5"/>
    <s v="WEM"/>
    <s v="central"/>
    <x v="6"/>
  </r>
  <r>
    <n v="4775"/>
    <x v="5"/>
    <s v="gases-ch4"/>
    <x v="13"/>
    <n v="3623.252422"/>
    <s v="AR5"/>
    <s v="WEM"/>
    <s v="central"/>
    <x v="6"/>
  </r>
  <r>
    <n v="4776"/>
    <x v="5"/>
    <s v="gases-ch4"/>
    <x v="14"/>
    <n v="3651.566014"/>
    <s v="AR5"/>
    <s v="WEM"/>
    <s v="central"/>
    <x v="6"/>
  </r>
  <r>
    <n v="4777"/>
    <x v="5"/>
    <s v="gases-ch4"/>
    <x v="15"/>
    <n v="3635.3483500000002"/>
    <s v="AR5"/>
    <s v="WEM"/>
    <s v="central"/>
    <x v="6"/>
  </r>
  <r>
    <n v="4778"/>
    <x v="5"/>
    <s v="gases-ch4"/>
    <x v="16"/>
    <n v="3589.4720950000001"/>
    <s v="AR5"/>
    <s v="WEM"/>
    <s v="central"/>
    <x v="6"/>
  </r>
  <r>
    <n v="4779"/>
    <x v="5"/>
    <s v="gases-ch4"/>
    <x v="17"/>
    <n v="3562.755044"/>
    <s v="AR5"/>
    <s v="WEM"/>
    <s v="central"/>
    <x v="6"/>
  </r>
  <r>
    <n v="4780"/>
    <x v="5"/>
    <s v="gases-ch4"/>
    <x v="18"/>
    <n v="3517.8157820000001"/>
    <s v="AR5"/>
    <s v="WEM"/>
    <s v="central"/>
    <x v="6"/>
  </r>
  <r>
    <n v="4781"/>
    <x v="5"/>
    <s v="gases-ch4"/>
    <x v="19"/>
    <n v="3458.51451"/>
    <s v="AR5"/>
    <s v="WEM"/>
    <s v="central"/>
    <x v="6"/>
  </r>
  <r>
    <n v="4782"/>
    <x v="5"/>
    <s v="gases-ch4"/>
    <x v="20"/>
    <n v="3417.8545840000002"/>
    <s v="AR5"/>
    <s v="WEM"/>
    <s v="central"/>
    <x v="6"/>
  </r>
  <r>
    <n v="4783"/>
    <x v="5"/>
    <s v="gases-ch4"/>
    <x v="21"/>
    <n v="3319.7924159999998"/>
    <s v="AR5"/>
    <s v="WEM"/>
    <s v="central"/>
    <x v="6"/>
  </r>
  <r>
    <n v="4784"/>
    <x v="5"/>
    <s v="gases-ch4"/>
    <x v="22"/>
    <n v="3251.0716809999999"/>
    <s v="AR5"/>
    <s v="WEM"/>
    <s v="central"/>
    <x v="6"/>
  </r>
  <r>
    <n v="4785"/>
    <x v="5"/>
    <s v="gases-ch4"/>
    <x v="23"/>
    <n v="3200.4639430000002"/>
    <s v="AR5"/>
    <s v="WEM"/>
    <s v="central"/>
    <x v="6"/>
  </r>
  <r>
    <n v="4786"/>
    <x v="5"/>
    <s v="gases-ch4"/>
    <x v="24"/>
    <n v="3157.5158310000002"/>
    <s v="AR5"/>
    <s v="WEM"/>
    <s v="central"/>
    <x v="6"/>
  </r>
  <r>
    <n v="4787"/>
    <x v="5"/>
    <s v="gases-ch4"/>
    <x v="25"/>
    <n v="3119.8257779999999"/>
    <s v="AR5"/>
    <s v="WEM"/>
    <s v="central"/>
    <x v="6"/>
  </r>
  <r>
    <n v="4788"/>
    <x v="5"/>
    <s v="gases-ch4"/>
    <x v="26"/>
    <n v="3084.804799"/>
    <s v="AR5"/>
    <s v="WEM"/>
    <s v="central"/>
    <x v="6"/>
  </r>
  <r>
    <n v="4789"/>
    <x v="5"/>
    <s v="gases-ch4"/>
    <x v="27"/>
    <n v="3052.1042699999998"/>
    <s v="AR5"/>
    <s v="WEM"/>
    <s v="central"/>
    <x v="6"/>
  </r>
  <r>
    <n v="4790"/>
    <x v="5"/>
    <s v="gases-ch4"/>
    <x v="28"/>
    <n v="3007.5838560000002"/>
    <s v="AR5"/>
    <s v="WEM"/>
    <s v="central"/>
    <x v="6"/>
  </r>
  <r>
    <n v="4791"/>
    <x v="5"/>
    <s v="gases-ch4"/>
    <x v="29"/>
    <n v="2974.1460189999998"/>
    <s v="AR5"/>
    <s v="WEM"/>
    <s v="central"/>
    <x v="6"/>
  </r>
  <r>
    <n v="4792"/>
    <x v="5"/>
    <s v="gases-ch4"/>
    <x v="30"/>
    <n v="2937.8028850000001"/>
    <s v="AR5"/>
    <s v="WEM"/>
    <s v="central"/>
    <x v="6"/>
  </r>
  <r>
    <n v="4793"/>
    <x v="5"/>
    <s v="gases-ch4"/>
    <x v="31"/>
    <n v="2896.0393359999998"/>
    <s v="AR5"/>
    <s v="WEM"/>
    <s v="central"/>
    <x v="6"/>
  </r>
  <r>
    <n v="4794"/>
    <x v="5"/>
    <s v="gases-ch4"/>
    <x v="32"/>
    <n v="2864.0950790000002"/>
    <s v="AR5"/>
    <s v="WEM"/>
    <s v="central"/>
    <x v="6"/>
  </r>
  <r>
    <n v="4795"/>
    <x v="5"/>
    <s v="gases-ch4"/>
    <x v="33"/>
    <n v="2845.233291"/>
    <s v="AR5"/>
    <s v="WEM"/>
    <s v="central"/>
    <x v="6"/>
  </r>
  <r>
    <n v="4796"/>
    <x v="5"/>
    <s v="gases-ch4"/>
    <x v="34"/>
    <n v="2840.6357929999999"/>
    <s v="AR5"/>
    <s v="WEM"/>
    <s v="central"/>
    <x v="6"/>
  </r>
  <r>
    <n v="4797"/>
    <x v="5"/>
    <s v="gases-ch4"/>
    <x v="35"/>
    <n v="2791.3134449999998"/>
    <s v="AR5"/>
    <s v="WEM"/>
    <s v="central"/>
    <x v="6"/>
  </r>
  <r>
    <n v="4798"/>
    <x v="5"/>
    <s v="gases-ch4"/>
    <x v="36"/>
    <n v="2788.6643939999999"/>
    <s v="AR5"/>
    <s v="WEM"/>
    <s v="central"/>
    <x v="6"/>
  </r>
  <r>
    <n v="4799"/>
    <x v="5"/>
    <s v="gases-ch4"/>
    <x v="37"/>
    <n v="2779.5637280000001"/>
    <s v="AR5"/>
    <s v="WEM"/>
    <s v="central"/>
    <x v="6"/>
  </r>
  <r>
    <n v="4800"/>
    <x v="5"/>
    <s v="gases-ch4"/>
    <x v="38"/>
    <n v="2773.8054480000001"/>
    <s v="AR5"/>
    <s v="WEM"/>
    <s v="central"/>
    <x v="6"/>
  </r>
  <r>
    <n v="4801"/>
    <x v="5"/>
    <s v="gases-ch4"/>
    <x v="39"/>
    <n v="2744.3845860000001"/>
    <s v="AR5"/>
    <s v="WEM"/>
    <s v="central"/>
    <x v="6"/>
  </r>
  <r>
    <n v="4802"/>
    <x v="5"/>
    <s v="gases-ch4"/>
    <x v="40"/>
    <n v="2731.1214030000001"/>
    <s v="AR5"/>
    <s v="WEM"/>
    <s v="central"/>
    <x v="6"/>
  </r>
  <r>
    <n v="4803"/>
    <x v="5"/>
    <s v="gases-ch4"/>
    <x v="41"/>
    <n v="2719.8001960000001"/>
    <s v="AR5"/>
    <s v="WEM"/>
    <s v="central"/>
    <x v="6"/>
  </r>
  <r>
    <n v="4804"/>
    <x v="5"/>
    <s v="gases-ch4"/>
    <x v="42"/>
    <n v="2717.2680500000001"/>
    <s v="AR5"/>
    <s v="WEM"/>
    <s v="central"/>
    <x v="6"/>
  </r>
  <r>
    <n v="4805"/>
    <x v="5"/>
    <s v="gases-ch4"/>
    <x v="43"/>
    <n v="2715.403507"/>
    <s v="AR5"/>
    <s v="WEM"/>
    <s v="central"/>
    <x v="6"/>
  </r>
  <r>
    <n v="4806"/>
    <x v="5"/>
    <s v="gases-ch4"/>
    <x v="44"/>
    <n v="2713.7441979999999"/>
    <s v="AR5"/>
    <s v="WEM"/>
    <s v="central"/>
    <x v="6"/>
  </r>
  <r>
    <n v="4807"/>
    <x v="5"/>
    <s v="gases-ch4"/>
    <x v="45"/>
    <n v="2712.7349610000001"/>
    <s v="AR5"/>
    <s v="WEM"/>
    <s v="central"/>
    <x v="6"/>
  </r>
  <r>
    <n v="4808"/>
    <x v="5"/>
    <s v="gases-ch4"/>
    <x v="46"/>
    <n v="2712.1297709999999"/>
    <s v="AR5"/>
    <s v="WEM"/>
    <s v="central"/>
    <x v="6"/>
  </r>
  <r>
    <n v="4809"/>
    <x v="5"/>
    <s v="gases-ch4"/>
    <x v="47"/>
    <n v="2711.9480629999998"/>
    <s v="AR5"/>
    <s v="WEM"/>
    <s v="central"/>
    <x v="6"/>
  </r>
  <r>
    <n v="4810"/>
    <x v="5"/>
    <s v="gases-ch4"/>
    <x v="48"/>
    <n v="2712.0606750000002"/>
    <s v="AR5"/>
    <s v="WEM"/>
    <s v="central"/>
    <x v="6"/>
  </r>
  <r>
    <n v="4811"/>
    <x v="5"/>
    <s v="gases-ch4"/>
    <x v="49"/>
    <n v="2712.3884720000001"/>
    <s v="AR5"/>
    <s v="WEM"/>
    <s v="central"/>
    <x v="6"/>
  </r>
  <r>
    <n v="4812"/>
    <x v="5"/>
    <s v="gases-ch4"/>
    <x v="50"/>
    <n v="2705.272101"/>
    <s v="AR5"/>
    <s v="WEM"/>
    <s v="central"/>
    <x v="6"/>
  </r>
  <r>
    <n v="4813"/>
    <x v="5"/>
    <s v="gases-ch4"/>
    <x v="51"/>
    <n v="2713.6621169999999"/>
    <s v="AR5"/>
    <s v="WEM"/>
    <s v="central"/>
    <x v="6"/>
  </r>
  <r>
    <n v="4814"/>
    <x v="5"/>
    <s v="gases-ch4"/>
    <x v="52"/>
    <n v="2701.627391"/>
    <s v="AR5"/>
    <s v="WEM"/>
    <s v="central"/>
    <x v="6"/>
  </r>
  <r>
    <n v="4815"/>
    <x v="5"/>
    <s v="gases-ch4"/>
    <x v="53"/>
    <n v="2691.2940149999999"/>
    <s v="AR5"/>
    <s v="WEM"/>
    <s v="central"/>
    <x v="6"/>
  </r>
  <r>
    <n v="4816"/>
    <x v="5"/>
    <s v="gases-ch4"/>
    <x v="54"/>
    <n v="2684.2750449999999"/>
    <s v="AR5"/>
    <s v="WEM"/>
    <s v="central"/>
    <x v="6"/>
  </r>
  <r>
    <n v="4817"/>
    <x v="5"/>
    <s v="gases-ch4"/>
    <x v="55"/>
    <n v="2684.9114639999998"/>
    <s v="AR5"/>
    <s v="WEM"/>
    <s v="central"/>
    <x v="6"/>
  </r>
  <r>
    <n v="4818"/>
    <x v="5"/>
    <s v="gases-ch4"/>
    <x v="56"/>
    <n v="2686.3973059999998"/>
    <s v="AR5"/>
    <s v="WEM"/>
    <s v="central"/>
    <x v="6"/>
  </r>
  <r>
    <n v="4819"/>
    <x v="5"/>
    <s v="gases-ch4"/>
    <x v="57"/>
    <n v="2688.02963"/>
    <s v="AR5"/>
    <s v="WEM"/>
    <s v="central"/>
    <x v="6"/>
  </r>
  <r>
    <n v="4820"/>
    <x v="5"/>
    <s v="gases-ch4"/>
    <x v="58"/>
    <n v="2689.8245259999999"/>
    <s v="AR5"/>
    <s v="WEM"/>
    <s v="central"/>
    <x v="6"/>
  </r>
  <r>
    <n v="4821"/>
    <x v="5"/>
    <s v="gases-ch4"/>
    <x v="59"/>
    <n v="2720.4849789999998"/>
    <s v="AR5"/>
    <s v="WEM"/>
    <s v="central"/>
    <x v="6"/>
  </r>
  <r>
    <n v="4822"/>
    <x v="5"/>
    <s v="gases-ch4"/>
    <x v="60"/>
    <n v="2718.700938"/>
    <s v="AR5"/>
    <s v="WEM"/>
    <s v="central"/>
    <x v="6"/>
  </r>
  <r>
    <n v="4823"/>
    <x v="5"/>
    <s v="gases-co2"/>
    <x v="0"/>
    <n v="153.25677479999999"/>
    <s v="AR5"/>
    <s v="WEM"/>
    <s v="central"/>
    <x v="6"/>
  </r>
  <r>
    <n v="4824"/>
    <x v="5"/>
    <s v="gases-co2"/>
    <x v="1"/>
    <n v="152.20610009999999"/>
    <s v="AR5"/>
    <s v="WEM"/>
    <s v="central"/>
    <x v="6"/>
  </r>
  <r>
    <n v="4825"/>
    <x v="5"/>
    <s v="gases-co2"/>
    <x v="2"/>
    <n v="150.5256502"/>
    <s v="AR5"/>
    <s v="WEM"/>
    <s v="central"/>
    <x v="6"/>
  </r>
  <r>
    <n v="4826"/>
    <x v="5"/>
    <s v="gases-co2"/>
    <x v="3"/>
    <n v="153.17006069999999"/>
    <s v="AR5"/>
    <s v="WEM"/>
    <s v="central"/>
    <x v="6"/>
  </r>
  <r>
    <n v="4827"/>
    <x v="5"/>
    <s v="gases-co2"/>
    <x v="4"/>
    <n v="133.19648659999999"/>
    <s v="AR5"/>
    <s v="WEM"/>
    <s v="central"/>
    <x v="6"/>
  </r>
  <r>
    <n v="4828"/>
    <x v="5"/>
    <s v="gases-co2"/>
    <x v="5"/>
    <n v="131.81811819999999"/>
    <s v="AR5"/>
    <s v="WEM"/>
    <s v="central"/>
    <x v="6"/>
  </r>
  <r>
    <n v="4829"/>
    <x v="5"/>
    <s v="gases-co2"/>
    <x v="6"/>
    <n v="126.7635136"/>
    <s v="AR5"/>
    <s v="WEM"/>
    <s v="central"/>
    <x v="6"/>
  </r>
  <r>
    <n v="4830"/>
    <x v="5"/>
    <s v="gases-co2"/>
    <x v="7"/>
    <n v="135.2312445"/>
    <s v="AR5"/>
    <s v="WEM"/>
    <s v="central"/>
    <x v="6"/>
  </r>
  <r>
    <n v="4831"/>
    <x v="5"/>
    <s v="gases-co2"/>
    <x v="8"/>
    <n v="143.5044954"/>
    <s v="AR5"/>
    <s v="WEM"/>
    <s v="central"/>
    <x v="6"/>
  </r>
  <r>
    <n v="4832"/>
    <x v="5"/>
    <s v="gases-co2"/>
    <x v="9"/>
    <n v="151.3373062"/>
    <s v="AR5"/>
    <s v="WEM"/>
    <s v="central"/>
    <x v="6"/>
  </r>
  <r>
    <n v="4833"/>
    <x v="5"/>
    <s v="gases-co2"/>
    <x v="10"/>
    <n v="144.66133909999999"/>
    <s v="AR5"/>
    <s v="WEM"/>
    <s v="central"/>
    <x v="6"/>
  </r>
  <r>
    <n v="4834"/>
    <x v="5"/>
    <s v="gases-co2"/>
    <x v="11"/>
    <n v="133.77402190000001"/>
    <s v="AR5"/>
    <s v="WEM"/>
    <s v="central"/>
    <x v="6"/>
  </r>
  <r>
    <n v="4835"/>
    <x v="5"/>
    <s v="gases-co2"/>
    <x v="12"/>
    <n v="127.1675528"/>
    <s v="AR5"/>
    <s v="WEM"/>
    <s v="central"/>
    <x v="6"/>
  </r>
  <r>
    <n v="4836"/>
    <x v="5"/>
    <s v="gases-co2"/>
    <x v="13"/>
    <n v="119.2559297"/>
    <s v="AR5"/>
    <s v="WEM"/>
    <s v="central"/>
    <x v="6"/>
  </r>
  <r>
    <n v="4837"/>
    <x v="5"/>
    <s v="gases-co2"/>
    <x v="14"/>
    <n v="120.086946"/>
    <s v="AR5"/>
    <s v="WEM"/>
    <s v="central"/>
    <x v="6"/>
  </r>
  <r>
    <n v="4838"/>
    <x v="5"/>
    <s v="gases-co2"/>
    <x v="15"/>
    <n v="115.4930154"/>
    <s v="AR5"/>
    <s v="WEM"/>
    <s v="central"/>
    <x v="6"/>
  </r>
  <r>
    <n v="4839"/>
    <x v="5"/>
    <s v="gases-co2"/>
    <x v="16"/>
    <n v="114.5702624"/>
    <s v="AR5"/>
    <s v="WEM"/>
    <s v="central"/>
    <x v="6"/>
  </r>
  <r>
    <n v="4840"/>
    <x v="5"/>
    <s v="gases-co2"/>
    <x v="17"/>
    <n v="110.9102357"/>
    <s v="AR5"/>
    <s v="WEM"/>
    <s v="central"/>
    <x v="6"/>
  </r>
  <r>
    <n v="4841"/>
    <x v="5"/>
    <s v="gases-co2"/>
    <x v="18"/>
    <n v="106.0970153"/>
    <s v="AR5"/>
    <s v="WEM"/>
    <s v="central"/>
    <x v="6"/>
  </r>
  <r>
    <n v="4842"/>
    <x v="5"/>
    <s v="gases-co2"/>
    <x v="19"/>
    <n v="103.8908844"/>
    <s v="AR5"/>
    <s v="WEM"/>
    <s v="central"/>
    <x v="6"/>
  </r>
  <r>
    <n v="4843"/>
    <x v="5"/>
    <s v="gases-co2"/>
    <x v="20"/>
    <n v="104.89847279999999"/>
    <s v="AR5"/>
    <s v="WEM"/>
    <s v="central"/>
    <x v="6"/>
  </r>
  <r>
    <n v="4844"/>
    <x v="5"/>
    <s v="gases-co2"/>
    <x v="21"/>
    <n v="101.6546889"/>
    <s v="AR5"/>
    <s v="WEM"/>
    <s v="central"/>
    <x v="6"/>
  </r>
  <r>
    <n v="4845"/>
    <x v="5"/>
    <s v="gases-co2"/>
    <x v="22"/>
    <n v="101.9231734"/>
    <s v="AR5"/>
    <s v="WEM"/>
    <s v="central"/>
    <x v="6"/>
  </r>
  <r>
    <n v="4846"/>
    <x v="5"/>
    <s v="gases-co2"/>
    <x v="23"/>
    <n v="99.364486740000004"/>
    <s v="AR5"/>
    <s v="WEM"/>
    <s v="central"/>
    <x v="6"/>
  </r>
  <r>
    <n v="4847"/>
    <x v="5"/>
    <s v="gases-co2"/>
    <x v="24"/>
    <n v="99.472718529999995"/>
    <s v="AR5"/>
    <s v="WEM"/>
    <s v="central"/>
    <x v="6"/>
  </r>
  <r>
    <n v="4848"/>
    <x v="5"/>
    <s v="gases-co2"/>
    <x v="25"/>
    <n v="96.910135310000001"/>
    <s v="AR5"/>
    <s v="WEM"/>
    <s v="central"/>
    <x v="6"/>
  </r>
  <r>
    <n v="4849"/>
    <x v="5"/>
    <s v="gases-co2"/>
    <x v="26"/>
    <n v="97.305391589999999"/>
    <s v="AR5"/>
    <s v="WEM"/>
    <s v="central"/>
    <x v="6"/>
  </r>
  <r>
    <n v="4850"/>
    <x v="5"/>
    <s v="gases-co2"/>
    <x v="27"/>
    <n v="91.916821279999994"/>
    <s v="AR5"/>
    <s v="WEM"/>
    <s v="central"/>
    <x v="6"/>
  </r>
  <r>
    <n v="4851"/>
    <x v="5"/>
    <s v="gases-co2"/>
    <x v="28"/>
    <n v="89.194580180000003"/>
    <s v="AR5"/>
    <s v="WEM"/>
    <s v="central"/>
    <x v="6"/>
  </r>
  <r>
    <n v="4852"/>
    <x v="5"/>
    <s v="gases-co2"/>
    <x v="29"/>
    <n v="87.105462689999996"/>
    <s v="AR5"/>
    <s v="WEM"/>
    <s v="central"/>
    <x v="6"/>
  </r>
  <r>
    <n v="4853"/>
    <x v="5"/>
    <s v="gases-co2"/>
    <x v="30"/>
    <n v="86.666078630000001"/>
    <s v="AR5"/>
    <s v="WEM"/>
    <s v="central"/>
    <x v="6"/>
  </r>
  <r>
    <n v="4854"/>
    <x v="5"/>
    <s v="gases-co2"/>
    <x v="31"/>
    <n v="87.450045209999999"/>
    <s v="AR5"/>
    <s v="WEM"/>
    <s v="central"/>
    <x v="6"/>
  </r>
  <r>
    <n v="4855"/>
    <x v="5"/>
    <s v="gases-co2"/>
    <x v="32"/>
    <n v="82.994419440000001"/>
    <s v="AR5"/>
    <s v="WEM"/>
    <s v="central"/>
    <x v="6"/>
  </r>
  <r>
    <n v="4856"/>
    <x v="5"/>
    <s v="gases-co2"/>
    <x v="33"/>
    <n v="81.483827590000004"/>
    <s v="AR5"/>
    <s v="WEM"/>
    <s v="central"/>
    <x v="6"/>
  </r>
  <r>
    <n v="4857"/>
    <x v="5"/>
    <s v="gases-co2"/>
    <x v="34"/>
    <n v="88.716953029999999"/>
    <s v="AR5"/>
    <s v="WEM"/>
    <s v="central"/>
    <x v="6"/>
  </r>
  <r>
    <n v="4858"/>
    <x v="5"/>
    <s v="gases-co2"/>
    <x v="35"/>
    <n v="88.161686849999995"/>
    <s v="AR5"/>
    <s v="WEM"/>
    <s v="central"/>
    <x v="6"/>
  </r>
  <r>
    <n v="4859"/>
    <x v="5"/>
    <s v="gases-co2"/>
    <x v="36"/>
    <n v="87.629091009999996"/>
    <s v="AR5"/>
    <s v="WEM"/>
    <s v="central"/>
    <x v="6"/>
  </r>
  <r>
    <n v="4860"/>
    <x v="5"/>
    <s v="gases-co2"/>
    <x v="37"/>
    <n v="87.117386760000002"/>
    <s v="AR5"/>
    <s v="WEM"/>
    <s v="central"/>
    <x v="6"/>
  </r>
  <r>
    <n v="4861"/>
    <x v="5"/>
    <s v="gases-co2"/>
    <x v="38"/>
    <n v="86.624996769999996"/>
    <s v="AR5"/>
    <s v="WEM"/>
    <s v="central"/>
    <x v="6"/>
  </r>
  <r>
    <n v="4862"/>
    <x v="5"/>
    <s v="gases-co2"/>
    <x v="39"/>
    <n v="86.150515889999994"/>
    <s v="AR5"/>
    <s v="WEM"/>
    <s v="central"/>
    <x v="6"/>
  </r>
  <r>
    <n v="4863"/>
    <x v="5"/>
    <s v="gases-co2"/>
    <x v="40"/>
    <n v="85.692686949999995"/>
    <s v="AR5"/>
    <s v="WEM"/>
    <s v="central"/>
    <x v="6"/>
  </r>
  <r>
    <n v="4864"/>
    <x v="5"/>
    <s v="gases-co2"/>
    <x v="41"/>
    <n v="85.250380649999997"/>
    <s v="AR5"/>
    <s v="WEM"/>
    <s v="central"/>
    <x v="6"/>
  </r>
  <r>
    <n v="4865"/>
    <x v="5"/>
    <s v="gases-co2"/>
    <x v="42"/>
    <n v="84.822578849999999"/>
    <s v="AR5"/>
    <s v="WEM"/>
    <s v="central"/>
    <x v="6"/>
  </r>
  <r>
    <n v="4866"/>
    <x v="5"/>
    <s v="gases-co2"/>
    <x v="43"/>
    <n v="84.408360369999997"/>
    <s v="AR5"/>
    <s v="WEM"/>
    <s v="central"/>
    <x v="6"/>
  </r>
  <r>
    <n v="4867"/>
    <x v="5"/>
    <s v="gases-co2"/>
    <x v="44"/>
    <n v="84.006889119999997"/>
    <s v="AR5"/>
    <s v="WEM"/>
    <s v="central"/>
    <x v="6"/>
  </r>
  <r>
    <n v="4868"/>
    <x v="5"/>
    <s v="gases-co2"/>
    <x v="45"/>
    <n v="83.617403899999999"/>
    <s v="AR5"/>
    <s v="WEM"/>
    <s v="central"/>
    <x v="6"/>
  </r>
  <r>
    <n v="4869"/>
    <x v="5"/>
    <s v="gases-co2"/>
    <x v="46"/>
    <n v="83.239209700000004"/>
    <s v="AR5"/>
    <s v="WEM"/>
    <s v="central"/>
    <x v="6"/>
  </r>
  <r>
    <n v="4870"/>
    <x v="5"/>
    <s v="gases-co2"/>
    <x v="47"/>
    <n v="82.871670289999997"/>
    <s v="AR5"/>
    <s v="WEM"/>
    <s v="central"/>
    <x v="6"/>
  </r>
  <r>
    <n v="4871"/>
    <x v="5"/>
    <s v="gases-co2"/>
    <x v="48"/>
    <n v="82.514201740000004"/>
    <s v="AR5"/>
    <s v="WEM"/>
    <s v="central"/>
    <x v="6"/>
  </r>
  <r>
    <n v="4872"/>
    <x v="5"/>
    <s v="gases-co2"/>
    <x v="49"/>
    <n v="82.166266820000004"/>
    <s v="AR5"/>
    <s v="WEM"/>
    <s v="central"/>
    <x v="6"/>
  </r>
  <r>
    <n v="4873"/>
    <x v="5"/>
    <s v="gases-co2"/>
    <x v="50"/>
    <n v="81.827370209999998"/>
    <s v="AR5"/>
    <s v="WEM"/>
    <s v="central"/>
    <x v="6"/>
  </r>
  <r>
    <n v="4874"/>
    <x v="5"/>
    <s v="gases-co2"/>
    <x v="51"/>
    <n v="81.497054180000006"/>
    <s v="AR5"/>
    <s v="WEM"/>
    <s v="central"/>
    <x v="6"/>
  </r>
  <r>
    <n v="4875"/>
    <x v="5"/>
    <s v="gases-co2"/>
    <x v="52"/>
    <n v="81.174894940000001"/>
    <s v="AR5"/>
    <s v="WEM"/>
    <s v="central"/>
    <x v="6"/>
  </r>
  <r>
    <n v="4876"/>
    <x v="5"/>
    <s v="gases-co2"/>
    <x v="53"/>
    <n v="80.860499340000004"/>
    <s v="AR5"/>
    <s v="WEM"/>
    <s v="central"/>
    <x v="6"/>
  </r>
  <r>
    <n v="4877"/>
    <x v="5"/>
    <s v="gases-co2"/>
    <x v="54"/>
    <n v="80.553501969999999"/>
    <s v="AR5"/>
    <s v="WEM"/>
    <s v="central"/>
    <x v="6"/>
  </r>
  <r>
    <n v="4878"/>
    <x v="5"/>
    <s v="gases-co2"/>
    <x v="55"/>
    <n v="80.253562650000006"/>
    <s v="AR5"/>
    <s v="WEM"/>
    <s v="central"/>
    <x v="6"/>
  </r>
  <r>
    <n v="4879"/>
    <x v="5"/>
    <s v="gases-co2"/>
    <x v="56"/>
    <n v="79.960364100000007"/>
    <s v="AR5"/>
    <s v="WEM"/>
    <s v="central"/>
    <x v="6"/>
  </r>
  <r>
    <n v="4880"/>
    <x v="5"/>
    <s v="gases-co2"/>
    <x v="57"/>
    <n v="79.673610010000004"/>
    <s v="AR5"/>
    <s v="WEM"/>
    <s v="central"/>
    <x v="6"/>
  </r>
  <r>
    <n v="4881"/>
    <x v="5"/>
    <s v="gases-co2"/>
    <x v="58"/>
    <n v="79.393023150000005"/>
    <s v="AR5"/>
    <s v="WEM"/>
    <s v="central"/>
    <x v="6"/>
  </r>
  <r>
    <n v="4882"/>
    <x v="5"/>
    <s v="gases-co2"/>
    <x v="59"/>
    <n v="79.118343820000007"/>
    <s v="AR5"/>
    <s v="WEM"/>
    <s v="central"/>
    <x v="6"/>
  </r>
  <r>
    <n v="4883"/>
    <x v="5"/>
    <s v="gases-co2"/>
    <x v="60"/>
    <n v="78.849328389999997"/>
    <s v="AR5"/>
    <s v="WEM"/>
    <s v="central"/>
    <x v="6"/>
  </r>
  <r>
    <n v="4884"/>
    <x v="5"/>
    <s v="gases-n2o"/>
    <x v="0"/>
    <n v="100.43604070000001"/>
    <s v="AR5"/>
    <s v="WEM"/>
    <s v="central"/>
    <x v="6"/>
  </r>
  <r>
    <n v="4885"/>
    <x v="5"/>
    <s v="gases-n2o"/>
    <x v="1"/>
    <n v="102.7100873"/>
    <s v="AR5"/>
    <s v="WEM"/>
    <s v="central"/>
    <x v="6"/>
  </r>
  <r>
    <n v="4886"/>
    <x v="5"/>
    <s v="gases-n2o"/>
    <x v="2"/>
    <n v="103.4565072"/>
    <s v="AR5"/>
    <s v="WEM"/>
    <s v="central"/>
    <x v="6"/>
  </r>
  <r>
    <n v="4887"/>
    <x v="5"/>
    <s v="gases-n2o"/>
    <x v="3"/>
    <n v="104.7578821"/>
    <s v="AR5"/>
    <s v="WEM"/>
    <s v="central"/>
    <x v="6"/>
  </r>
  <r>
    <n v="4888"/>
    <x v="5"/>
    <s v="gases-n2o"/>
    <x v="4"/>
    <n v="102.5157624"/>
    <s v="AR5"/>
    <s v="WEM"/>
    <s v="central"/>
    <x v="6"/>
  </r>
  <r>
    <n v="4889"/>
    <x v="5"/>
    <s v="gases-n2o"/>
    <x v="5"/>
    <n v="103.7410694"/>
    <s v="AR5"/>
    <s v="WEM"/>
    <s v="central"/>
    <x v="6"/>
  </r>
  <r>
    <n v="4890"/>
    <x v="5"/>
    <s v="gases-n2o"/>
    <x v="6"/>
    <n v="104.268685"/>
    <s v="AR5"/>
    <s v="WEM"/>
    <s v="central"/>
    <x v="6"/>
  </r>
  <r>
    <n v="4891"/>
    <x v="5"/>
    <s v="gases-n2o"/>
    <x v="7"/>
    <n v="106.6759802"/>
    <s v="AR5"/>
    <s v="WEM"/>
    <s v="central"/>
    <x v="6"/>
  </r>
  <r>
    <n v="4892"/>
    <x v="5"/>
    <s v="gases-n2o"/>
    <x v="8"/>
    <n v="110.210892"/>
    <s v="AR5"/>
    <s v="WEM"/>
    <s v="central"/>
    <x v="6"/>
  </r>
  <r>
    <n v="4893"/>
    <x v="5"/>
    <s v="gases-n2o"/>
    <x v="9"/>
    <n v="113.2819073"/>
    <s v="AR5"/>
    <s v="WEM"/>
    <s v="central"/>
    <x v="6"/>
  </r>
  <r>
    <n v="4894"/>
    <x v="5"/>
    <s v="gases-n2o"/>
    <x v="10"/>
    <n v="114.47455859999999"/>
    <s v="AR5"/>
    <s v="WEM"/>
    <s v="central"/>
    <x v="6"/>
  </r>
  <r>
    <n v="4895"/>
    <x v="5"/>
    <s v="gases-n2o"/>
    <x v="11"/>
    <n v="115.8088101"/>
    <s v="AR5"/>
    <s v="WEM"/>
    <s v="central"/>
    <x v="6"/>
  </r>
  <r>
    <n v="4896"/>
    <x v="5"/>
    <s v="gases-n2o"/>
    <x v="12"/>
    <n v="110.7029043"/>
    <s v="AR5"/>
    <s v="WEM"/>
    <s v="central"/>
    <x v="6"/>
  </r>
  <r>
    <n v="4897"/>
    <x v="5"/>
    <s v="gases-n2o"/>
    <x v="13"/>
    <n v="110.866671"/>
    <s v="AR5"/>
    <s v="WEM"/>
    <s v="central"/>
    <x v="6"/>
  </r>
  <r>
    <n v="4898"/>
    <x v="5"/>
    <s v="gases-n2o"/>
    <x v="14"/>
    <n v="111.8779456"/>
    <s v="AR5"/>
    <s v="WEM"/>
    <s v="central"/>
    <x v="6"/>
  </r>
  <r>
    <n v="4899"/>
    <x v="5"/>
    <s v="gases-n2o"/>
    <x v="15"/>
    <n v="111.8203233"/>
    <s v="AR5"/>
    <s v="WEM"/>
    <s v="central"/>
    <x v="6"/>
  </r>
  <r>
    <n v="4900"/>
    <x v="5"/>
    <s v="gases-n2o"/>
    <x v="16"/>
    <n v="112.4505985"/>
    <s v="AR5"/>
    <s v="WEM"/>
    <s v="central"/>
    <x v="6"/>
  </r>
  <r>
    <n v="4901"/>
    <x v="5"/>
    <s v="gases-n2o"/>
    <x v="17"/>
    <n v="112.7366833"/>
    <s v="AR5"/>
    <s v="WEM"/>
    <s v="central"/>
    <x v="6"/>
  </r>
  <r>
    <n v="4902"/>
    <x v="5"/>
    <s v="gases-n2o"/>
    <x v="18"/>
    <n v="112.7479154"/>
    <s v="AR5"/>
    <s v="WEM"/>
    <s v="central"/>
    <x v="6"/>
  </r>
  <r>
    <n v="4903"/>
    <x v="5"/>
    <s v="gases-n2o"/>
    <x v="19"/>
    <n v="113.91730769999999"/>
    <s v="AR5"/>
    <s v="WEM"/>
    <s v="central"/>
    <x v="6"/>
  </r>
  <r>
    <n v="4904"/>
    <x v="5"/>
    <s v="gases-n2o"/>
    <x v="20"/>
    <n v="116.1807092"/>
    <s v="AR5"/>
    <s v="WEM"/>
    <s v="central"/>
    <x v="6"/>
  </r>
  <r>
    <n v="4905"/>
    <x v="5"/>
    <s v="gases-n2o"/>
    <x v="21"/>
    <n v="118.0153699"/>
    <s v="AR5"/>
    <s v="WEM"/>
    <s v="central"/>
    <x v="6"/>
  </r>
  <r>
    <n v="4906"/>
    <x v="5"/>
    <s v="gases-n2o"/>
    <x v="22"/>
    <n v="120.0904772"/>
    <s v="AR5"/>
    <s v="WEM"/>
    <s v="central"/>
    <x v="6"/>
  </r>
  <r>
    <n v="4907"/>
    <x v="5"/>
    <s v="gases-n2o"/>
    <x v="23"/>
    <n v="122.895934"/>
    <s v="AR5"/>
    <s v="WEM"/>
    <s v="central"/>
    <x v="6"/>
  </r>
  <r>
    <n v="4908"/>
    <x v="5"/>
    <s v="gases-n2o"/>
    <x v="24"/>
    <n v="126.6464263"/>
    <s v="AR5"/>
    <s v="WEM"/>
    <s v="central"/>
    <x v="6"/>
  </r>
  <r>
    <n v="4909"/>
    <x v="5"/>
    <s v="gases-n2o"/>
    <x v="25"/>
    <n v="130.61528440000001"/>
    <s v="AR5"/>
    <s v="WEM"/>
    <s v="central"/>
    <x v="6"/>
  </r>
  <r>
    <n v="4910"/>
    <x v="5"/>
    <s v="gases-n2o"/>
    <x v="26"/>
    <n v="135.3252669"/>
    <s v="AR5"/>
    <s v="WEM"/>
    <s v="central"/>
    <x v="6"/>
  </r>
  <r>
    <n v="4911"/>
    <x v="5"/>
    <s v="gases-n2o"/>
    <x v="27"/>
    <n v="138.80001010000001"/>
    <s v="AR5"/>
    <s v="WEM"/>
    <s v="central"/>
    <x v="6"/>
  </r>
  <r>
    <n v="4912"/>
    <x v="5"/>
    <s v="gases-n2o"/>
    <x v="28"/>
    <n v="141.97306950000001"/>
    <s v="AR5"/>
    <s v="WEM"/>
    <s v="central"/>
    <x v="6"/>
  </r>
  <r>
    <n v="4913"/>
    <x v="5"/>
    <s v="gases-n2o"/>
    <x v="29"/>
    <n v="145.96479969999999"/>
    <s v="AR5"/>
    <s v="WEM"/>
    <s v="central"/>
    <x v="6"/>
  </r>
  <r>
    <n v="4914"/>
    <x v="5"/>
    <s v="gases-n2o"/>
    <x v="30"/>
    <n v="148.54161920000001"/>
    <s v="AR5"/>
    <s v="WEM"/>
    <s v="central"/>
    <x v="6"/>
  </r>
  <r>
    <n v="4915"/>
    <x v="5"/>
    <s v="gases-n2o"/>
    <x v="31"/>
    <n v="149.76133239999999"/>
    <s v="AR5"/>
    <s v="WEM"/>
    <s v="central"/>
    <x v="6"/>
  </r>
  <r>
    <n v="4916"/>
    <x v="5"/>
    <s v="gases-n2o"/>
    <x v="32"/>
    <n v="150.63592919999999"/>
    <s v="AR5"/>
    <s v="WEM"/>
    <s v="central"/>
    <x v="6"/>
  </r>
  <r>
    <n v="4917"/>
    <x v="5"/>
    <s v="gases-n2o"/>
    <x v="33"/>
    <n v="154.93137110000001"/>
    <s v="AR5"/>
    <s v="WEM"/>
    <s v="central"/>
    <x v="6"/>
  </r>
  <r>
    <n v="4918"/>
    <x v="5"/>
    <s v="gases-n2o"/>
    <x v="34"/>
    <n v="157.92933199999999"/>
    <s v="AR5"/>
    <s v="WEM"/>
    <s v="central"/>
    <x v="6"/>
  </r>
  <r>
    <n v="4919"/>
    <x v="5"/>
    <s v="gases-n2o"/>
    <x v="35"/>
    <n v="160.0763097"/>
    <s v="AR5"/>
    <s v="WEM"/>
    <s v="central"/>
    <x v="6"/>
  </r>
  <r>
    <n v="4920"/>
    <x v="5"/>
    <s v="gases-n2o"/>
    <x v="36"/>
    <n v="162.2003388"/>
    <s v="AR5"/>
    <s v="WEM"/>
    <s v="central"/>
    <x v="6"/>
  </r>
  <r>
    <n v="4921"/>
    <x v="5"/>
    <s v="gases-n2o"/>
    <x v="37"/>
    <n v="164.07667240000001"/>
    <s v="AR5"/>
    <s v="WEM"/>
    <s v="central"/>
    <x v="6"/>
  </r>
  <r>
    <n v="4922"/>
    <x v="5"/>
    <s v="gases-n2o"/>
    <x v="38"/>
    <n v="166.22407720000001"/>
    <s v="AR5"/>
    <s v="WEM"/>
    <s v="central"/>
    <x v="6"/>
  </r>
  <r>
    <n v="4923"/>
    <x v="5"/>
    <s v="gases-n2o"/>
    <x v="39"/>
    <n v="167.98714000000001"/>
    <s v="AR5"/>
    <s v="WEM"/>
    <s v="central"/>
    <x v="6"/>
  </r>
  <r>
    <n v="4924"/>
    <x v="5"/>
    <s v="gases-n2o"/>
    <x v="40"/>
    <n v="169.6891463"/>
    <s v="AR5"/>
    <s v="WEM"/>
    <s v="central"/>
    <x v="6"/>
  </r>
  <r>
    <n v="4925"/>
    <x v="5"/>
    <s v="gases-n2o"/>
    <x v="41"/>
    <n v="170.73518770000001"/>
    <s v="AR5"/>
    <s v="WEM"/>
    <s v="central"/>
    <x v="6"/>
  </r>
  <r>
    <n v="4926"/>
    <x v="5"/>
    <s v="gases-n2o"/>
    <x v="42"/>
    <n v="171.7901292"/>
    <s v="AR5"/>
    <s v="WEM"/>
    <s v="central"/>
    <x v="6"/>
  </r>
  <r>
    <n v="4927"/>
    <x v="5"/>
    <s v="gases-n2o"/>
    <x v="43"/>
    <n v="172.84508360000001"/>
    <s v="AR5"/>
    <s v="WEM"/>
    <s v="central"/>
    <x v="6"/>
  </r>
  <r>
    <n v="4928"/>
    <x v="5"/>
    <s v="gases-n2o"/>
    <x v="44"/>
    <n v="173.66421220000001"/>
    <s v="AR5"/>
    <s v="WEM"/>
    <s v="central"/>
    <x v="6"/>
  </r>
  <r>
    <n v="4929"/>
    <x v="5"/>
    <s v="gases-n2o"/>
    <x v="45"/>
    <n v="174.4694954"/>
    <s v="AR5"/>
    <s v="WEM"/>
    <s v="central"/>
    <x v="6"/>
  </r>
  <r>
    <n v="4930"/>
    <x v="5"/>
    <s v="gases-n2o"/>
    <x v="46"/>
    <n v="175.2704344"/>
    <s v="AR5"/>
    <s v="WEM"/>
    <s v="central"/>
    <x v="6"/>
  </r>
  <r>
    <n v="4931"/>
    <x v="5"/>
    <s v="gases-n2o"/>
    <x v="47"/>
    <n v="176.08847689999999"/>
    <s v="AR5"/>
    <s v="WEM"/>
    <s v="central"/>
    <x v="6"/>
  </r>
  <r>
    <n v="4932"/>
    <x v="5"/>
    <s v="gases-n2o"/>
    <x v="48"/>
    <n v="176.90674580000001"/>
    <s v="AR5"/>
    <s v="WEM"/>
    <s v="central"/>
    <x v="6"/>
  </r>
  <r>
    <n v="4933"/>
    <x v="5"/>
    <s v="gases-n2o"/>
    <x v="49"/>
    <n v="177.66092309999999"/>
    <s v="AR5"/>
    <s v="WEM"/>
    <s v="central"/>
    <x v="6"/>
  </r>
  <r>
    <n v="4934"/>
    <x v="5"/>
    <s v="gases-n2o"/>
    <x v="50"/>
    <n v="178.4382018"/>
    <s v="AR5"/>
    <s v="WEM"/>
    <s v="central"/>
    <x v="6"/>
  </r>
  <r>
    <n v="4935"/>
    <x v="5"/>
    <s v="gases-n2o"/>
    <x v="51"/>
    <n v="179.21819840000001"/>
    <s v="AR5"/>
    <s v="WEM"/>
    <s v="central"/>
    <x v="6"/>
  </r>
  <r>
    <n v="4936"/>
    <x v="5"/>
    <s v="gases-n2o"/>
    <x v="52"/>
    <n v="179.99858939999999"/>
    <s v="AR5"/>
    <s v="WEM"/>
    <s v="central"/>
    <x v="6"/>
  </r>
  <r>
    <n v="4937"/>
    <x v="5"/>
    <s v="gases-n2o"/>
    <x v="53"/>
    <n v="180.78167139999999"/>
    <s v="AR5"/>
    <s v="WEM"/>
    <s v="central"/>
    <x v="6"/>
  </r>
  <r>
    <n v="4938"/>
    <x v="5"/>
    <s v="gases-n2o"/>
    <x v="54"/>
    <n v="181.4913397"/>
    <s v="AR5"/>
    <s v="WEM"/>
    <s v="central"/>
    <x v="6"/>
  </r>
  <r>
    <n v="4939"/>
    <x v="5"/>
    <s v="gases-n2o"/>
    <x v="55"/>
    <n v="182.20156919999999"/>
    <s v="AR5"/>
    <s v="WEM"/>
    <s v="central"/>
    <x v="6"/>
  </r>
  <r>
    <n v="4940"/>
    <x v="5"/>
    <s v="gases-n2o"/>
    <x v="56"/>
    <n v="182.90992019999999"/>
    <s v="AR5"/>
    <s v="WEM"/>
    <s v="central"/>
    <x v="6"/>
  </r>
  <r>
    <n v="4941"/>
    <x v="5"/>
    <s v="gases-n2o"/>
    <x v="57"/>
    <n v="183.6189114"/>
    <s v="AR5"/>
    <s v="WEM"/>
    <s v="central"/>
    <x v="6"/>
  </r>
  <r>
    <n v="4942"/>
    <x v="5"/>
    <s v="gases-n2o"/>
    <x v="58"/>
    <n v="184.3319544"/>
    <s v="AR5"/>
    <s v="WEM"/>
    <s v="central"/>
    <x v="6"/>
  </r>
  <r>
    <n v="4943"/>
    <x v="5"/>
    <s v="gases-n2o"/>
    <x v="59"/>
    <n v="184.95832419999999"/>
    <s v="AR5"/>
    <s v="WEM"/>
    <s v="central"/>
    <x v="6"/>
  </r>
  <r>
    <n v="4944"/>
    <x v="5"/>
    <s v="gases-n2o"/>
    <x v="60"/>
    <n v="185.09546739999999"/>
    <s v="AR5"/>
    <s v="WEM"/>
    <s v="central"/>
    <x v="6"/>
  </r>
  <r>
    <n v="4945"/>
    <x v="0"/>
    <s v="gases-ch4"/>
    <x v="0"/>
    <n v="31885.056369554321"/>
    <s v="AR5"/>
    <s v="WEM"/>
    <s v="high"/>
    <x v="7"/>
  </r>
  <r>
    <n v="4946"/>
    <x v="0"/>
    <s v="gases-ch4"/>
    <x v="1"/>
    <n v="32102.536188234619"/>
    <s v="AR5"/>
    <s v="WEM"/>
    <s v="high"/>
    <x v="7"/>
  </r>
  <r>
    <n v="4947"/>
    <x v="0"/>
    <s v="gases-ch4"/>
    <x v="2"/>
    <n v="31618.853412686629"/>
    <s v="AR5"/>
    <s v="WEM"/>
    <s v="high"/>
    <x v="7"/>
  </r>
  <r>
    <n v="4948"/>
    <x v="0"/>
    <s v="gases-ch4"/>
    <x v="3"/>
    <n v="31628.237899673139"/>
    <s v="AR5"/>
    <s v="WEM"/>
    <s v="high"/>
    <x v="7"/>
  </r>
  <r>
    <n v="4949"/>
    <x v="0"/>
    <s v="gases-ch4"/>
    <x v="4"/>
    <n v="32940.39585271298"/>
    <s v="AR5"/>
    <s v="WEM"/>
    <s v="high"/>
    <x v="7"/>
  </r>
  <r>
    <n v="4950"/>
    <x v="0"/>
    <s v="gases-ch4"/>
    <x v="5"/>
    <n v="33309.823314528687"/>
    <s v="AR5"/>
    <s v="WEM"/>
    <s v="high"/>
    <x v="7"/>
  </r>
  <r>
    <n v="4951"/>
    <x v="0"/>
    <s v="gases-ch4"/>
    <x v="6"/>
    <n v="33928.93917691485"/>
    <s v="AR5"/>
    <s v="WEM"/>
    <s v="high"/>
    <x v="7"/>
  </r>
  <r>
    <n v="4952"/>
    <x v="0"/>
    <s v="gases-ch4"/>
    <x v="7"/>
    <n v="34512.928209399754"/>
    <s v="AR5"/>
    <s v="WEM"/>
    <s v="high"/>
    <x v="7"/>
  </r>
  <r>
    <n v="4953"/>
    <x v="0"/>
    <s v="gases-ch4"/>
    <x v="8"/>
    <n v="33752.692092358928"/>
    <s v="AR5"/>
    <s v="WEM"/>
    <s v="high"/>
    <x v="7"/>
  </r>
  <r>
    <n v="4954"/>
    <x v="0"/>
    <s v="gases-ch4"/>
    <x v="9"/>
    <n v="33611.144970449641"/>
    <s v="AR5"/>
    <s v="WEM"/>
    <s v="high"/>
    <x v="7"/>
  </r>
  <r>
    <n v="4955"/>
    <x v="0"/>
    <s v="gases-ch4"/>
    <x v="10"/>
    <n v="34653.924201320558"/>
    <s v="AR5"/>
    <s v="WEM"/>
    <s v="high"/>
    <x v="7"/>
  </r>
  <r>
    <n v="4956"/>
    <x v="0"/>
    <s v="gases-ch4"/>
    <x v="11"/>
    <n v="34898.545099062263"/>
    <s v="AR5"/>
    <s v="WEM"/>
    <s v="high"/>
    <x v="7"/>
  </r>
  <r>
    <n v="4957"/>
    <x v="0"/>
    <s v="gases-ch4"/>
    <x v="12"/>
    <n v="34690.632306203312"/>
    <s v="AR5"/>
    <s v="WEM"/>
    <s v="high"/>
    <x v="7"/>
  </r>
  <r>
    <n v="4958"/>
    <x v="0"/>
    <s v="gases-ch4"/>
    <x v="13"/>
    <n v="35300.077328834363"/>
    <s v="AR5"/>
    <s v="WEM"/>
    <s v="high"/>
    <x v="7"/>
  </r>
  <r>
    <n v="4959"/>
    <x v="0"/>
    <s v="gases-ch4"/>
    <x v="14"/>
    <n v="35494.454011366281"/>
    <s v="AR5"/>
    <s v="WEM"/>
    <s v="high"/>
    <x v="7"/>
  </r>
  <r>
    <n v="4960"/>
    <x v="0"/>
    <s v="gases-ch4"/>
    <x v="15"/>
    <n v="35593.734670075741"/>
    <s v="AR5"/>
    <s v="WEM"/>
    <s v="high"/>
    <x v="7"/>
  </r>
  <r>
    <n v="4961"/>
    <x v="0"/>
    <s v="gases-ch4"/>
    <x v="16"/>
    <n v="35667.03909055893"/>
    <s v="AR5"/>
    <s v="WEM"/>
    <s v="high"/>
    <x v="7"/>
  </r>
  <r>
    <n v="4962"/>
    <x v="0"/>
    <s v="gases-ch4"/>
    <x v="17"/>
    <n v="34697.182293997823"/>
    <s v="AR5"/>
    <s v="WEM"/>
    <s v="high"/>
    <x v="7"/>
  </r>
  <r>
    <n v="4963"/>
    <x v="0"/>
    <s v="gases-ch4"/>
    <x v="18"/>
    <n v="33822.688862967749"/>
    <s v="AR5"/>
    <s v="WEM"/>
    <s v="high"/>
    <x v="7"/>
  </r>
  <r>
    <n v="4964"/>
    <x v="0"/>
    <s v="gases-ch4"/>
    <x v="19"/>
    <n v="33763.06780557915"/>
    <s v="AR5"/>
    <s v="WEM"/>
    <s v="high"/>
    <x v="7"/>
  </r>
  <r>
    <n v="4965"/>
    <x v="0"/>
    <s v="gases-ch4"/>
    <x v="20"/>
    <n v="33816.291817173187"/>
    <s v="AR5"/>
    <s v="WEM"/>
    <s v="high"/>
    <x v="7"/>
  </r>
  <r>
    <n v="4966"/>
    <x v="0"/>
    <s v="gases-ch4"/>
    <x v="21"/>
    <n v="34189.829266991706"/>
    <s v="AR5"/>
    <s v="WEM"/>
    <s v="high"/>
    <x v="7"/>
  </r>
  <r>
    <n v="4967"/>
    <x v="0"/>
    <s v="gases-ch4"/>
    <x v="22"/>
    <n v="35174.477373048081"/>
    <s v="AR5"/>
    <s v="WEM"/>
    <s v="high"/>
    <x v="7"/>
  </r>
  <r>
    <n v="4968"/>
    <x v="0"/>
    <s v="gases-ch4"/>
    <x v="23"/>
    <n v="35228.957693138473"/>
    <s v="AR5"/>
    <s v="WEM"/>
    <s v="high"/>
    <x v="7"/>
  </r>
  <r>
    <n v="4969"/>
    <x v="0"/>
    <s v="gases-ch4"/>
    <x v="24"/>
    <n v="35478.609641807037"/>
    <s v="AR5"/>
    <s v="WEM"/>
    <s v="high"/>
    <x v="7"/>
  </r>
  <r>
    <n v="4970"/>
    <x v="0"/>
    <s v="gases-ch4"/>
    <x v="25"/>
    <n v="35091.65146377404"/>
    <s v="AR5"/>
    <s v="WEM"/>
    <s v="high"/>
    <x v="7"/>
  </r>
  <r>
    <n v="4971"/>
    <x v="0"/>
    <s v="gases-ch4"/>
    <x v="26"/>
    <n v="34640.263075590337"/>
    <s v="AR5"/>
    <s v="WEM"/>
    <s v="high"/>
    <x v="7"/>
  </r>
  <r>
    <n v="4972"/>
    <x v="0"/>
    <s v="gases-ch4"/>
    <x v="27"/>
    <n v="34750.080320207271"/>
    <s v="AR5"/>
    <s v="WEM"/>
    <s v="high"/>
    <x v="7"/>
  </r>
  <r>
    <n v="4973"/>
    <x v="0"/>
    <s v="gases-ch4"/>
    <x v="28"/>
    <n v="34883.278618874618"/>
    <s v="AR5"/>
    <s v="WEM"/>
    <s v="high"/>
    <x v="7"/>
  </r>
  <r>
    <n v="4974"/>
    <x v="0"/>
    <s v="gases-ch4"/>
    <x v="29"/>
    <n v="35073.579112072199"/>
    <s v="AR5"/>
    <s v="WEM"/>
    <s v="high"/>
    <x v="7"/>
  </r>
  <r>
    <n v="4975"/>
    <x v="0"/>
    <s v="gases-ch4"/>
    <x v="30"/>
    <n v="34937.79588146801"/>
    <s v="AR5"/>
    <s v="WEM"/>
    <s v="high"/>
    <x v="7"/>
  </r>
  <r>
    <n v="4976"/>
    <x v="0"/>
    <s v="gases-ch4"/>
    <x v="31"/>
    <n v="34977.070160879994"/>
    <s v="AR5"/>
    <s v="WEM"/>
    <s v="high"/>
    <x v="7"/>
  </r>
  <r>
    <n v="4977"/>
    <x v="0"/>
    <s v="gases-ch4"/>
    <x v="32"/>
    <n v="34150.526512935387"/>
    <s v="AR5"/>
    <s v="WEM"/>
    <s v="high"/>
    <x v="7"/>
  </r>
  <r>
    <n v="4978"/>
    <x v="0"/>
    <s v="gases-ch4"/>
    <x v="33"/>
    <n v="33449.760662040317"/>
    <s v="AR5"/>
    <s v="WEM"/>
    <s v="high"/>
    <x v="7"/>
  </r>
  <r>
    <n v="4979"/>
    <x v="0"/>
    <s v="gases-ch4"/>
    <x v="34"/>
    <n v="33532.440210000001"/>
    <s v="AR5"/>
    <s v="WEM"/>
    <s v="high"/>
    <x v="7"/>
  </r>
  <r>
    <n v="4980"/>
    <x v="0"/>
    <s v="gases-ch4"/>
    <x v="35"/>
    <n v="33864.110829999998"/>
    <s v="AR5"/>
    <s v="WEM"/>
    <s v="high"/>
    <x v="7"/>
  </r>
  <r>
    <n v="4981"/>
    <x v="0"/>
    <s v="gases-ch4"/>
    <x v="36"/>
    <n v="34202.987930000003"/>
    <s v="AR5"/>
    <s v="WEM"/>
    <s v="high"/>
    <x v="7"/>
  </r>
  <r>
    <n v="4982"/>
    <x v="0"/>
    <s v="gases-ch4"/>
    <x v="37"/>
    <n v="34449.080090000003"/>
    <s v="AR5"/>
    <s v="WEM"/>
    <s v="high"/>
    <x v="7"/>
  </r>
  <r>
    <n v="4983"/>
    <x v="0"/>
    <s v="gases-ch4"/>
    <x v="38"/>
    <n v="34790.00088"/>
    <s v="AR5"/>
    <s v="WEM"/>
    <s v="high"/>
    <x v="7"/>
  </r>
  <r>
    <n v="4984"/>
    <x v="0"/>
    <s v="gases-ch4"/>
    <x v="39"/>
    <n v="34790.35759"/>
    <s v="AR5"/>
    <s v="WEM"/>
    <s v="high"/>
    <x v="7"/>
  </r>
  <r>
    <n v="4985"/>
    <x v="0"/>
    <s v="gases-ch4"/>
    <x v="40"/>
    <n v="34828.24957"/>
    <s v="AR5"/>
    <s v="WEM"/>
    <s v="high"/>
    <x v="7"/>
  </r>
  <r>
    <n v="4986"/>
    <x v="0"/>
    <s v="gases-ch4"/>
    <x v="41"/>
    <n v="35127.562669999999"/>
    <s v="AR5"/>
    <s v="WEM"/>
    <s v="high"/>
    <x v="7"/>
  </r>
  <r>
    <n v="4987"/>
    <x v="0"/>
    <s v="gases-ch4"/>
    <x v="42"/>
    <n v="35490.281969999996"/>
    <s v="AR5"/>
    <s v="WEM"/>
    <s v="high"/>
    <x v="7"/>
  </r>
  <r>
    <n v="4988"/>
    <x v="0"/>
    <s v="gases-ch4"/>
    <x v="43"/>
    <n v="35712.416389999999"/>
    <s v="AR5"/>
    <s v="WEM"/>
    <s v="high"/>
    <x v="7"/>
  </r>
  <r>
    <n v="4989"/>
    <x v="0"/>
    <s v="gases-ch4"/>
    <x v="44"/>
    <n v="36098.742660000004"/>
    <s v="AR5"/>
    <s v="WEM"/>
    <s v="high"/>
    <x v="7"/>
  </r>
  <r>
    <n v="4990"/>
    <x v="0"/>
    <s v="gases-ch4"/>
    <x v="45"/>
    <n v="36479.122880000003"/>
    <s v="AR5"/>
    <s v="WEM"/>
    <s v="high"/>
    <x v="7"/>
  </r>
  <r>
    <n v="4991"/>
    <x v="0"/>
    <s v="gases-ch4"/>
    <x v="46"/>
    <n v="36750.97191"/>
    <s v="AR5"/>
    <s v="WEM"/>
    <s v="high"/>
    <x v="7"/>
  </r>
  <r>
    <n v="4992"/>
    <x v="0"/>
    <s v="gases-ch4"/>
    <x v="47"/>
    <n v="36790.920729999998"/>
    <s v="AR5"/>
    <s v="WEM"/>
    <s v="high"/>
    <x v="7"/>
  </r>
  <r>
    <n v="4993"/>
    <x v="0"/>
    <s v="gases-ch4"/>
    <x v="48"/>
    <n v="36985.507989999998"/>
    <s v="AR5"/>
    <s v="WEM"/>
    <s v="high"/>
    <x v="7"/>
  </r>
  <r>
    <n v="4994"/>
    <x v="0"/>
    <s v="gases-ch4"/>
    <x v="49"/>
    <n v="37187.173730000002"/>
    <s v="AR5"/>
    <s v="WEM"/>
    <s v="high"/>
    <x v="7"/>
  </r>
  <r>
    <n v="4995"/>
    <x v="0"/>
    <s v="gases-ch4"/>
    <x v="50"/>
    <n v="37541.18017"/>
    <s v="AR5"/>
    <s v="WEM"/>
    <s v="high"/>
    <x v="7"/>
  </r>
  <r>
    <n v="4996"/>
    <x v="0"/>
    <s v="gases-ch4"/>
    <x v="51"/>
    <n v="37727.544090000003"/>
    <s v="AR5"/>
    <s v="WEM"/>
    <s v="high"/>
    <x v="7"/>
  </r>
  <r>
    <n v="4997"/>
    <x v="0"/>
    <s v="gases-ch4"/>
    <x v="52"/>
    <n v="38001.404549999999"/>
    <s v="AR5"/>
    <s v="WEM"/>
    <s v="high"/>
    <x v="7"/>
  </r>
  <r>
    <n v="4998"/>
    <x v="0"/>
    <s v="gases-ch4"/>
    <x v="53"/>
    <n v="38279.574549999998"/>
    <s v="AR5"/>
    <s v="WEM"/>
    <s v="high"/>
    <x v="7"/>
  </r>
  <r>
    <n v="4999"/>
    <x v="0"/>
    <s v="gases-ch4"/>
    <x v="54"/>
    <n v="38641.681499999999"/>
    <s v="AR5"/>
    <s v="WEM"/>
    <s v="high"/>
    <x v="7"/>
  </r>
  <r>
    <n v="5000"/>
    <x v="0"/>
    <s v="gases-ch4"/>
    <x v="55"/>
    <n v="38832.282520000001"/>
    <s v="AR5"/>
    <s v="WEM"/>
    <s v="high"/>
    <x v="7"/>
  </r>
  <r>
    <n v="5001"/>
    <x v="0"/>
    <s v="gases-ch4"/>
    <x v="56"/>
    <n v="39112.263709999999"/>
    <s v="AR5"/>
    <s v="WEM"/>
    <s v="high"/>
    <x v="7"/>
  </r>
  <r>
    <n v="5002"/>
    <x v="0"/>
    <s v="gases-ch4"/>
    <x v="57"/>
    <n v="39396.40191"/>
    <s v="AR5"/>
    <s v="WEM"/>
    <s v="high"/>
    <x v="7"/>
  </r>
  <r>
    <n v="5003"/>
    <x v="0"/>
    <s v="gases-ch4"/>
    <x v="58"/>
    <n v="39766.948230000002"/>
    <s v="AR5"/>
    <s v="WEM"/>
    <s v="high"/>
    <x v="7"/>
  </r>
  <r>
    <n v="5004"/>
    <x v="0"/>
    <s v="gases-ch4"/>
    <x v="59"/>
    <n v="39962.385759999997"/>
    <s v="AR5"/>
    <s v="WEM"/>
    <s v="high"/>
    <x v="7"/>
  </r>
  <r>
    <n v="5005"/>
    <x v="0"/>
    <s v="gases-ch4"/>
    <x v="60"/>
    <n v="40163.214919999999"/>
    <s v="AR5"/>
    <s v="WEM"/>
    <s v="high"/>
    <x v="7"/>
  </r>
  <r>
    <n v="5006"/>
    <x v="0"/>
    <s v="gases-co2"/>
    <x v="0"/>
    <n v="335.67906394850041"/>
    <s v="AR5"/>
    <s v="WEM"/>
    <s v="high"/>
    <x v="7"/>
  </r>
  <r>
    <n v="5007"/>
    <x v="0"/>
    <s v="gases-co2"/>
    <x v="1"/>
    <n v="371.90615144239018"/>
    <s v="AR5"/>
    <s v="WEM"/>
    <s v="high"/>
    <x v="7"/>
  </r>
  <r>
    <n v="5008"/>
    <x v="0"/>
    <s v="gases-co2"/>
    <x v="2"/>
    <n v="394.76661750439598"/>
    <s v="AR5"/>
    <s v="WEM"/>
    <s v="high"/>
    <x v="7"/>
  </r>
  <r>
    <n v="5009"/>
    <x v="0"/>
    <s v="gases-co2"/>
    <x v="3"/>
    <n v="442.64120134394068"/>
    <s v="AR5"/>
    <s v="WEM"/>
    <s v="high"/>
    <x v="7"/>
  </r>
  <r>
    <n v="5010"/>
    <x v="0"/>
    <s v="gases-co2"/>
    <x v="4"/>
    <n v="500.41393501738128"/>
    <s v="AR5"/>
    <s v="WEM"/>
    <s v="high"/>
    <x v="7"/>
  </r>
  <r>
    <n v="5011"/>
    <x v="0"/>
    <s v="gases-co2"/>
    <x v="5"/>
    <n v="582.37680143737566"/>
    <s v="AR5"/>
    <s v="WEM"/>
    <s v="high"/>
    <x v="7"/>
  </r>
  <r>
    <n v="5012"/>
    <x v="0"/>
    <s v="gases-co2"/>
    <x v="6"/>
    <n v="541.38352746514397"/>
    <s v="AR5"/>
    <s v="WEM"/>
    <s v="high"/>
    <x v="7"/>
  </r>
  <r>
    <n v="5013"/>
    <x v="0"/>
    <s v="gases-co2"/>
    <x v="7"/>
    <n v="568.00527997500399"/>
    <s v="AR5"/>
    <s v="WEM"/>
    <s v="high"/>
    <x v="7"/>
  </r>
  <r>
    <n v="5014"/>
    <x v="0"/>
    <s v="gases-co2"/>
    <x v="8"/>
    <n v="644.77509585238522"/>
    <s v="AR5"/>
    <s v="WEM"/>
    <s v="high"/>
    <x v="7"/>
  </r>
  <r>
    <n v="5015"/>
    <x v="0"/>
    <s v="gases-co2"/>
    <x v="9"/>
    <n v="743.1827698796393"/>
    <s v="AR5"/>
    <s v="WEM"/>
    <s v="high"/>
    <x v="7"/>
  </r>
  <r>
    <n v="5016"/>
    <x v="0"/>
    <s v="gases-co2"/>
    <x v="10"/>
    <n v="790.77977704553166"/>
    <s v="AR5"/>
    <s v="WEM"/>
    <s v="high"/>
    <x v="7"/>
  </r>
  <r>
    <n v="5017"/>
    <x v="0"/>
    <s v="gases-co2"/>
    <x v="11"/>
    <n v="901.74608380166364"/>
    <s v="AR5"/>
    <s v="WEM"/>
    <s v="high"/>
    <x v="7"/>
  </r>
  <r>
    <n v="5018"/>
    <x v="0"/>
    <s v="gases-co2"/>
    <x v="12"/>
    <n v="1033.900568909587"/>
    <s v="AR5"/>
    <s v="WEM"/>
    <s v="high"/>
    <x v="7"/>
  </r>
  <r>
    <n v="5019"/>
    <x v="0"/>
    <s v="gases-co2"/>
    <x v="13"/>
    <n v="1001.7259658456539"/>
    <s v="AR5"/>
    <s v="WEM"/>
    <s v="high"/>
    <x v="7"/>
  </r>
  <r>
    <n v="5020"/>
    <x v="0"/>
    <s v="gases-co2"/>
    <x v="14"/>
    <n v="1006.908266386383"/>
    <s v="AR5"/>
    <s v="WEM"/>
    <s v="high"/>
    <x v="7"/>
  </r>
  <r>
    <n v="5021"/>
    <x v="0"/>
    <s v="gases-co2"/>
    <x v="15"/>
    <n v="1064.1014056601909"/>
    <s v="AR5"/>
    <s v="WEM"/>
    <s v="high"/>
    <x v="7"/>
  </r>
  <r>
    <n v="5022"/>
    <x v="0"/>
    <s v="gases-co2"/>
    <x v="16"/>
    <n v="929.82371535332504"/>
    <s v="AR5"/>
    <s v="WEM"/>
    <s v="high"/>
    <x v="7"/>
  </r>
  <r>
    <n v="5023"/>
    <x v="0"/>
    <s v="gases-co2"/>
    <x v="17"/>
    <n v="995.82021588839643"/>
    <s v="AR5"/>
    <s v="WEM"/>
    <s v="high"/>
    <x v="7"/>
  </r>
  <r>
    <n v="5024"/>
    <x v="0"/>
    <s v="gases-co2"/>
    <x v="18"/>
    <n v="942.63769462898597"/>
    <s v="AR5"/>
    <s v="WEM"/>
    <s v="high"/>
    <x v="7"/>
  </r>
  <r>
    <n v="5025"/>
    <x v="0"/>
    <s v="gases-co2"/>
    <x v="19"/>
    <n v="965.77074532463757"/>
    <s v="AR5"/>
    <s v="WEM"/>
    <s v="high"/>
    <x v="7"/>
  </r>
  <r>
    <n v="5026"/>
    <x v="0"/>
    <s v="gases-co2"/>
    <x v="20"/>
    <n v="961.19529073333365"/>
    <s v="AR5"/>
    <s v="WEM"/>
    <s v="high"/>
    <x v="7"/>
  </r>
  <r>
    <n v="5027"/>
    <x v="0"/>
    <s v="gases-co2"/>
    <x v="21"/>
    <n v="1019.706721924638"/>
    <s v="AR5"/>
    <s v="WEM"/>
    <s v="high"/>
    <x v="7"/>
  </r>
  <r>
    <n v="5028"/>
    <x v="0"/>
    <s v="gases-co2"/>
    <x v="22"/>
    <n v="1056.7803060434801"/>
    <s v="AR5"/>
    <s v="WEM"/>
    <s v="high"/>
    <x v="7"/>
  </r>
  <r>
    <n v="5029"/>
    <x v="0"/>
    <s v="gases-co2"/>
    <x v="23"/>
    <n v="965.93459042028996"/>
    <s v="AR5"/>
    <s v="WEM"/>
    <s v="high"/>
    <x v="7"/>
  </r>
  <r>
    <n v="5030"/>
    <x v="0"/>
    <s v="gases-co2"/>
    <x v="24"/>
    <n v="998.76015646956603"/>
    <s v="AR5"/>
    <s v="WEM"/>
    <s v="high"/>
    <x v="7"/>
  </r>
  <r>
    <n v="5031"/>
    <x v="0"/>
    <s v="gases-co2"/>
    <x v="25"/>
    <n v="1050.237449257972"/>
    <s v="AR5"/>
    <s v="WEM"/>
    <s v="high"/>
    <x v="7"/>
  </r>
  <r>
    <n v="5032"/>
    <x v="0"/>
    <s v="gases-co2"/>
    <x v="26"/>
    <n v="998.14629608116036"/>
    <s v="AR5"/>
    <s v="WEM"/>
    <s v="high"/>
    <x v="7"/>
  </r>
  <r>
    <n v="5033"/>
    <x v="0"/>
    <s v="gases-co2"/>
    <x v="27"/>
    <n v="967.0877161318848"/>
    <s v="AR5"/>
    <s v="WEM"/>
    <s v="high"/>
    <x v="7"/>
  </r>
  <r>
    <n v="5034"/>
    <x v="0"/>
    <s v="gases-co2"/>
    <x v="28"/>
    <n v="1016.543726063769"/>
    <s v="AR5"/>
    <s v="WEM"/>
    <s v="high"/>
    <x v="7"/>
  </r>
  <r>
    <n v="5035"/>
    <x v="0"/>
    <s v="gases-co2"/>
    <x v="29"/>
    <n v="1020.503379547827"/>
    <s v="AR5"/>
    <s v="WEM"/>
    <s v="high"/>
    <x v="7"/>
  </r>
  <r>
    <n v="5036"/>
    <x v="0"/>
    <s v="gases-co2"/>
    <x v="30"/>
    <n v="951.5068264405802"/>
    <s v="AR5"/>
    <s v="WEM"/>
    <s v="high"/>
    <x v="7"/>
  </r>
  <r>
    <n v="5037"/>
    <x v="0"/>
    <s v="gases-co2"/>
    <x v="31"/>
    <n v="908.82402129710204"/>
    <s v="AR5"/>
    <s v="WEM"/>
    <s v="high"/>
    <x v="7"/>
  </r>
  <r>
    <n v="5038"/>
    <x v="0"/>
    <s v="gases-co2"/>
    <x v="32"/>
    <n v="824.15120790072501"/>
    <s v="AR5"/>
    <s v="WEM"/>
    <s v="high"/>
    <x v="7"/>
  </r>
  <r>
    <n v="5039"/>
    <x v="0"/>
    <s v="gases-co2"/>
    <x v="33"/>
    <n v="699.42705551304402"/>
    <s v="AR5"/>
    <s v="WEM"/>
    <s v="high"/>
    <x v="7"/>
  </r>
  <r>
    <n v="5040"/>
    <x v="0"/>
    <s v="gases-co2"/>
    <x v="34"/>
    <n v="790.25880289999998"/>
    <s v="AR5"/>
    <s v="WEM"/>
    <s v="high"/>
    <x v="7"/>
  </r>
  <r>
    <n v="5041"/>
    <x v="0"/>
    <s v="gases-co2"/>
    <x v="35"/>
    <n v="797.31287710000004"/>
    <s v="AR5"/>
    <s v="WEM"/>
    <s v="high"/>
    <x v="7"/>
  </r>
  <r>
    <n v="5042"/>
    <x v="0"/>
    <s v="gases-co2"/>
    <x v="36"/>
    <n v="804.8109134"/>
    <s v="AR5"/>
    <s v="WEM"/>
    <s v="high"/>
    <x v="7"/>
  </r>
  <r>
    <n v="5043"/>
    <x v="0"/>
    <s v="gases-co2"/>
    <x v="37"/>
    <n v="812.31574239999998"/>
    <s v="AR5"/>
    <s v="WEM"/>
    <s v="high"/>
    <x v="7"/>
  </r>
  <r>
    <n v="5044"/>
    <x v="0"/>
    <s v="gases-co2"/>
    <x v="38"/>
    <n v="819.7449603"/>
    <s v="AR5"/>
    <s v="WEM"/>
    <s v="high"/>
    <x v="7"/>
  </r>
  <r>
    <n v="5045"/>
    <x v="0"/>
    <s v="gases-co2"/>
    <x v="39"/>
    <n v="827.18563189999998"/>
    <s v="AR5"/>
    <s v="WEM"/>
    <s v="high"/>
    <x v="7"/>
  </r>
  <r>
    <n v="5046"/>
    <x v="0"/>
    <s v="gases-co2"/>
    <x v="40"/>
    <n v="834.60057949999998"/>
    <s v="AR5"/>
    <s v="WEM"/>
    <s v="high"/>
    <x v="7"/>
  </r>
  <r>
    <n v="5047"/>
    <x v="0"/>
    <s v="gases-co2"/>
    <x v="41"/>
    <n v="842.00826170000005"/>
    <s v="AR5"/>
    <s v="WEM"/>
    <s v="high"/>
    <x v="7"/>
  </r>
  <r>
    <n v="5048"/>
    <x v="0"/>
    <s v="gases-co2"/>
    <x v="42"/>
    <n v="849.40867879999996"/>
    <s v="AR5"/>
    <s v="WEM"/>
    <s v="high"/>
    <x v="7"/>
  </r>
  <r>
    <n v="5049"/>
    <x v="0"/>
    <s v="gases-co2"/>
    <x v="43"/>
    <n v="856.80183069999998"/>
    <s v="AR5"/>
    <s v="WEM"/>
    <s v="high"/>
    <x v="7"/>
  </r>
  <r>
    <n v="5050"/>
    <x v="0"/>
    <s v="gases-co2"/>
    <x v="44"/>
    <n v="864.18771709999999"/>
    <s v="AR5"/>
    <s v="WEM"/>
    <s v="high"/>
    <x v="7"/>
  </r>
  <r>
    <n v="5051"/>
    <x v="0"/>
    <s v="gases-co2"/>
    <x v="45"/>
    <n v="871.56633850000003"/>
    <s v="AR5"/>
    <s v="WEM"/>
    <s v="high"/>
    <x v="7"/>
  </r>
  <r>
    <n v="5052"/>
    <x v="0"/>
    <s v="gases-co2"/>
    <x v="46"/>
    <n v="875.30786320000004"/>
    <s v="AR5"/>
    <s v="WEM"/>
    <s v="high"/>
    <x v="7"/>
  </r>
  <r>
    <n v="5053"/>
    <x v="0"/>
    <s v="gases-co2"/>
    <x v="47"/>
    <n v="879.04551370000001"/>
    <s v="AR5"/>
    <s v="WEM"/>
    <s v="high"/>
    <x v="7"/>
  </r>
  <r>
    <n v="5054"/>
    <x v="0"/>
    <s v="gases-co2"/>
    <x v="48"/>
    <n v="882.77928880000002"/>
    <s v="AR5"/>
    <s v="WEM"/>
    <s v="high"/>
    <x v="7"/>
  </r>
  <r>
    <n v="5055"/>
    <x v="0"/>
    <s v="gases-co2"/>
    <x v="49"/>
    <n v="886.50918899999999"/>
    <s v="AR5"/>
    <s v="WEM"/>
    <s v="high"/>
    <x v="7"/>
  </r>
  <r>
    <n v="5056"/>
    <x v="0"/>
    <s v="gases-co2"/>
    <x v="50"/>
    <n v="890.23521530000005"/>
    <s v="AR5"/>
    <s v="WEM"/>
    <s v="high"/>
    <x v="7"/>
  </r>
  <r>
    <n v="5057"/>
    <x v="0"/>
    <s v="gases-co2"/>
    <x v="51"/>
    <n v="893.95736599999998"/>
    <s v="AR5"/>
    <s v="WEM"/>
    <s v="high"/>
    <x v="7"/>
  </r>
  <r>
    <n v="5058"/>
    <x v="0"/>
    <s v="gases-co2"/>
    <x v="52"/>
    <n v="897.67564170000003"/>
    <s v="AR5"/>
    <s v="WEM"/>
    <s v="high"/>
    <x v="7"/>
  </r>
  <r>
    <n v="5059"/>
    <x v="0"/>
    <s v="gases-co2"/>
    <x v="53"/>
    <n v="901.39004360000001"/>
    <s v="AR5"/>
    <s v="WEM"/>
    <s v="high"/>
    <x v="7"/>
  </r>
  <r>
    <n v="5060"/>
    <x v="0"/>
    <s v="gases-co2"/>
    <x v="54"/>
    <n v="905.10056980000002"/>
    <s v="AR5"/>
    <s v="WEM"/>
    <s v="high"/>
    <x v="7"/>
  </r>
  <r>
    <n v="5061"/>
    <x v="0"/>
    <s v="gases-co2"/>
    <x v="55"/>
    <n v="908.80722130000004"/>
    <s v="AR5"/>
    <s v="WEM"/>
    <s v="high"/>
    <x v="7"/>
  </r>
  <r>
    <n v="5062"/>
    <x v="0"/>
    <s v="gases-co2"/>
    <x v="56"/>
    <n v="912.50999879999995"/>
    <s v="AR5"/>
    <s v="WEM"/>
    <s v="high"/>
    <x v="7"/>
  </r>
  <r>
    <n v="5063"/>
    <x v="0"/>
    <s v="gases-co2"/>
    <x v="57"/>
    <n v="916.20890059999999"/>
    <s v="AR5"/>
    <s v="WEM"/>
    <s v="high"/>
    <x v="7"/>
  </r>
  <r>
    <n v="5064"/>
    <x v="0"/>
    <s v="gases-co2"/>
    <x v="58"/>
    <n v="919.90392780000002"/>
    <s v="AR5"/>
    <s v="WEM"/>
    <s v="high"/>
    <x v="7"/>
  </r>
  <r>
    <n v="5065"/>
    <x v="0"/>
    <s v="gases-co2"/>
    <x v="59"/>
    <n v="923.59508070000004"/>
    <s v="AR5"/>
    <s v="WEM"/>
    <s v="high"/>
    <x v="7"/>
  </r>
  <r>
    <n v="5066"/>
    <x v="0"/>
    <s v="gases-co2"/>
    <x v="60"/>
    <n v="927.28235830000006"/>
    <s v="AR5"/>
    <s v="WEM"/>
    <s v="high"/>
    <x v="7"/>
  </r>
  <r>
    <n v="5067"/>
    <x v="0"/>
    <s v="gases-n2o"/>
    <x v="0"/>
    <n v="4694.367579620086"/>
    <s v="AR5"/>
    <s v="WEM"/>
    <s v="high"/>
    <x v="7"/>
  </r>
  <r>
    <n v="5068"/>
    <x v="0"/>
    <s v="gases-n2o"/>
    <x v="1"/>
    <n v="4770.3297773407057"/>
    <s v="AR5"/>
    <s v="WEM"/>
    <s v="high"/>
    <x v="7"/>
  </r>
  <r>
    <n v="5069"/>
    <x v="0"/>
    <s v="gases-n2o"/>
    <x v="2"/>
    <n v="4794.0593403680896"/>
    <s v="AR5"/>
    <s v="WEM"/>
    <s v="high"/>
    <x v="7"/>
  </r>
  <r>
    <n v="5070"/>
    <x v="0"/>
    <s v="gases-n2o"/>
    <x v="3"/>
    <n v="4982.8536622459014"/>
    <s v="AR5"/>
    <s v="WEM"/>
    <s v="high"/>
    <x v="7"/>
  </r>
  <r>
    <n v="5071"/>
    <x v="0"/>
    <s v="gases-n2o"/>
    <x v="4"/>
    <n v="5196.8374035381567"/>
    <s v="AR5"/>
    <s v="WEM"/>
    <s v="high"/>
    <x v="7"/>
  </r>
  <r>
    <n v="5072"/>
    <x v="0"/>
    <s v="gases-n2o"/>
    <x v="5"/>
    <n v="5405.8555898599716"/>
    <s v="AR5"/>
    <s v="WEM"/>
    <s v="high"/>
    <x v="7"/>
  </r>
  <r>
    <n v="5073"/>
    <x v="0"/>
    <s v="gases-n2o"/>
    <x v="6"/>
    <n v="5516.3186338817914"/>
    <s v="AR5"/>
    <s v="WEM"/>
    <s v="high"/>
    <x v="7"/>
  </r>
  <r>
    <n v="5074"/>
    <x v="0"/>
    <s v="gases-n2o"/>
    <x v="7"/>
    <n v="5541.817499541673"/>
    <s v="AR5"/>
    <s v="WEM"/>
    <s v="high"/>
    <x v="7"/>
  </r>
  <r>
    <n v="5075"/>
    <x v="0"/>
    <s v="gases-n2o"/>
    <x v="8"/>
    <n v="5486.6174098821539"/>
    <s v="AR5"/>
    <s v="WEM"/>
    <s v="high"/>
    <x v="7"/>
  </r>
  <r>
    <n v="5076"/>
    <x v="0"/>
    <s v="gases-n2o"/>
    <x v="9"/>
    <n v="5470.411572966992"/>
    <s v="AR5"/>
    <s v="WEM"/>
    <s v="high"/>
    <x v="7"/>
  </r>
  <r>
    <n v="5077"/>
    <x v="0"/>
    <s v="gases-n2o"/>
    <x v="10"/>
    <n v="5730.6583009045753"/>
    <s v="AR5"/>
    <s v="WEM"/>
    <s v="high"/>
    <x v="7"/>
  </r>
  <r>
    <n v="5078"/>
    <x v="0"/>
    <s v="gases-n2o"/>
    <x v="11"/>
    <n v="6046.7248138094074"/>
    <s v="AR5"/>
    <s v="WEM"/>
    <s v="high"/>
    <x v="7"/>
  </r>
  <r>
    <n v="5079"/>
    <x v="0"/>
    <s v="gases-n2o"/>
    <x v="12"/>
    <n v="6122.0963102291526"/>
    <s v="AR5"/>
    <s v="WEM"/>
    <s v="high"/>
    <x v="7"/>
  </r>
  <r>
    <n v="5080"/>
    <x v="0"/>
    <s v="gases-n2o"/>
    <x v="13"/>
    <n v="6355.7599915833889"/>
    <s v="AR5"/>
    <s v="WEM"/>
    <s v="high"/>
    <x v="7"/>
  </r>
  <r>
    <n v="5081"/>
    <x v="0"/>
    <s v="gases-n2o"/>
    <x v="14"/>
    <n v="6460.7452678960408"/>
    <s v="AR5"/>
    <s v="WEM"/>
    <s v="high"/>
    <x v="7"/>
  </r>
  <r>
    <n v="5082"/>
    <x v="0"/>
    <s v="gases-n2o"/>
    <x v="15"/>
    <n v="6503.8542260926824"/>
    <s v="AR5"/>
    <s v="WEM"/>
    <s v="high"/>
    <x v="7"/>
  </r>
  <r>
    <n v="5083"/>
    <x v="0"/>
    <s v="gases-n2o"/>
    <x v="16"/>
    <n v="6282.0089613653881"/>
    <s v="AR5"/>
    <s v="WEM"/>
    <s v="high"/>
    <x v="7"/>
  </r>
  <r>
    <n v="5084"/>
    <x v="0"/>
    <s v="gases-n2o"/>
    <x v="17"/>
    <n v="6086.6318211180542"/>
    <s v="AR5"/>
    <s v="WEM"/>
    <s v="high"/>
    <x v="7"/>
  </r>
  <r>
    <n v="5085"/>
    <x v="0"/>
    <s v="gases-n2o"/>
    <x v="18"/>
    <n v="6131.3754276390364"/>
    <s v="AR5"/>
    <s v="WEM"/>
    <s v="high"/>
    <x v="7"/>
  </r>
  <r>
    <n v="5086"/>
    <x v="0"/>
    <s v="gases-n2o"/>
    <x v="19"/>
    <n v="6122.5637845038927"/>
    <s v="AR5"/>
    <s v="WEM"/>
    <s v="high"/>
    <x v="7"/>
  </r>
  <r>
    <n v="5087"/>
    <x v="0"/>
    <s v="gases-n2o"/>
    <x v="20"/>
    <n v="6277.8167819743048"/>
    <s v="AR5"/>
    <s v="WEM"/>
    <s v="high"/>
    <x v="7"/>
  </r>
  <r>
    <n v="5088"/>
    <x v="0"/>
    <s v="gases-n2o"/>
    <x v="21"/>
    <n v="6414.7990483492322"/>
    <s v="AR5"/>
    <s v="WEM"/>
    <s v="high"/>
    <x v="7"/>
  </r>
  <r>
    <n v="5089"/>
    <x v="0"/>
    <s v="gases-n2o"/>
    <x v="22"/>
    <n v="6515.6608528543538"/>
    <s v="AR5"/>
    <s v="WEM"/>
    <s v="high"/>
    <x v="7"/>
  </r>
  <r>
    <n v="5090"/>
    <x v="0"/>
    <s v="gases-n2o"/>
    <x v="23"/>
    <n v="6513.4080327276833"/>
    <s v="AR5"/>
    <s v="WEM"/>
    <s v="high"/>
    <x v="7"/>
  </r>
  <r>
    <n v="5091"/>
    <x v="0"/>
    <s v="gases-n2o"/>
    <x v="24"/>
    <n v="6725.9861666025436"/>
    <s v="AR5"/>
    <s v="WEM"/>
    <s v="high"/>
    <x v="7"/>
  </r>
  <r>
    <n v="5092"/>
    <x v="0"/>
    <s v="gases-n2o"/>
    <x v="25"/>
    <n v="6685.8989227000238"/>
    <s v="AR5"/>
    <s v="WEM"/>
    <s v="high"/>
    <x v="7"/>
  </r>
  <r>
    <n v="5093"/>
    <x v="0"/>
    <s v="gases-n2o"/>
    <x v="26"/>
    <n v="6704.1946516296684"/>
    <s v="AR5"/>
    <s v="WEM"/>
    <s v="high"/>
    <x v="7"/>
  </r>
  <r>
    <n v="5094"/>
    <x v="0"/>
    <s v="gases-n2o"/>
    <x v="27"/>
    <n v="6767.5240728407234"/>
    <s v="AR5"/>
    <s v="WEM"/>
    <s v="high"/>
    <x v="7"/>
  </r>
  <r>
    <n v="5095"/>
    <x v="0"/>
    <s v="gases-n2o"/>
    <x v="28"/>
    <n v="6847.6396745394513"/>
    <s v="AR5"/>
    <s v="WEM"/>
    <s v="high"/>
    <x v="7"/>
  </r>
  <r>
    <n v="5096"/>
    <x v="0"/>
    <s v="gases-n2o"/>
    <x v="29"/>
    <n v="6862.7021551674434"/>
    <s v="AR5"/>
    <s v="WEM"/>
    <s v="high"/>
    <x v="7"/>
  </r>
  <r>
    <n v="5097"/>
    <x v="0"/>
    <s v="gases-n2o"/>
    <x v="30"/>
    <n v="6971.9488312831963"/>
    <s v="AR5"/>
    <s v="WEM"/>
    <s v="high"/>
    <x v="7"/>
  </r>
  <r>
    <n v="5098"/>
    <x v="0"/>
    <s v="gases-n2o"/>
    <x v="31"/>
    <n v="6829.7204256400692"/>
    <s v="AR5"/>
    <s v="WEM"/>
    <s v="high"/>
    <x v="7"/>
  </r>
  <r>
    <n v="5099"/>
    <x v="0"/>
    <s v="gases-n2o"/>
    <x v="32"/>
    <n v="6546.7525165624529"/>
    <s v="AR5"/>
    <s v="WEM"/>
    <s v="high"/>
    <x v="7"/>
  </r>
  <r>
    <n v="5100"/>
    <x v="0"/>
    <s v="gases-n2o"/>
    <x v="33"/>
    <n v="6463.8111269898764"/>
    <s v="AR5"/>
    <s v="WEM"/>
    <s v="high"/>
    <x v="7"/>
  </r>
  <r>
    <n v="5101"/>
    <x v="0"/>
    <s v="gases-n2o"/>
    <x v="34"/>
    <n v="6515.3883139999998"/>
    <s v="AR5"/>
    <s v="WEM"/>
    <s v="high"/>
    <x v="7"/>
  </r>
  <r>
    <n v="5102"/>
    <x v="0"/>
    <s v="gases-n2o"/>
    <x v="35"/>
    <n v="6585.1713120000004"/>
    <s v="AR5"/>
    <s v="WEM"/>
    <s v="high"/>
    <x v="7"/>
  </r>
  <r>
    <n v="5103"/>
    <x v="0"/>
    <s v="gases-n2o"/>
    <x v="36"/>
    <n v="6650.6501660000004"/>
    <s v="AR5"/>
    <s v="WEM"/>
    <s v="high"/>
    <x v="7"/>
  </r>
  <r>
    <n v="5104"/>
    <x v="0"/>
    <s v="gases-n2o"/>
    <x v="37"/>
    <n v="6716.1549779999996"/>
    <s v="AR5"/>
    <s v="WEM"/>
    <s v="high"/>
    <x v="7"/>
  </r>
  <r>
    <n v="5105"/>
    <x v="0"/>
    <s v="gases-n2o"/>
    <x v="38"/>
    <n v="6787.5281660000001"/>
    <s v="AR5"/>
    <s v="WEM"/>
    <s v="high"/>
    <x v="7"/>
  </r>
  <r>
    <n v="5106"/>
    <x v="0"/>
    <s v="gases-n2o"/>
    <x v="39"/>
    <n v="6841.1436400000002"/>
    <s v="AR5"/>
    <s v="WEM"/>
    <s v="high"/>
    <x v="7"/>
  </r>
  <r>
    <n v="5107"/>
    <x v="0"/>
    <s v="gases-n2o"/>
    <x v="40"/>
    <n v="6911.0084409999999"/>
    <s v="AR5"/>
    <s v="WEM"/>
    <s v="high"/>
    <x v="7"/>
  </r>
  <r>
    <n v="5108"/>
    <x v="0"/>
    <s v="gases-n2o"/>
    <x v="41"/>
    <n v="6984.3688190000003"/>
    <s v="AR5"/>
    <s v="WEM"/>
    <s v="high"/>
    <x v="7"/>
  </r>
  <r>
    <n v="5109"/>
    <x v="0"/>
    <s v="gases-n2o"/>
    <x v="42"/>
    <n v="7068.973199"/>
    <s v="AR5"/>
    <s v="WEM"/>
    <s v="high"/>
    <x v="7"/>
  </r>
  <r>
    <n v="5110"/>
    <x v="0"/>
    <s v="gases-n2o"/>
    <x v="43"/>
    <n v="7135.5404740000004"/>
    <s v="AR5"/>
    <s v="WEM"/>
    <s v="high"/>
    <x v="7"/>
  </r>
  <r>
    <n v="5111"/>
    <x v="0"/>
    <s v="gases-n2o"/>
    <x v="44"/>
    <n v="7211.6891530000003"/>
    <s v="AR5"/>
    <s v="WEM"/>
    <s v="high"/>
    <x v="7"/>
  </r>
  <r>
    <n v="5112"/>
    <x v="0"/>
    <s v="gases-n2o"/>
    <x v="45"/>
    <n v="7287.7334620000001"/>
    <s v="AR5"/>
    <s v="WEM"/>
    <s v="high"/>
    <x v="7"/>
  </r>
  <r>
    <n v="5113"/>
    <x v="0"/>
    <s v="gases-n2o"/>
    <x v="46"/>
    <n v="7343.6976059999997"/>
    <s v="AR5"/>
    <s v="WEM"/>
    <s v="high"/>
    <x v="7"/>
  </r>
  <r>
    <n v="5114"/>
    <x v="0"/>
    <s v="gases-n2o"/>
    <x v="47"/>
    <n v="7380.4442440000003"/>
    <s v="AR5"/>
    <s v="WEM"/>
    <s v="high"/>
    <x v="7"/>
  </r>
  <r>
    <n v="5115"/>
    <x v="0"/>
    <s v="gases-n2o"/>
    <x v="48"/>
    <n v="7427.0513950000004"/>
    <s v="AR5"/>
    <s v="WEM"/>
    <s v="high"/>
    <x v="7"/>
  </r>
  <r>
    <n v="5116"/>
    <x v="0"/>
    <s v="gases-n2o"/>
    <x v="49"/>
    <n v="7473.8139549999996"/>
    <s v="AR5"/>
    <s v="WEM"/>
    <s v="high"/>
    <x v="7"/>
  </r>
  <r>
    <n v="5117"/>
    <x v="0"/>
    <s v="gases-n2o"/>
    <x v="50"/>
    <n v="7530.7365540000001"/>
    <s v="AR5"/>
    <s v="WEM"/>
    <s v="high"/>
    <x v="7"/>
  </r>
  <r>
    <n v="5118"/>
    <x v="0"/>
    <s v="gases-n2o"/>
    <x v="51"/>
    <n v="7567.9511730000004"/>
    <s v="AR5"/>
    <s v="WEM"/>
    <s v="high"/>
    <x v="7"/>
  </r>
  <r>
    <n v="5119"/>
    <x v="0"/>
    <s v="gases-n2o"/>
    <x v="52"/>
    <n v="7615.3007310000003"/>
    <s v="AR5"/>
    <s v="WEM"/>
    <s v="high"/>
    <x v="7"/>
  </r>
  <r>
    <n v="5120"/>
    <x v="0"/>
    <s v="gases-n2o"/>
    <x v="53"/>
    <n v="7662.8105580000001"/>
    <s v="AR5"/>
    <s v="WEM"/>
    <s v="high"/>
    <x v="7"/>
  </r>
  <r>
    <n v="5121"/>
    <x v="0"/>
    <s v="gases-n2o"/>
    <x v="54"/>
    <n v="7720.7556670000004"/>
    <s v="AR5"/>
    <s v="WEM"/>
    <s v="high"/>
    <x v="7"/>
  </r>
  <r>
    <n v="5122"/>
    <x v="0"/>
    <s v="gases-n2o"/>
    <x v="55"/>
    <n v="7758.4946529999997"/>
    <s v="AR5"/>
    <s v="WEM"/>
    <s v="high"/>
    <x v="7"/>
  </r>
  <r>
    <n v="5123"/>
    <x v="0"/>
    <s v="gases-n2o"/>
    <x v="56"/>
    <n v="7806.6223630000004"/>
    <s v="AR5"/>
    <s v="WEM"/>
    <s v="high"/>
    <x v="7"/>
  </r>
  <r>
    <n v="5124"/>
    <x v="0"/>
    <s v="gases-n2o"/>
    <x v="57"/>
    <n v="7854.9168790000003"/>
    <s v="AR5"/>
    <s v="WEM"/>
    <s v="high"/>
    <x v="7"/>
  </r>
  <r>
    <n v="5125"/>
    <x v="0"/>
    <s v="gases-n2o"/>
    <x v="58"/>
    <n v="7913.9326970000002"/>
    <s v="AR5"/>
    <s v="WEM"/>
    <s v="high"/>
    <x v="7"/>
  </r>
  <r>
    <n v="5126"/>
    <x v="0"/>
    <s v="gases-n2o"/>
    <x v="59"/>
    <n v="7952.2430029999996"/>
    <s v="AR5"/>
    <s v="WEM"/>
    <s v="high"/>
    <x v="7"/>
  </r>
  <r>
    <n v="5127"/>
    <x v="0"/>
    <s v="gases-n2o"/>
    <x v="60"/>
    <n v="7990.4450669999997"/>
    <s v="AR5"/>
    <s v="WEM"/>
    <s v="high"/>
    <x v="7"/>
  </r>
  <r>
    <n v="5128"/>
    <x v="1"/>
    <s v="gases-ch4"/>
    <x v="0"/>
    <n v="30.911999999999999"/>
    <s v="AR5"/>
    <s v="WEM"/>
    <s v="high"/>
    <x v="7"/>
  </r>
  <r>
    <n v="5129"/>
    <x v="1"/>
    <s v="gases-ch4"/>
    <x v="1"/>
    <n v="52.808"/>
    <s v="AR5"/>
    <s v="WEM"/>
    <s v="high"/>
    <x v="7"/>
  </r>
  <r>
    <n v="5130"/>
    <x v="1"/>
    <s v="gases-ch4"/>
    <x v="2"/>
    <n v="44.758000000000003"/>
    <s v="AR5"/>
    <s v="WEM"/>
    <s v="high"/>
    <x v="7"/>
  </r>
  <r>
    <n v="5131"/>
    <x v="1"/>
    <s v="gases-ch4"/>
    <x v="3"/>
    <n v="50.231999999999999"/>
    <s v="AR5"/>
    <s v="WEM"/>
    <s v="high"/>
    <x v="7"/>
  </r>
  <r>
    <n v="5132"/>
    <x v="1"/>
    <s v="gases-ch4"/>
    <x v="4"/>
    <n v="62.983199999999997"/>
    <s v="AR5"/>
    <s v="WEM"/>
    <s v="high"/>
    <x v="7"/>
  </r>
  <r>
    <n v="5133"/>
    <x v="1"/>
    <s v="gases-ch4"/>
    <x v="5"/>
    <n v="88.619809599999996"/>
    <s v="AR5"/>
    <s v="WEM"/>
    <s v="high"/>
    <x v="7"/>
  </r>
  <r>
    <n v="5134"/>
    <x v="1"/>
    <s v="gases-ch4"/>
    <x v="6"/>
    <n v="118.9241956"/>
    <s v="AR5"/>
    <s v="WEM"/>
    <s v="high"/>
    <x v="7"/>
  </r>
  <r>
    <n v="5135"/>
    <x v="1"/>
    <s v="gases-ch4"/>
    <x v="7"/>
    <n v="122.6756888"/>
    <s v="AR5"/>
    <s v="WEM"/>
    <s v="high"/>
    <x v="7"/>
  </r>
  <r>
    <n v="5136"/>
    <x v="1"/>
    <s v="gases-ch4"/>
    <x v="8"/>
    <n v="115.4954108"/>
    <s v="AR5"/>
    <s v="WEM"/>
    <s v="high"/>
    <x v="7"/>
  </r>
  <r>
    <n v="5137"/>
    <x v="1"/>
    <s v="gases-ch4"/>
    <x v="9"/>
    <n v="132.8328568"/>
    <s v="AR5"/>
    <s v="WEM"/>
    <s v="high"/>
    <x v="7"/>
  </r>
  <r>
    <n v="5138"/>
    <x v="1"/>
    <s v="gases-ch4"/>
    <x v="10"/>
    <n v="155.24676160000001"/>
    <s v="AR5"/>
    <s v="WEM"/>
    <s v="high"/>
    <x v="7"/>
  </r>
  <r>
    <n v="5139"/>
    <x v="1"/>
    <s v="gases-ch4"/>
    <x v="11"/>
    <n v="137.3219876"/>
    <s v="AR5"/>
    <s v="WEM"/>
    <s v="high"/>
    <x v="7"/>
  </r>
  <r>
    <n v="5140"/>
    <x v="1"/>
    <s v="gases-ch4"/>
    <x v="12"/>
    <n v="146.9207432"/>
    <s v="AR5"/>
    <s v="WEM"/>
    <s v="high"/>
    <x v="7"/>
  </r>
  <r>
    <n v="5141"/>
    <x v="1"/>
    <s v="gases-ch4"/>
    <x v="13"/>
    <n v="62.320974800000002"/>
    <s v="AR5"/>
    <s v="WEM"/>
    <s v="high"/>
    <x v="7"/>
  </r>
  <r>
    <n v="5142"/>
    <x v="1"/>
    <s v="gases-ch4"/>
    <x v="14"/>
    <n v="70.054899599999999"/>
    <s v="AR5"/>
    <s v="WEM"/>
    <s v="high"/>
    <x v="7"/>
  </r>
  <r>
    <n v="5143"/>
    <x v="1"/>
    <s v="gases-ch4"/>
    <x v="15"/>
    <n v="22.103045999999999"/>
    <s v="AR5"/>
    <s v="WEM"/>
    <s v="high"/>
    <x v="7"/>
  </r>
  <r>
    <n v="5144"/>
    <x v="1"/>
    <s v="gases-ch4"/>
    <x v="16"/>
    <n v="26.031123999999998"/>
    <s v="AR5"/>
    <s v="WEM"/>
    <s v="high"/>
    <x v="7"/>
  </r>
  <r>
    <n v="5145"/>
    <x v="1"/>
    <s v="gases-ch4"/>
    <x v="17"/>
    <n v="27.993456399999999"/>
    <s v="AR5"/>
    <s v="WEM"/>
    <s v="high"/>
    <x v="7"/>
  </r>
  <r>
    <n v="5146"/>
    <x v="1"/>
    <s v="gases-ch4"/>
    <x v="18"/>
    <n v="36.728479200000002"/>
    <s v="AR5"/>
    <s v="WEM"/>
    <s v="high"/>
    <x v="7"/>
  </r>
  <r>
    <n v="5147"/>
    <x v="1"/>
    <s v="gases-ch4"/>
    <x v="19"/>
    <n v="52.959984000000013"/>
    <s v="AR5"/>
    <s v="WEM"/>
    <s v="high"/>
    <x v="7"/>
  </r>
  <r>
    <n v="5148"/>
    <x v="1"/>
    <s v="gases-ch4"/>
    <x v="20"/>
    <n v="53.373045599999998"/>
    <s v="AR5"/>
    <s v="WEM"/>
    <s v="high"/>
    <x v="7"/>
  </r>
  <r>
    <n v="5149"/>
    <x v="1"/>
    <s v="gases-ch4"/>
    <x v="21"/>
    <n v="53.646681200000003"/>
    <s v="AR5"/>
    <s v="WEM"/>
    <s v="high"/>
    <x v="7"/>
  </r>
  <r>
    <n v="5150"/>
    <x v="1"/>
    <s v="gases-ch4"/>
    <x v="22"/>
    <n v="71.326992799999999"/>
    <s v="AR5"/>
    <s v="WEM"/>
    <s v="high"/>
    <x v="7"/>
  </r>
  <r>
    <n v="5151"/>
    <x v="1"/>
    <s v="gases-ch4"/>
    <x v="23"/>
    <n v="91.447162800000001"/>
    <s v="AR5"/>
    <s v="WEM"/>
    <s v="high"/>
    <x v="7"/>
  </r>
  <r>
    <n v="5152"/>
    <x v="1"/>
    <s v="gases-ch4"/>
    <x v="24"/>
    <n v="141.6592632"/>
    <s v="AR5"/>
    <s v="WEM"/>
    <s v="high"/>
    <x v="7"/>
  </r>
  <r>
    <n v="5153"/>
    <x v="1"/>
    <s v="gases-ch4"/>
    <x v="25"/>
    <n v="119.5052124"/>
    <s v="AR5"/>
    <s v="WEM"/>
    <s v="high"/>
    <x v="7"/>
  </r>
  <r>
    <n v="5154"/>
    <x v="1"/>
    <s v="gases-ch4"/>
    <x v="26"/>
    <n v="140.31102396514169"/>
    <s v="AR5"/>
    <s v="WEM"/>
    <s v="high"/>
    <x v="7"/>
  </r>
  <r>
    <n v="5155"/>
    <x v="1"/>
    <s v="gases-ch4"/>
    <x v="27"/>
    <n v="125.4601516"/>
    <s v="AR5"/>
    <s v="WEM"/>
    <s v="high"/>
    <x v="7"/>
  </r>
  <r>
    <n v="5156"/>
    <x v="1"/>
    <s v="gases-ch4"/>
    <x v="28"/>
    <n v="103.3386872"/>
    <s v="AR5"/>
    <s v="WEM"/>
    <s v="high"/>
    <x v="7"/>
  </r>
  <r>
    <n v="5157"/>
    <x v="1"/>
    <s v="gases-ch4"/>
    <x v="29"/>
    <n v="120.09956"/>
    <s v="AR5"/>
    <s v="WEM"/>
    <s v="high"/>
    <x v="7"/>
  </r>
  <r>
    <n v="5158"/>
    <x v="1"/>
    <s v="gases-ch4"/>
    <x v="30"/>
    <n v="107.6878768"/>
    <s v="AR5"/>
    <s v="WEM"/>
    <s v="high"/>
    <x v="7"/>
  </r>
  <r>
    <n v="5159"/>
    <x v="1"/>
    <s v="gases-ch4"/>
    <x v="31"/>
    <n v="86.937617199999991"/>
    <s v="AR5"/>
    <s v="WEM"/>
    <s v="high"/>
    <x v="7"/>
  </r>
  <r>
    <n v="5160"/>
    <x v="1"/>
    <s v="gases-ch4"/>
    <x v="32"/>
    <n v="78.120935200000005"/>
    <s v="AR5"/>
    <s v="WEM"/>
    <s v="high"/>
    <x v="7"/>
  </r>
  <r>
    <n v="5161"/>
    <x v="1"/>
    <s v="gases-ch4"/>
    <x v="33"/>
    <n v="89.355901599999996"/>
    <s v="AR5"/>
    <s v="WEM"/>
    <s v="high"/>
    <x v="7"/>
  </r>
  <r>
    <n v="5162"/>
    <x v="1"/>
    <s v="gases-ch4"/>
    <x v="34"/>
    <n v="43.046774249999999"/>
    <s v="AR5"/>
    <s v="WEM"/>
    <s v="high"/>
    <x v="7"/>
  </r>
  <r>
    <n v="5163"/>
    <x v="1"/>
    <s v="gases-ch4"/>
    <x v="35"/>
    <n v="104.9065832"/>
    <s v="AR5"/>
    <s v="WEM"/>
    <s v="high"/>
    <x v="7"/>
  </r>
  <r>
    <n v="5164"/>
    <x v="1"/>
    <s v="gases-ch4"/>
    <x v="36"/>
    <n v="104.9065832"/>
    <s v="AR5"/>
    <s v="WEM"/>
    <s v="high"/>
    <x v="7"/>
  </r>
  <r>
    <n v="5165"/>
    <x v="1"/>
    <s v="gases-ch4"/>
    <x v="37"/>
    <n v="104.9065832"/>
    <s v="AR5"/>
    <s v="WEM"/>
    <s v="high"/>
    <x v="7"/>
  </r>
  <r>
    <n v="5166"/>
    <x v="1"/>
    <s v="gases-ch4"/>
    <x v="38"/>
    <n v="104.9065832"/>
    <s v="AR5"/>
    <s v="WEM"/>
    <s v="high"/>
    <x v="7"/>
  </r>
  <r>
    <n v="5167"/>
    <x v="1"/>
    <s v="gases-ch4"/>
    <x v="39"/>
    <n v="104.9065832"/>
    <s v="AR5"/>
    <s v="WEM"/>
    <s v="high"/>
    <x v="7"/>
  </r>
  <r>
    <n v="5168"/>
    <x v="1"/>
    <s v="gases-ch4"/>
    <x v="40"/>
    <n v="52.453291589999999"/>
    <s v="AR5"/>
    <s v="WEM"/>
    <s v="high"/>
    <x v="7"/>
  </r>
  <r>
    <n v="5169"/>
    <x v="1"/>
    <s v="gases-ch4"/>
    <x v="41"/>
    <n v="52.453291589999999"/>
    <s v="AR5"/>
    <s v="WEM"/>
    <s v="high"/>
    <x v="7"/>
  </r>
  <r>
    <n v="5170"/>
    <x v="1"/>
    <s v="gases-ch4"/>
    <x v="42"/>
    <n v="52.453291589999999"/>
    <s v="AR5"/>
    <s v="WEM"/>
    <s v="high"/>
    <x v="7"/>
  </r>
  <r>
    <n v="5171"/>
    <x v="1"/>
    <s v="gases-ch4"/>
    <x v="43"/>
    <n v="52.453291589999999"/>
    <s v="AR5"/>
    <s v="WEM"/>
    <s v="high"/>
    <x v="7"/>
  </r>
  <r>
    <n v="5172"/>
    <x v="1"/>
    <s v="gases-ch4"/>
    <x v="44"/>
    <n v="52.453291589999999"/>
    <s v="AR5"/>
    <s v="WEM"/>
    <s v="high"/>
    <x v="7"/>
  </r>
  <r>
    <n v="5173"/>
    <x v="1"/>
    <s v="gases-ch4"/>
    <x v="45"/>
    <n v="52.453291589999999"/>
    <s v="AR5"/>
    <s v="WEM"/>
    <s v="high"/>
    <x v="7"/>
  </r>
  <r>
    <n v="5174"/>
    <x v="1"/>
    <s v="gases-ch4"/>
    <x v="46"/>
    <n v="52.453291589999999"/>
    <s v="AR5"/>
    <s v="WEM"/>
    <s v="high"/>
    <x v="7"/>
  </r>
  <r>
    <n v="5175"/>
    <x v="1"/>
    <s v="gases-ch4"/>
    <x v="47"/>
    <n v="52.453291589999999"/>
    <s v="AR5"/>
    <s v="WEM"/>
    <s v="high"/>
    <x v="7"/>
  </r>
  <r>
    <n v="5176"/>
    <x v="1"/>
    <s v="gases-ch4"/>
    <x v="48"/>
    <n v="52.453291589999999"/>
    <s v="AR5"/>
    <s v="WEM"/>
    <s v="high"/>
    <x v="7"/>
  </r>
  <r>
    <n v="5177"/>
    <x v="1"/>
    <s v="gases-ch4"/>
    <x v="49"/>
    <n v="52.453291589999999"/>
    <s v="AR5"/>
    <s v="WEM"/>
    <s v="high"/>
    <x v="7"/>
  </r>
  <r>
    <n v="5178"/>
    <x v="1"/>
    <s v="gases-ch4"/>
    <x v="50"/>
    <n v="0"/>
    <s v="AR5"/>
    <s v="WEM"/>
    <s v="high"/>
    <x v="7"/>
  </r>
  <r>
    <n v="5179"/>
    <x v="1"/>
    <s v="gases-ch4"/>
    <x v="51"/>
    <n v="0"/>
    <s v="AR5"/>
    <s v="WEM"/>
    <s v="high"/>
    <x v="7"/>
  </r>
  <r>
    <n v="5180"/>
    <x v="1"/>
    <s v="gases-ch4"/>
    <x v="52"/>
    <n v="0"/>
    <s v="AR5"/>
    <s v="WEM"/>
    <s v="high"/>
    <x v="7"/>
  </r>
  <r>
    <n v="5181"/>
    <x v="1"/>
    <s v="gases-ch4"/>
    <x v="53"/>
    <n v="0"/>
    <s v="AR5"/>
    <s v="WEM"/>
    <s v="high"/>
    <x v="7"/>
  </r>
  <r>
    <n v="5182"/>
    <x v="1"/>
    <s v="gases-ch4"/>
    <x v="54"/>
    <n v="0"/>
    <s v="AR5"/>
    <s v="WEM"/>
    <s v="high"/>
    <x v="7"/>
  </r>
  <r>
    <n v="5183"/>
    <x v="1"/>
    <s v="gases-ch4"/>
    <x v="55"/>
    <n v="0"/>
    <s v="AR5"/>
    <s v="WEM"/>
    <s v="high"/>
    <x v="7"/>
  </r>
  <r>
    <n v="5184"/>
    <x v="1"/>
    <s v="gases-ch4"/>
    <x v="56"/>
    <n v="0"/>
    <s v="AR5"/>
    <s v="WEM"/>
    <s v="high"/>
    <x v="7"/>
  </r>
  <r>
    <n v="5185"/>
    <x v="1"/>
    <s v="gases-ch4"/>
    <x v="57"/>
    <n v="0"/>
    <s v="AR5"/>
    <s v="WEM"/>
    <s v="high"/>
    <x v="7"/>
  </r>
  <r>
    <n v="5186"/>
    <x v="1"/>
    <s v="gases-ch4"/>
    <x v="58"/>
    <n v="0"/>
    <s v="AR5"/>
    <s v="WEM"/>
    <s v="high"/>
    <x v="7"/>
  </r>
  <r>
    <n v="5187"/>
    <x v="1"/>
    <s v="gases-ch4"/>
    <x v="59"/>
    <n v="0"/>
    <s v="AR5"/>
    <s v="WEM"/>
    <s v="high"/>
    <x v="7"/>
  </r>
  <r>
    <n v="5188"/>
    <x v="1"/>
    <s v="gases-ch4"/>
    <x v="60"/>
    <n v="0"/>
    <s v="AR5"/>
    <s v="WEM"/>
    <s v="high"/>
    <x v="7"/>
  </r>
  <r>
    <n v="5189"/>
    <x v="1"/>
    <s v="gases-co2"/>
    <x v="0"/>
    <n v="2524.809139966681"/>
    <s v="AR5"/>
    <s v="WEM"/>
    <s v="high"/>
    <x v="7"/>
  </r>
  <r>
    <n v="5190"/>
    <x v="1"/>
    <s v="gases-co2"/>
    <x v="1"/>
    <n v="2663.1971026816432"/>
    <s v="AR5"/>
    <s v="WEM"/>
    <s v="high"/>
    <x v="7"/>
  </r>
  <r>
    <n v="5191"/>
    <x v="1"/>
    <s v="gases-co2"/>
    <x v="2"/>
    <n v="2769.154686849361"/>
    <s v="AR5"/>
    <s v="WEM"/>
    <s v="high"/>
    <x v="7"/>
  </r>
  <r>
    <n v="5192"/>
    <x v="1"/>
    <s v="gases-co2"/>
    <x v="3"/>
    <n v="2859.76093201704"/>
    <s v="AR5"/>
    <s v="WEM"/>
    <s v="high"/>
    <x v="7"/>
  </r>
  <r>
    <n v="5193"/>
    <x v="1"/>
    <s v="gases-co2"/>
    <x v="4"/>
    <n v="2739.100468132141"/>
    <s v="AR5"/>
    <s v="WEM"/>
    <s v="high"/>
    <x v="7"/>
  </r>
  <r>
    <n v="5194"/>
    <x v="1"/>
    <s v="gases-co2"/>
    <x v="5"/>
    <n v="2829.1582885902499"/>
    <s v="AR5"/>
    <s v="WEM"/>
    <s v="high"/>
    <x v="7"/>
  </r>
  <r>
    <n v="5195"/>
    <x v="1"/>
    <s v="gases-co2"/>
    <x v="6"/>
    <n v="2842.7086453895631"/>
    <s v="AR5"/>
    <s v="WEM"/>
    <s v="high"/>
    <x v="7"/>
  </r>
  <r>
    <n v="5196"/>
    <x v="1"/>
    <s v="gases-co2"/>
    <x v="7"/>
    <n v="2753.0930162036748"/>
    <s v="AR5"/>
    <s v="WEM"/>
    <s v="high"/>
    <x v="7"/>
  </r>
  <r>
    <n v="5197"/>
    <x v="1"/>
    <s v="gases-co2"/>
    <x v="8"/>
    <n v="2807.7711417445789"/>
    <s v="AR5"/>
    <s v="WEM"/>
    <s v="high"/>
    <x v="7"/>
  </r>
  <r>
    <n v="5198"/>
    <x v="1"/>
    <s v="gases-co2"/>
    <x v="9"/>
    <n v="2957.1859500559322"/>
    <s v="AR5"/>
    <s v="WEM"/>
    <s v="high"/>
    <x v="7"/>
  </r>
  <r>
    <n v="5199"/>
    <x v="1"/>
    <s v="gases-co2"/>
    <x v="10"/>
    <n v="2932.2025579031092"/>
    <s v="AR5"/>
    <s v="WEM"/>
    <s v="high"/>
    <x v="7"/>
  </r>
  <r>
    <n v="5200"/>
    <x v="1"/>
    <s v="gases-co2"/>
    <x v="11"/>
    <n v="2995.765412499406"/>
    <s v="AR5"/>
    <s v="WEM"/>
    <s v="high"/>
    <x v="7"/>
  </r>
  <r>
    <n v="5201"/>
    <x v="1"/>
    <s v="gases-co2"/>
    <x v="12"/>
    <n v="2997.617170783034"/>
    <s v="AR5"/>
    <s v="WEM"/>
    <s v="high"/>
    <x v="7"/>
  </r>
  <r>
    <n v="5202"/>
    <x v="1"/>
    <s v="gases-co2"/>
    <x v="13"/>
    <n v="3166.0637142927339"/>
    <s v="AR5"/>
    <s v="WEM"/>
    <s v="high"/>
    <x v="7"/>
  </r>
  <r>
    <n v="5203"/>
    <x v="1"/>
    <s v="gases-co2"/>
    <x v="14"/>
    <n v="3136.81592749826"/>
    <s v="AR5"/>
    <s v="WEM"/>
    <s v="high"/>
    <x v="7"/>
  </r>
  <r>
    <n v="5204"/>
    <x v="1"/>
    <s v="gases-co2"/>
    <x v="15"/>
    <n v="3221.5037072331079"/>
    <s v="AR5"/>
    <s v="WEM"/>
    <s v="high"/>
    <x v="7"/>
  </r>
  <r>
    <n v="5205"/>
    <x v="1"/>
    <s v="gases-co2"/>
    <x v="16"/>
    <n v="3192.9766372471581"/>
    <s v="AR5"/>
    <s v="WEM"/>
    <s v="high"/>
    <x v="7"/>
  </r>
  <r>
    <n v="5206"/>
    <x v="1"/>
    <s v="gases-co2"/>
    <x v="17"/>
    <n v="3392.677388944669"/>
    <s v="AR5"/>
    <s v="WEM"/>
    <s v="high"/>
    <x v="7"/>
  </r>
  <r>
    <n v="5207"/>
    <x v="1"/>
    <s v="gases-co2"/>
    <x v="18"/>
    <n v="3181.3666482389572"/>
    <s v="AR5"/>
    <s v="WEM"/>
    <s v="high"/>
    <x v="7"/>
  </r>
  <r>
    <n v="5208"/>
    <x v="1"/>
    <s v="gases-co2"/>
    <x v="19"/>
    <n v="3042.692810131246"/>
    <s v="AR5"/>
    <s v="WEM"/>
    <s v="high"/>
    <x v="7"/>
  </r>
  <r>
    <n v="5209"/>
    <x v="1"/>
    <s v="gases-co2"/>
    <x v="20"/>
    <n v="3341.833917167708"/>
    <s v="AR5"/>
    <s v="WEM"/>
    <s v="high"/>
    <x v="7"/>
  </r>
  <r>
    <n v="5210"/>
    <x v="1"/>
    <s v="gases-co2"/>
    <x v="21"/>
    <n v="3315.699677906171"/>
    <s v="AR5"/>
    <s v="WEM"/>
    <s v="high"/>
    <x v="7"/>
  </r>
  <r>
    <n v="5211"/>
    <x v="1"/>
    <s v="gases-co2"/>
    <x v="22"/>
    <n v="3277.7050792893278"/>
    <s v="AR5"/>
    <s v="WEM"/>
    <s v="high"/>
    <x v="7"/>
  </r>
  <r>
    <n v="5212"/>
    <x v="1"/>
    <s v="gases-co2"/>
    <x v="23"/>
    <n v="3346.4206858088151"/>
    <s v="AR5"/>
    <s v="WEM"/>
    <s v="high"/>
    <x v="7"/>
  </r>
  <r>
    <n v="5213"/>
    <x v="1"/>
    <s v="gases-co2"/>
    <x v="24"/>
    <n v="3421.2825663323902"/>
    <s v="AR5"/>
    <s v="WEM"/>
    <s v="high"/>
    <x v="7"/>
  </r>
  <r>
    <n v="5214"/>
    <x v="1"/>
    <s v="gases-co2"/>
    <x v="25"/>
    <n v="3535.6703772269648"/>
    <s v="AR5"/>
    <s v="WEM"/>
    <s v="high"/>
    <x v="7"/>
  </r>
  <r>
    <n v="5215"/>
    <x v="1"/>
    <s v="gases-co2"/>
    <x v="26"/>
    <n v="3253.8399668138809"/>
    <s v="AR5"/>
    <s v="WEM"/>
    <s v="high"/>
    <x v="7"/>
  </r>
  <r>
    <n v="5216"/>
    <x v="1"/>
    <s v="gases-co2"/>
    <x v="27"/>
    <n v="3250.4538851978759"/>
    <s v="AR5"/>
    <s v="WEM"/>
    <s v="high"/>
    <x v="7"/>
  </r>
  <r>
    <n v="5217"/>
    <x v="1"/>
    <s v="gases-co2"/>
    <x v="28"/>
    <n v="3130.866227194424"/>
    <s v="AR5"/>
    <s v="WEM"/>
    <s v="high"/>
    <x v="7"/>
  </r>
  <r>
    <n v="5218"/>
    <x v="1"/>
    <s v="gases-co2"/>
    <x v="29"/>
    <n v="3126.034294308075"/>
    <s v="AR5"/>
    <s v="WEM"/>
    <s v="high"/>
    <x v="7"/>
  </r>
  <r>
    <n v="5219"/>
    <x v="1"/>
    <s v="gases-co2"/>
    <x v="30"/>
    <n v="2904.5362753306849"/>
    <s v="AR5"/>
    <s v="WEM"/>
    <s v="high"/>
    <x v="7"/>
  </r>
  <r>
    <n v="5220"/>
    <x v="1"/>
    <s v="gases-co2"/>
    <x v="31"/>
    <n v="2935.1433619258041"/>
    <s v="AR5"/>
    <s v="WEM"/>
    <s v="high"/>
    <x v="7"/>
  </r>
  <r>
    <n v="5221"/>
    <x v="1"/>
    <s v="gases-co2"/>
    <x v="32"/>
    <n v="2760.9684570484642"/>
    <s v="AR5"/>
    <s v="WEM"/>
    <s v="high"/>
    <x v="7"/>
  </r>
  <r>
    <n v="5222"/>
    <x v="1"/>
    <s v="gases-co2"/>
    <x v="33"/>
    <n v="2665.0049223568822"/>
    <s v="AR5"/>
    <s v="WEM"/>
    <s v="high"/>
    <x v="7"/>
  </r>
  <r>
    <n v="5223"/>
    <x v="1"/>
    <s v="gases-co2"/>
    <x v="34"/>
    <n v="2653.9319559999999"/>
    <s v="AR5"/>
    <s v="WEM"/>
    <s v="high"/>
    <x v="7"/>
  </r>
  <r>
    <n v="5224"/>
    <x v="1"/>
    <s v="gases-co2"/>
    <x v="35"/>
    <n v="2792.9445930000002"/>
    <s v="AR5"/>
    <s v="WEM"/>
    <s v="high"/>
    <x v="7"/>
  </r>
  <r>
    <n v="5225"/>
    <x v="1"/>
    <s v="gases-co2"/>
    <x v="36"/>
    <n v="2077.7450990000002"/>
    <s v="AR5"/>
    <s v="WEM"/>
    <s v="high"/>
    <x v="7"/>
  </r>
  <r>
    <n v="5226"/>
    <x v="1"/>
    <s v="gases-co2"/>
    <x v="37"/>
    <n v="1839.7436729999999"/>
    <s v="AR5"/>
    <s v="WEM"/>
    <s v="high"/>
    <x v="7"/>
  </r>
  <r>
    <n v="5227"/>
    <x v="1"/>
    <s v="gases-co2"/>
    <x v="38"/>
    <n v="1840.3602920000001"/>
    <s v="AR5"/>
    <s v="WEM"/>
    <s v="high"/>
    <x v="7"/>
  </r>
  <r>
    <n v="5228"/>
    <x v="1"/>
    <s v="gases-co2"/>
    <x v="39"/>
    <n v="1841.015048"/>
    <s v="AR5"/>
    <s v="WEM"/>
    <s v="high"/>
    <x v="7"/>
  </r>
  <r>
    <n v="5229"/>
    <x v="1"/>
    <s v="gases-co2"/>
    <x v="40"/>
    <n v="1841.7101749999999"/>
    <s v="AR5"/>
    <s v="WEM"/>
    <s v="high"/>
    <x v="7"/>
  </r>
  <r>
    <n v="5230"/>
    <x v="1"/>
    <s v="gases-co2"/>
    <x v="41"/>
    <n v="1841.706338"/>
    <s v="AR5"/>
    <s v="WEM"/>
    <s v="high"/>
    <x v="7"/>
  </r>
  <r>
    <n v="5231"/>
    <x v="1"/>
    <s v="gases-co2"/>
    <x v="42"/>
    <n v="1841.7032489999999"/>
    <s v="AR5"/>
    <s v="WEM"/>
    <s v="high"/>
    <x v="7"/>
  </r>
  <r>
    <n v="5232"/>
    <x v="1"/>
    <s v="gases-co2"/>
    <x v="43"/>
    <n v="1841.7008980000001"/>
    <s v="AR5"/>
    <s v="WEM"/>
    <s v="high"/>
    <x v="7"/>
  </r>
  <r>
    <n v="5233"/>
    <x v="1"/>
    <s v="gases-co2"/>
    <x v="44"/>
    <n v="1841.6992789999999"/>
    <s v="AR5"/>
    <s v="WEM"/>
    <s v="high"/>
    <x v="7"/>
  </r>
  <r>
    <n v="5234"/>
    <x v="1"/>
    <s v="gases-co2"/>
    <x v="45"/>
    <n v="1841.698384"/>
    <s v="AR5"/>
    <s v="WEM"/>
    <s v="high"/>
    <x v="7"/>
  </r>
  <r>
    <n v="5235"/>
    <x v="1"/>
    <s v="gases-co2"/>
    <x v="46"/>
    <n v="1841.6982049999999"/>
    <s v="AR5"/>
    <s v="WEM"/>
    <s v="high"/>
    <x v="7"/>
  </r>
  <r>
    <n v="5236"/>
    <x v="1"/>
    <s v="gases-co2"/>
    <x v="47"/>
    <n v="1841.6987369999999"/>
    <s v="AR5"/>
    <s v="WEM"/>
    <s v="high"/>
    <x v="7"/>
  </r>
  <r>
    <n v="5237"/>
    <x v="1"/>
    <s v="gases-co2"/>
    <x v="48"/>
    <n v="1841.6999719999999"/>
    <s v="AR5"/>
    <s v="WEM"/>
    <s v="high"/>
    <x v="7"/>
  </r>
  <r>
    <n v="5238"/>
    <x v="1"/>
    <s v="gases-co2"/>
    <x v="49"/>
    <n v="1841.7019049999999"/>
    <s v="AR5"/>
    <s v="WEM"/>
    <s v="high"/>
    <x v="7"/>
  </r>
  <r>
    <n v="5239"/>
    <x v="1"/>
    <s v="gases-co2"/>
    <x v="50"/>
    <n v="1841.7045290000001"/>
    <s v="AR5"/>
    <s v="WEM"/>
    <s v="high"/>
    <x v="7"/>
  </r>
  <r>
    <n v="5240"/>
    <x v="1"/>
    <s v="gases-co2"/>
    <x v="51"/>
    <n v="1841.70784"/>
    <s v="AR5"/>
    <s v="WEM"/>
    <s v="high"/>
    <x v="7"/>
  </r>
  <r>
    <n v="5241"/>
    <x v="1"/>
    <s v="gases-co2"/>
    <x v="52"/>
    <n v="1841.711832"/>
    <s v="AR5"/>
    <s v="WEM"/>
    <s v="high"/>
    <x v="7"/>
  </r>
  <r>
    <n v="5242"/>
    <x v="1"/>
    <s v="gases-co2"/>
    <x v="53"/>
    <n v="1841.7164990000001"/>
    <s v="AR5"/>
    <s v="WEM"/>
    <s v="high"/>
    <x v="7"/>
  </r>
  <r>
    <n v="5243"/>
    <x v="1"/>
    <s v="gases-co2"/>
    <x v="54"/>
    <n v="1841.7218379999999"/>
    <s v="AR5"/>
    <s v="WEM"/>
    <s v="high"/>
    <x v="7"/>
  </r>
  <r>
    <n v="5244"/>
    <x v="1"/>
    <s v="gases-co2"/>
    <x v="55"/>
    <n v="1841.727844"/>
    <s v="AR5"/>
    <s v="WEM"/>
    <s v="high"/>
    <x v="7"/>
  </r>
  <r>
    <n v="5245"/>
    <x v="1"/>
    <s v="gases-co2"/>
    <x v="56"/>
    <n v="1841.734512"/>
    <s v="AR5"/>
    <s v="WEM"/>
    <s v="high"/>
    <x v="7"/>
  </r>
  <r>
    <n v="5246"/>
    <x v="1"/>
    <s v="gases-co2"/>
    <x v="57"/>
    <n v="1841.7418399999999"/>
    <s v="AR5"/>
    <s v="WEM"/>
    <s v="high"/>
    <x v="7"/>
  </r>
  <r>
    <n v="5247"/>
    <x v="1"/>
    <s v="gases-co2"/>
    <x v="58"/>
    <n v="1841.749822"/>
    <s v="AR5"/>
    <s v="WEM"/>
    <s v="high"/>
    <x v="7"/>
  </r>
  <r>
    <n v="5248"/>
    <x v="1"/>
    <s v="gases-co2"/>
    <x v="59"/>
    <n v="1841.758456"/>
    <s v="AR5"/>
    <s v="WEM"/>
    <s v="high"/>
    <x v="7"/>
  </r>
  <r>
    <n v="5249"/>
    <x v="1"/>
    <s v="gases-co2"/>
    <x v="60"/>
    <n v="1841.7677389999999"/>
    <s v="AR5"/>
    <s v="WEM"/>
    <s v="high"/>
    <x v="7"/>
  </r>
  <r>
    <n v="5250"/>
    <x v="1"/>
    <s v="gases-hfcs"/>
    <x v="0"/>
    <n v="0"/>
    <s v="AR5"/>
    <s v="WEM"/>
    <s v="high"/>
    <x v="7"/>
  </r>
  <r>
    <n v="5251"/>
    <x v="1"/>
    <s v="gases-hfcs"/>
    <x v="1"/>
    <n v="0"/>
    <s v="AR5"/>
    <s v="WEM"/>
    <s v="high"/>
    <x v="7"/>
  </r>
  <r>
    <n v="5252"/>
    <x v="1"/>
    <s v="gases-hfcs"/>
    <x v="2"/>
    <n v="0.2599999999999999"/>
    <s v="AR5"/>
    <s v="WEM"/>
    <s v="high"/>
    <x v="7"/>
  </r>
  <r>
    <n v="5253"/>
    <x v="1"/>
    <s v="gases-hfcs"/>
    <x v="3"/>
    <n v="0.38999999999999979"/>
    <s v="AR5"/>
    <s v="WEM"/>
    <s v="high"/>
    <x v="7"/>
  </r>
  <r>
    <n v="5254"/>
    <x v="1"/>
    <s v="gases-hfcs"/>
    <x v="4"/>
    <n v="11.821542096799551"/>
    <s v="AR5"/>
    <s v="WEM"/>
    <s v="high"/>
    <x v="7"/>
  </r>
  <r>
    <n v="5255"/>
    <x v="1"/>
    <s v="gases-hfcs"/>
    <x v="5"/>
    <n v="29.462931991860192"/>
    <s v="AR5"/>
    <s v="WEM"/>
    <s v="high"/>
    <x v="7"/>
  </r>
  <r>
    <n v="5256"/>
    <x v="1"/>
    <s v="gases-hfcs"/>
    <x v="6"/>
    <n v="66.789176074552543"/>
    <s v="AR5"/>
    <s v="WEM"/>
    <s v="high"/>
    <x v="7"/>
  </r>
  <r>
    <n v="5257"/>
    <x v="1"/>
    <s v="gases-hfcs"/>
    <x v="7"/>
    <n v="113.35158919593231"/>
    <s v="AR5"/>
    <s v="WEM"/>
    <s v="high"/>
    <x v="7"/>
  </r>
  <r>
    <n v="5258"/>
    <x v="1"/>
    <s v="gases-hfcs"/>
    <x v="8"/>
    <n v="140.2607843338632"/>
    <s v="AR5"/>
    <s v="WEM"/>
    <s v="high"/>
    <x v="7"/>
  </r>
  <r>
    <n v="5259"/>
    <x v="1"/>
    <s v="gases-hfcs"/>
    <x v="9"/>
    <n v="185.4617080593537"/>
    <s v="AR5"/>
    <s v="WEM"/>
    <s v="high"/>
    <x v="7"/>
  </r>
  <r>
    <n v="5260"/>
    <x v="1"/>
    <s v="gases-hfcs"/>
    <x v="10"/>
    <n v="226.6030005437523"/>
    <s v="AR5"/>
    <s v="WEM"/>
    <s v="high"/>
    <x v="7"/>
  </r>
  <r>
    <n v="5261"/>
    <x v="1"/>
    <s v="gases-hfcs"/>
    <x v="11"/>
    <n v="303.96648611854772"/>
    <s v="AR5"/>
    <s v="WEM"/>
    <s v="high"/>
    <x v="7"/>
  </r>
  <r>
    <n v="5262"/>
    <x v="1"/>
    <s v="gases-hfcs"/>
    <x v="12"/>
    <n v="361.97545306556327"/>
    <s v="AR5"/>
    <s v="WEM"/>
    <s v="high"/>
    <x v="7"/>
  </r>
  <r>
    <n v="5263"/>
    <x v="1"/>
    <s v="gases-hfcs"/>
    <x v="13"/>
    <n v="424.0256014250516"/>
    <s v="AR5"/>
    <s v="WEM"/>
    <s v="high"/>
    <x v="7"/>
  </r>
  <r>
    <n v="5264"/>
    <x v="1"/>
    <s v="gases-hfcs"/>
    <x v="14"/>
    <n v="531.57896896966804"/>
    <s v="AR5"/>
    <s v="WEM"/>
    <s v="high"/>
    <x v="7"/>
  </r>
  <r>
    <n v="5265"/>
    <x v="1"/>
    <s v="gases-hfcs"/>
    <x v="15"/>
    <n v="648.30678519472451"/>
    <s v="AR5"/>
    <s v="WEM"/>
    <s v="high"/>
    <x v="7"/>
  </r>
  <r>
    <n v="5266"/>
    <x v="1"/>
    <s v="gases-hfcs"/>
    <x v="16"/>
    <n v="748.10659479507035"/>
    <s v="AR5"/>
    <s v="WEM"/>
    <s v="high"/>
    <x v="7"/>
  </r>
  <r>
    <n v="5267"/>
    <x v="1"/>
    <s v="gases-hfcs"/>
    <x v="17"/>
    <n v="822.15597506122776"/>
    <s v="AR5"/>
    <s v="WEM"/>
    <s v="high"/>
    <x v="7"/>
  </r>
  <r>
    <n v="5268"/>
    <x v="1"/>
    <s v="gases-hfcs"/>
    <x v="18"/>
    <n v="910.09732613155802"/>
    <s v="AR5"/>
    <s v="WEM"/>
    <s v="high"/>
    <x v="7"/>
  </r>
  <r>
    <n v="5269"/>
    <x v="1"/>
    <s v="gases-hfcs"/>
    <x v="19"/>
    <n v="982.94461152021404"/>
    <s v="AR5"/>
    <s v="WEM"/>
    <s v="high"/>
    <x v="7"/>
  </r>
  <r>
    <n v="5270"/>
    <x v="1"/>
    <s v="gases-hfcs"/>
    <x v="20"/>
    <n v="1010.467495462368"/>
    <s v="AR5"/>
    <s v="WEM"/>
    <s v="high"/>
    <x v="7"/>
  </r>
  <r>
    <n v="5271"/>
    <x v="1"/>
    <s v="gases-hfcs"/>
    <x v="21"/>
    <n v="1058.0099127240289"/>
    <s v="AR5"/>
    <s v="WEM"/>
    <s v="high"/>
    <x v="7"/>
  </r>
  <r>
    <n v="5272"/>
    <x v="1"/>
    <s v="gases-hfcs"/>
    <x v="22"/>
    <n v="1103.121039283755"/>
    <s v="AR5"/>
    <s v="WEM"/>
    <s v="high"/>
    <x v="7"/>
  </r>
  <r>
    <n v="5273"/>
    <x v="1"/>
    <s v="gases-hfcs"/>
    <x v="23"/>
    <n v="1136.5370129920429"/>
    <s v="AR5"/>
    <s v="WEM"/>
    <s v="high"/>
    <x v="7"/>
  </r>
  <r>
    <n v="5274"/>
    <x v="1"/>
    <s v="gases-hfcs"/>
    <x v="24"/>
    <n v="1175.912464832955"/>
    <s v="AR5"/>
    <s v="WEM"/>
    <s v="high"/>
    <x v="7"/>
  </r>
  <r>
    <n v="5275"/>
    <x v="1"/>
    <s v="gases-hfcs"/>
    <x v="25"/>
    <n v="1198.3090072456409"/>
    <s v="AR5"/>
    <s v="WEM"/>
    <s v="high"/>
    <x v="7"/>
  </r>
  <r>
    <n v="5276"/>
    <x v="1"/>
    <s v="gases-hfcs"/>
    <x v="26"/>
    <n v="1217.139570021686"/>
    <s v="AR5"/>
    <s v="WEM"/>
    <s v="high"/>
    <x v="7"/>
  </r>
  <r>
    <n v="5277"/>
    <x v="1"/>
    <s v="gases-hfcs"/>
    <x v="27"/>
    <n v="1252.203587096413"/>
    <s v="AR5"/>
    <s v="WEM"/>
    <s v="high"/>
    <x v="7"/>
  </r>
  <r>
    <n v="5278"/>
    <x v="1"/>
    <s v="gases-hfcs"/>
    <x v="28"/>
    <n v="1299.3109512162041"/>
    <s v="AR5"/>
    <s v="WEM"/>
    <s v="high"/>
    <x v="7"/>
  </r>
  <r>
    <n v="5279"/>
    <x v="1"/>
    <s v="gases-hfcs"/>
    <x v="29"/>
    <n v="1314.5950710156501"/>
    <s v="AR5"/>
    <s v="WEM"/>
    <s v="high"/>
    <x v="7"/>
  </r>
  <r>
    <n v="5280"/>
    <x v="1"/>
    <s v="gases-hfcs"/>
    <x v="30"/>
    <n v="1342.9679691905501"/>
    <s v="AR5"/>
    <s v="WEM"/>
    <s v="high"/>
    <x v="7"/>
  </r>
  <r>
    <n v="5281"/>
    <x v="1"/>
    <s v="gases-hfcs"/>
    <x v="31"/>
    <n v="1545.994457819357"/>
    <s v="AR5"/>
    <s v="WEM"/>
    <s v="high"/>
    <x v="7"/>
  </r>
  <r>
    <n v="5282"/>
    <x v="1"/>
    <s v="gases-hfcs"/>
    <x v="32"/>
    <n v="1439.77469659385"/>
    <s v="AR5"/>
    <s v="WEM"/>
    <s v="high"/>
    <x v="7"/>
  </r>
  <r>
    <n v="5283"/>
    <x v="1"/>
    <s v="gases-hfcs"/>
    <x v="33"/>
    <n v="1087.12560857828"/>
    <s v="AR5"/>
    <s v="WEM"/>
    <s v="high"/>
    <x v="7"/>
  </r>
  <r>
    <n v="5284"/>
    <x v="1"/>
    <s v="gases-hfcs"/>
    <x v="34"/>
    <n v="1095.973864"/>
    <s v="AR5"/>
    <s v="WEM"/>
    <s v="high"/>
    <x v="7"/>
  </r>
  <r>
    <n v="5285"/>
    <x v="1"/>
    <s v="gases-hfcs"/>
    <x v="35"/>
    <n v="1015.603626"/>
    <s v="AR5"/>
    <s v="WEM"/>
    <s v="high"/>
    <x v="7"/>
  </r>
  <r>
    <n v="5286"/>
    <x v="1"/>
    <s v="gases-hfcs"/>
    <x v="36"/>
    <n v="993.15016479999997"/>
    <s v="AR5"/>
    <s v="WEM"/>
    <s v="high"/>
    <x v="7"/>
  </r>
  <r>
    <n v="5287"/>
    <x v="1"/>
    <s v="gases-hfcs"/>
    <x v="37"/>
    <n v="987.51494219999995"/>
    <s v="AR5"/>
    <s v="WEM"/>
    <s v="high"/>
    <x v="7"/>
  </r>
  <r>
    <n v="5288"/>
    <x v="1"/>
    <s v="gases-hfcs"/>
    <x v="38"/>
    <n v="958.26316929999996"/>
    <s v="AR5"/>
    <s v="WEM"/>
    <s v="high"/>
    <x v="7"/>
  </r>
  <r>
    <n v="5289"/>
    <x v="1"/>
    <s v="gases-hfcs"/>
    <x v="39"/>
    <n v="939.21441570000002"/>
    <s v="AR5"/>
    <s v="WEM"/>
    <s v="high"/>
    <x v="7"/>
  </r>
  <r>
    <n v="5290"/>
    <x v="1"/>
    <s v="gases-hfcs"/>
    <x v="40"/>
    <n v="933.92653640000003"/>
    <s v="AR5"/>
    <s v="WEM"/>
    <s v="high"/>
    <x v="7"/>
  </r>
  <r>
    <n v="5291"/>
    <x v="1"/>
    <s v="gases-hfcs"/>
    <x v="41"/>
    <n v="931.60503329999995"/>
    <s v="AR5"/>
    <s v="WEM"/>
    <s v="high"/>
    <x v="7"/>
  </r>
  <r>
    <n v="5292"/>
    <x v="1"/>
    <s v="gases-hfcs"/>
    <x v="42"/>
    <n v="901.68035929999996"/>
    <s v="AR5"/>
    <s v="WEM"/>
    <s v="high"/>
    <x v="7"/>
  </r>
  <r>
    <n v="5293"/>
    <x v="1"/>
    <s v="gases-hfcs"/>
    <x v="43"/>
    <n v="893.64692390000005"/>
    <s v="AR5"/>
    <s v="WEM"/>
    <s v="high"/>
    <x v="7"/>
  </r>
  <r>
    <n v="5294"/>
    <x v="1"/>
    <s v="gases-hfcs"/>
    <x v="44"/>
    <n v="874.72838690000003"/>
    <s v="AR5"/>
    <s v="WEM"/>
    <s v="high"/>
    <x v="7"/>
  </r>
  <r>
    <n v="5295"/>
    <x v="1"/>
    <s v="gases-hfcs"/>
    <x v="45"/>
    <n v="861.86847939999996"/>
    <s v="AR5"/>
    <s v="WEM"/>
    <s v="high"/>
    <x v="7"/>
  </r>
  <r>
    <n v="5296"/>
    <x v="1"/>
    <s v="gases-hfcs"/>
    <x v="46"/>
    <n v="835.48230699999999"/>
    <s v="AR5"/>
    <s v="WEM"/>
    <s v="high"/>
    <x v="7"/>
  </r>
  <r>
    <n v="5297"/>
    <x v="1"/>
    <s v="gases-hfcs"/>
    <x v="47"/>
    <n v="831.87302050000005"/>
    <s v="AR5"/>
    <s v="WEM"/>
    <s v="high"/>
    <x v="7"/>
  </r>
  <r>
    <n v="5298"/>
    <x v="1"/>
    <s v="gases-hfcs"/>
    <x v="48"/>
    <n v="800.38172210000005"/>
    <s v="AR5"/>
    <s v="WEM"/>
    <s v="high"/>
    <x v="7"/>
  </r>
  <r>
    <n v="5299"/>
    <x v="1"/>
    <s v="gases-hfcs"/>
    <x v="49"/>
    <n v="782.93033419999995"/>
    <s v="AR5"/>
    <s v="WEM"/>
    <s v="high"/>
    <x v="7"/>
  </r>
  <r>
    <n v="5300"/>
    <x v="1"/>
    <s v="gases-hfcs"/>
    <x v="50"/>
    <n v="750.16686460000005"/>
    <s v="AR5"/>
    <s v="WEM"/>
    <s v="high"/>
    <x v="7"/>
  </r>
  <r>
    <n v="5301"/>
    <x v="1"/>
    <s v="gases-hfcs"/>
    <x v="51"/>
    <n v="775.77022690000001"/>
    <s v="AR5"/>
    <s v="WEM"/>
    <s v="high"/>
    <x v="7"/>
  </r>
  <r>
    <n v="5302"/>
    <x v="1"/>
    <s v="gases-hfcs"/>
    <x v="52"/>
    <n v="751.59064169999999"/>
    <s v="AR5"/>
    <s v="WEM"/>
    <s v="high"/>
    <x v="7"/>
  </r>
  <r>
    <n v="5303"/>
    <x v="1"/>
    <s v="gases-hfcs"/>
    <x v="53"/>
    <n v="773.91640140000004"/>
    <s v="AR5"/>
    <s v="WEM"/>
    <s v="high"/>
    <x v="7"/>
  </r>
  <r>
    <n v="5304"/>
    <x v="1"/>
    <s v="gases-hfcs"/>
    <x v="54"/>
    <n v="776.00593430000004"/>
    <s v="AR5"/>
    <s v="WEM"/>
    <s v="high"/>
    <x v="7"/>
  </r>
  <r>
    <n v="5305"/>
    <x v="1"/>
    <s v="gases-hfcs"/>
    <x v="55"/>
    <n v="758.07236690000002"/>
    <s v="AR5"/>
    <s v="WEM"/>
    <s v="high"/>
    <x v="7"/>
  </r>
  <r>
    <n v="5306"/>
    <x v="1"/>
    <s v="gases-hfcs"/>
    <x v="56"/>
    <n v="737.50058999999999"/>
    <s v="AR5"/>
    <s v="WEM"/>
    <s v="high"/>
    <x v="7"/>
  </r>
  <r>
    <n v="5307"/>
    <x v="1"/>
    <s v="gases-hfcs"/>
    <x v="57"/>
    <n v="715.36720209999999"/>
    <s v="AR5"/>
    <s v="WEM"/>
    <s v="high"/>
    <x v="7"/>
  </r>
  <r>
    <n v="5308"/>
    <x v="1"/>
    <s v="gases-hfcs"/>
    <x v="58"/>
    <n v="701.01130920000003"/>
    <s v="AR5"/>
    <s v="WEM"/>
    <s v="high"/>
    <x v="7"/>
  </r>
  <r>
    <n v="5309"/>
    <x v="1"/>
    <s v="gases-hfcs"/>
    <x v="59"/>
    <n v="689.02078319999998"/>
    <s v="AR5"/>
    <s v="WEM"/>
    <s v="high"/>
    <x v="7"/>
  </r>
  <r>
    <n v="5310"/>
    <x v="1"/>
    <s v="gases-hfcs"/>
    <x v="60"/>
    <n v="678.19766059999995"/>
    <s v="AR5"/>
    <s v="WEM"/>
    <s v="high"/>
    <x v="7"/>
  </r>
  <r>
    <n v="5311"/>
    <x v="1"/>
    <s v="gases-n2o"/>
    <x v="0"/>
    <n v="88.764883075424351"/>
    <s v="AR5"/>
    <s v="WEM"/>
    <s v="high"/>
    <x v="7"/>
  </r>
  <r>
    <n v="5312"/>
    <x v="1"/>
    <s v="gases-n2o"/>
    <x v="1"/>
    <n v="86.545760998538739"/>
    <s v="AR5"/>
    <s v="WEM"/>
    <s v="high"/>
    <x v="7"/>
  </r>
  <r>
    <n v="5313"/>
    <x v="1"/>
    <s v="gases-n2o"/>
    <x v="2"/>
    <n v="82.218472948611819"/>
    <s v="AR5"/>
    <s v="WEM"/>
    <s v="high"/>
    <x v="7"/>
  </r>
  <r>
    <n v="5314"/>
    <x v="1"/>
    <s v="gases-n2o"/>
    <x v="3"/>
    <n v="78.107549301181209"/>
    <s v="AR5"/>
    <s v="WEM"/>
    <s v="high"/>
    <x v="7"/>
  </r>
  <r>
    <n v="5315"/>
    <x v="1"/>
    <s v="gases-n2o"/>
    <x v="4"/>
    <n v="74.202171836122147"/>
    <s v="AR5"/>
    <s v="WEM"/>
    <s v="high"/>
    <x v="7"/>
  </r>
  <r>
    <n v="5316"/>
    <x v="1"/>
    <s v="gases-n2o"/>
    <x v="5"/>
    <n v="70.492063244316043"/>
    <s v="AR5"/>
    <s v="WEM"/>
    <s v="high"/>
    <x v="7"/>
  </r>
  <r>
    <n v="5317"/>
    <x v="1"/>
    <s v="gases-n2o"/>
    <x v="6"/>
    <n v="66.967460082100231"/>
    <s v="AR5"/>
    <s v="WEM"/>
    <s v="high"/>
    <x v="7"/>
  </r>
  <r>
    <n v="5318"/>
    <x v="1"/>
    <s v="gases-n2o"/>
    <x v="7"/>
    <n v="63.619087077995218"/>
    <s v="AR5"/>
    <s v="WEM"/>
    <s v="high"/>
    <x v="7"/>
  </r>
  <r>
    <n v="5319"/>
    <x v="1"/>
    <s v="gases-n2o"/>
    <x v="8"/>
    <n v="60.438132724095453"/>
    <s v="AR5"/>
    <s v="WEM"/>
    <s v="high"/>
    <x v="7"/>
  </r>
  <r>
    <n v="5320"/>
    <x v="1"/>
    <s v="gases-n2o"/>
    <x v="9"/>
    <n v="57.416226087890678"/>
    <s v="AR5"/>
    <s v="WEM"/>
    <s v="high"/>
    <x v="7"/>
  </r>
  <r>
    <n v="5321"/>
    <x v="1"/>
    <s v="gases-n2o"/>
    <x v="10"/>
    <n v="54.545414783496142"/>
    <s v="AR5"/>
    <s v="WEM"/>
    <s v="high"/>
    <x v="7"/>
  </r>
  <r>
    <n v="5322"/>
    <x v="1"/>
    <s v="gases-n2o"/>
    <x v="11"/>
    <n v="51.818144044321343"/>
    <s v="AR5"/>
    <s v="WEM"/>
    <s v="high"/>
    <x v="7"/>
  </r>
  <r>
    <n v="5323"/>
    <x v="1"/>
    <s v="gases-n2o"/>
    <x v="12"/>
    <n v="49.227236842105263"/>
    <s v="AR5"/>
    <s v="WEM"/>
    <s v="high"/>
    <x v="7"/>
  </r>
  <r>
    <n v="5324"/>
    <x v="1"/>
    <s v="gases-n2o"/>
    <x v="13"/>
    <n v="46.375"/>
    <s v="AR5"/>
    <s v="WEM"/>
    <s v="high"/>
    <x v="7"/>
  </r>
  <r>
    <n v="5325"/>
    <x v="1"/>
    <s v="gases-n2o"/>
    <x v="14"/>
    <n v="43.0625"/>
    <s v="AR5"/>
    <s v="WEM"/>
    <s v="high"/>
    <x v="7"/>
  </r>
  <r>
    <n v="5326"/>
    <x v="1"/>
    <s v="gases-n2o"/>
    <x v="15"/>
    <n v="39.6175"/>
    <s v="AR5"/>
    <s v="WEM"/>
    <s v="high"/>
    <x v="7"/>
  </r>
  <r>
    <n v="5327"/>
    <x v="1"/>
    <s v="gases-n2o"/>
    <x v="16"/>
    <n v="36.172499999999999"/>
    <s v="AR5"/>
    <s v="WEM"/>
    <s v="high"/>
    <x v="7"/>
  </r>
  <r>
    <n v="5328"/>
    <x v="1"/>
    <s v="gases-n2o"/>
    <x v="17"/>
    <n v="39.180250000000001"/>
    <s v="AR5"/>
    <s v="WEM"/>
    <s v="high"/>
    <x v="7"/>
  </r>
  <r>
    <n v="5329"/>
    <x v="1"/>
    <s v="gases-n2o"/>
    <x v="18"/>
    <n v="46.825499999999998"/>
    <s v="AR5"/>
    <s v="WEM"/>
    <s v="high"/>
    <x v="7"/>
  </r>
  <r>
    <n v="5330"/>
    <x v="1"/>
    <s v="gases-n2o"/>
    <x v="19"/>
    <n v="47.183250000000001"/>
    <s v="AR5"/>
    <s v="WEM"/>
    <s v="high"/>
    <x v="7"/>
  </r>
  <r>
    <n v="5331"/>
    <x v="1"/>
    <s v="gases-n2o"/>
    <x v="20"/>
    <n v="47.501249999999999"/>
    <s v="AR5"/>
    <s v="WEM"/>
    <s v="high"/>
    <x v="7"/>
  </r>
  <r>
    <n v="5332"/>
    <x v="1"/>
    <s v="gases-n2o"/>
    <x v="21"/>
    <n v="47.408499999999997"/>
    <s v="AR5"/>
    <s v="WEM"/>
    <s v="high"/>
    <x v="7"/>
  </r>
  <r>
    <n v="5333"/>
    <x v="1"/>
    <s v="gases-n2o"/>
    <x v="22"/>
    <n v="48.070999999999991"/>
    <s v="AR5"/>
    <s v="WEM"/>
    <s v="high"/>
    <x v="7"/>
  </r>
  <r>
    <n v="5334"/>
    <x v="1"/>
    <s v="gases-n2o"/>
    <x v="23"/>
    <n v="51.728000000000002"/>
    <s v="AR5"/>
    <s v="WEM"/>
    <s v="high"/>
    <x v="7"/>
  </r>
  <r>
    <n v="5335"/>
    <x v="1"/>
    <s v="gases-n2o"/>
    <x v="24"/>
    <n v="51.728000000000002"/>
    <s v="AR5"/>
    <s v="WEM"/>
    <s v="high"/>
    <x v="7"/>
  </r>
  <r>
    <n v="5336"/>
    <x v="1"/>
    <s v="gases-n2o"/>
    <x v="25"/>
    <n v="53.291499999999999"/>
    <s v="AR5"/>
    <s v="WEM"/>
    <s v="high"/>
    <x v="7"/>
  </r>
  <r>
    <n v="5337"/>
    <x v="1"/>
    <s v="gases-n2o"/>
    <x v="26"/>
    <n v="52.310999999999993"/>
    <s v="AR5"/>
    <s v="WEM"/>
    <s v="high"/>
    <x v="7"/>
  </r>
  <r>
    <n v="5338"/>
    <x v="1"/>
    <s v="gases-n2o"/>
    <x v="27"/>
    <n v="54.735750000000003"/>
    <s v="AR5"/>
    <s v="WEM"/>
    <s v="high"/>
    <x v="7"/>
  </r>
  <r>
    <n v="5339"/>
    <x v="1"/>
    <s v="gases-n2o"/>
    <x v="28"/>
    <n v="72.437750000000008"/>
    <s v="AR5"/>
    <s v="WEM"/>
    <s v="high"/>
    <x v="7"/>
  </r>
  <r>
    <n v="5340"/>
    <x v="1"/>
    <s v="gases-n2o"/>
    <x v="29"/>
    <n v="73.285750000000007"/>
    <s v="AR5"/>
    <s v="WEM"/>
    <s v="high"/>
    <x v="7"/>
  </r>
  <r>
    <n v="5341"/>
    <x v="1"/>
    <s v="gases-n2o"/>
    <x v="30"/>
    <n v="65.6935"/>
    <s v="AR5"/>
    <s v="WEM"/>
    <s v="high"/>
    <x v="7"/>
  </r>
  <r>
    <n v="5342"/>
    <x v="1"/>
    <s v="gases-n2o"/>
    <x v="31"/>
    <n v="79.632499999999993"/>
    <s v="AR5"/>
    <s v="WEM"/>
    <s v="high"/>
    <x v="7"/>
  </r>
  <r>
    <n v="5343"/>
    <x v="1"/>
    <s v="gases-n2o"/>
    <x v="32"/>
    <n v="94.737499999999997"/>
    <s v="AR5"/>
    <s v="WEM"/>
    <s v="high"/>
    <x v="7"/>
  </r>
  <r>
    <n v="5344"/>
    <x v="1"/>
    <s v="gases-n2o"/>
    <x v="33"/>
    <n v="112.49250000000001"/>
    <s v="AR5"/>
    <s v="WEM"/>
    <s v="high"/>
    <x v="7"/>
  </r>
  <r>
    <n v="5345"/>
    <x v="1"/>
    <s v="gases-n2o"/>
    <x v="34"/>
    <n v="147.21569840000001"/>
    <s v="AR5"/>
    <s v="WEM"/>
    <s v="high"/>
    <x v="7"/>
  </r>
  <r>
    <n v="5346"/>
    <x v="1"/>
    <s v="gases-n2o"/>
    <x v="35"/>
    <n v="149.97238730000001"/>
    <s v="AR5"/>
    <s v="WEM"/>
    <s v="high"/>
    <x v="7"/>
  </r>
  <r>
    <n v="5347"/>
    <x v="1"/>
    <s v="gases-n2o"/>
    <x v="36"/>
    <n v="152.9015143"/>
    <s v="AR5"/>
    <s v="WEM"/>
    <s v="high"/>
    <x v="7"/>
  </r>
  <r>
    <n v="5348"/>
    <x v="1"/>
    <s v="gases-n2o"/>
    <x v="37"/>
    <n v="156.013113"/>
    <s v="AR5"/>
    <s v="WEM"/>
    <s v="high"/>
    <x v="7"/>
  </r>
  <r>
    <n v="5349"/>
    <x v="1"/>
    <s v="gases-n2o"/>
    <x v="38"/>
    <n v="159.31782430000001"/>
    <s v="AR5"/>
    <s v="WEM"/>
    <s v="high"/>
    <x v="7"/>
  </r>
  <r>
    <n v="5350"/>
    <x v="1"/>
    <s v="gases-n2o"/>
    <x v="39"/>
    <n v="162.82693269999999"/>
    <s v="AR5"/>
    <s v="WEM"/>
    <s v="high"/>
    <x v="7"/>
  </r>
  <r>
    <n v="5351"/>
    <x v="1"/>
    <s v="gases-n2o"/>
    <x v="40"/>
    <n v="166.55240470000001"/>
    <s v="AR5"/>
    <s v="WEM"/>
    <s v="high"/>
    <x v="7"/>
  </r>
  <r>
    <n v="5352"/>
    <x v="1"/>
    <s v="gases-n2o"/>
    <x v="41"/>
    <n v="166.53184400000001"/>
    <s v="AR5"/>
    <s v="WEM"/>
    <s v="high"/>
    <x v="7"/>
  </r>
  <r>
    <n v="5353"/>
    <x v="1"/>
    <s v="gases-n2o"/>
    <x v="42"/>
    <n v="166.5152865"/>
    <s v="AR5"/>
    <s v="WEM"/>
    <s v="high"/>
    <x v="7"/>
  </r>
  <r>
    <n v="5354"/>
    <x v="1"/>
    <s v="gases-n2o"/>
    <x v="43"/>
    <n v="166.50268929999999"/>
    <s v="AR5"/>
    <s v="WEM"/>
    <s v="high"/>
    <x v="7"/>
  </r>
  <r>
    <n v="5355"/>
    <x v="1"/>
    <s v="gases-n2o"/>
    <x v="44"/>
    <n v="166.49401109999999"/>
    <s v="AR5"/>
    <s v="WEM"/>
    <s v="high"/>
    <x v="7"/>
  </r>
  <r>
    <n v="5356"/>
    <x v="1"/>
    <s v="gases-n2o"/>
    <x v="45"/>
    <n v="166.48921250000001"/>
    <s v="AR5"/>
    <s v="WEM"/>
    <s v="high"/>
    <x v="7"/>
  </r>
  <r>
    <n v="5357"/>
    <x v="1"/>
    <s v="gases-n2o"/>
    <x v="46"/>
    <n v="166.4882557"/>
    <s v="AR5"/>
    <s v="WEM"/>
    <s v="high"/>
    <x v="7"/>
  </r>
  <r>
    <n v="5358"/>
    <x v="1"/>
    <s v="gases-n2o"/>
    <x v="47"/>
    <n v="166.4911046"/>
    <s v="AR5"/>
    <s v="WEM"/>
    <s v="high"/>
    <x v="7"/>
  </r>
  <r>
    <n v="5359"/>
    <x v="1"/>
    <s v="gases-n2o"/>
    <x v="48"/>
    <n v="166.49772469999999"/>
    <s v="AR5"/>
    <s v="WEM"/>
    <s v="high"/>
    <x v="7"/>
  </r>
  <r>
    <n v="5360"/>
    <x v="1"/>
    <s v="gases-n2o"/>
    <x v="49"/>
    <n v="166.5080834"/>
    <s v="AR5"/>
    <s v="WEM"/>
    <s v="high"/>
    <x v="7"/>
  </r>
  <r>
    <n v="5361"/>
    <x v="1"/>
    <s v="gases-n2o"/>
    <x v="50"/>
    <n v="166.5221493"/>
    <s v="AR5"/>
    <s v="WEM"/>
    <s v="high"/>
    <x v="7"/>
  </r>
  <r>
    <n v="5362"/>
    <x v="1"/>
    <s v="gases-n2o"/>
    <x v="51"/>
    <n v="166.53989290000001"/>
    <s v="AR5"/>
    <s v="WEM"/>
    <s v="high"/>
    <x v="7"/>
  </r>
  <r>
    <n v="5363"/>
    <x v="1"/>
    <s v="gases-n2o"/>
    <x v="52"/>
    <n v="166.5612859"/>
    <s v="AR5"/>
    <s v="WEM"/>
    <s v="high"/>
    <x v="7"/>
  </r>
  <r>
    <n v="5364"/>
    <x v="1"/>
    <s v="gases-n2o"/>
    <x v="53"/>
    <n v="166.58630170000001"/>
    <s v="AR5"/>
    <s v="WEM"/>
    <s v="high"/>
    <x v="7"/>
  </r>
  <r>
    <n v="5365"/>
    <x v="1"/>
    <s v="gases-n2o"/>
    <x v="54"/>
    <n v="166.61491509999999"/>
    <s v="AR5"/>
    <s v="WEM"/>
    <s v="high"/>
    <x v="7"/>
  </r>
  <r>
    <n v="5366"/>
    <x v="1"/>
    <s v="gases-n2o"/>
    <x v="55"/>
    <n v="166.64710239999999"/>
    <s v="AR5"/>
    <s v="WEM"/>
    <s v="high"/>
    <x v="7"/>
  </r>
  <r>
    <n v="5367"/>
    <x v="1"/>
    <s v="gases-n2o"/>
    <x v="56"/>
    <n v="166.68284130000001"/>
    <s v="AR5"/>
    <s v="WEM"/>
    <s v="high"/>
    <x v="7"/>
  </r>
  <r>
    <n v="5368"/>
    <x v="1"/>
    <s v="gases-n2o"/>
    <x v="57"/>
    <n v="166.7221108"/>
    <s v="AR5"/>
    <s v="WEM"/>
    <s v="high"/>
    <x v="7"/>
  </r>
  <r>
    <n v="5369"/>
    <x v="1"/>
    <s v="gases-n2o"/>
    <x v="58"/>
    <n v="166.76489140000001"/>
    <s v="AR5"/>
    <s v="WEM"/>
    <s v="high"/>
    <x v="7"/>
  </r>
  <r>
    <n v="5370"/>
    <x v="1"/>
    <s v="gases-n2o"/>
    <x v="59"/>
    <n v="166.8111648"/>
    <s v="AR5"/>
    <s v="WEM"/>
    <s v="high"/>
    <x v="7"/>
  </r>
  <r>
    <n v="5371"/>
    <x v="1"/>
    <s v="gases-n2o"/>
    <x v="60"/>
    <n v="166.86091400000001"/>
    <s v="AR5"/>
    <s v="WEM"/>
    <s v="high"/>
    <x v="7"/>
  </r>
  <r>
    <n v="5372"/>
    <x v="1"/>
    <s v="gases-pfcs"/>
    <x v="0"/>
    <n v="818.0081160000002"/>
    <s v="AR5"/>
    <s v="WEM"/>
    <s v="high"/>
    <x v="7"/>
  </r>
  <r>
    <n v="5373"/>
    <x v="1"/>
    <s v="gases-pfcs"/>
    <x v="1"/>
    <n v="812.46662400000002"/>
    <s v="AR5"/>
    <s v="WEM"/>
    <s v="high"/>
    <x v="7"/>
  </r>
  <r>
    <n v="5374"/>
    <x v="1"/>
    <s v="gases-pfcs"/>
    <x v="2"/>
    <n v="415.35300000000001"/>
    <s v="AR5"/>
    <s v="WEM"/>
    <s v="high"/>
    <x v="7"/>
  </r>
  <r>
    <n v="5375"/>
    <x v="1"/>
    <s v="gases-pfcs"/>
    <x v="3"/>
    <n v="188.988"/>
    <s v="AR5"/>
    <s v="WEM"/>
    <s v="high"/>
    <x v="7"/>
  </r>
  <r>
    <n v="5376"/>
    <x v="1"/>
    <s v="gases-pfcs"/>
    <x v="4"/>
    <n v="167.42400000000001"/>
    <s v="AR5"/>
    <s v="WEM"/>
    <s v="high"/>
    <x v="7"/>
  </r>
  <r>
    <n v="5377"/>
    <x v="1"/>
    <s v="gases-pfcs"/>
    <x v="5"/>
    <n v="138.60400000000001"/>
    <s v="AR5"/>
    <s v="WEM"/>
    <s v="high"/>
    <x v="7"/>
  </r>
  <r>
    <n v="5378"/>
    <x v="1"/>
    <s v="gases-pfcs"/>
    <x v="6"/>
    <n v="227.00299999999999"/>
    <s v="AR5"/>
    <s v="WEM"/>
    <s v="high"/>
    <x v="7"/>
  </r>
  <r>
    <n v="5379"/>
    <x v="1"/>
    <s v="gases-pfcs"/>
    <x v="7"/>
    <n v="195.36060000000001"/>
    <s v="AR5"/>
    <s v="WEM"/>
    <s v="high"/>
    <x v="7"/>
  </r>
  <r>
    <n v="5380"/>
    <x v="1"/>
    <s v="gases-pfcs"/>
    <x v="8"/>
    <n v="110.58263333333331"/>
    <s v="AR5"/>
    <s v="WEM"/>
    <s v="high"/>
    <x v="7"/>
  </r>
  <r>
    <n v="5381"/>
    <x v="1"/>
    <s v="gases-pfcs"/>
    <x v="9"/>
    <n v="85.483533333333341"/>
    <s v="AR5"/>
    <s v="WEM"/>
    <s v="high"/>
    <x v="7"/>
  </r>
  <r>
    <n v="5382"/>
    <x v="1"/>
    <s v="gases-pfcs"/>
    <x v="10"/>
    <n v="84.532233333333338"/>
    <s v="AR5"/>
    <s v="WEM"/>
    <s v="high"/>
    <x v="7"/>
  </r>
  <r>
    <n v="5383"/>
    <x v="1"/>
    <s v="gases-pfcs"/>
    <x v="11"/>
    <n v="63.497100000000003"/>
    <s v="AR5"/>
    <s v="WEM"/>
    <s v="high"/>
    <x v="7"/>
  </r>
  <r>
    <n v="5384"/>
    <x v="1"/>
    <s v="gases-pfcs"/>
    <x v="12"/>
    <n v="77.024699999999996"/>
    <s v="AR5"/>
    <s v="WEM"/>
    <s v="high"/>
    <x v="7"/>
  </r>
  <r>
    <n v="5385"/>
    <x v="1"/>
    <s v="gases-pfcs"/>
    <x v="13"/>
    <n v="115.767"/>
    <s v="AR5"/>
    <s v="WEM"/>
    <s v="high"/>
    <x v="7"/>
  </r>
  <r>
    <n v="5386"/>
    <x v="1"/>
    <s v="gases-pfcs"/>
    <x v="14"/>
    <n v="90.067499999999995"/>
    <s v="AR5"/>
    <s v="WEM"/>
    <s v="high"/>
    <x v="7"/>
  </r>
  <r>
    <n v="5387"/>
    <x v="1"/>
    <s v="gases-pfcs"/>
    <x v="15"/>
    <n v="62.391599999999997"/>
    <s v="AR5"/>
    <s v="WEM"/>
    <s v="high"/>
    <x v="7"/>
  </r>
  <r>
    <n v="5388"/>
    <x v="1"/>
    <s v="gases-pfcs"/>
    <x v="16"/>
    <n v="97.087500000000006"/>
    <s v="AR5"/>
    <s v="WEM"/>
    <s v="high"/>
    <x v="7"/>
  </r>
  <r>
    <n v="5389"/>
    <x v="1"/>
    <s v="gases-pfcs"/>
    <x v="17"/>
    <n v="43.684800000000003"/>
    <s v="AR5"/>
    <s v="WEM"/>
    <s v="high"/>
    <x v="7"/>
  </r>
  <r>
    <n v="5390"/>
    <x v="1"/>
    <s v="gases-pfcs"/>
    <x v="18"/>
    <n v="41.212800000000001"/>
    <s v="AR5"/>
    <s v="WEM"/>
    <s v="high"/>
    <x v="7"/>
  </r>
  <r>
    <n v="5391"/>
    <x v="1"/>
    <s v="gases-pfcs"/>
    <x v="19"/>
    <n v="48.613799999999998"/>
    <s v="AR5"/>
    <s v="WEM"/>
    <s v="high"/>
    <x v="7"/>
  </r>
  <r>
    <n v="5392"/>
    <x v="1"/>
    <s v="gases-pfcs"/>
    <x v="20"/>
    <n v="42.77376000000001"/>
    <s v="AR5"/>
    <s v="WEM"/>
    <s v="high"/>
    <x v="7"/>
  </r>
  <r>
    <n v="5393"/>
    <x v="1"/>
    <s v="gases-pfcs"/>
    <x v="21"/>
    <n v="31.611070266580001"/>
    <s v="AR5"/>
    <s v="WEM"/>
    <s v="high"/>
    <x v="7"/>
  </r>
  <r>
    <n v="5394"/>
    <x v="1"/>
    <s v="gases-pfcs"/>
    <x v="22"/>
    <n v="42.680956069072003"/>
    <s v="AR5"/>
    <s v="WEM"/>
    <s v="high"/>
    <x v="7"/>
  </r>
  <r>
    <n v="5395"/>
    <x v="1"/>
    <s v="gases-pfcs"/>
    <x v="23"/>
    <n v="43.277804181960001"/>
    <s v="AR5"/>
    <s v="WEM"/>
    <s v="high"/>
    <x v="7"/>
  </r>
  <r>
    <n v="5396"/>
    <x v="1"/>
    <s v="gases-pfcs"/>
    <x v="24"/>
    <n v="66.0154191427077"/>
    <s v="AR5"/>
    <s v="WEM"/>
    <s v="high"/>
    <x v="7"/>
  </r>
  <r>
    <n v="5397"/>
    <x v="1"/>
    <s v="gases-pfcs"/>
    <x v="25"/>
    <n v="52.684147821630802"/>
    <s v="AR5"/>
    <s v="WEM"/>
    <s v="high"/>
    <x v="7"/>
  </r>
  <r>
    <n v="5398"/>
    <x v="1"/>
    <s v="gases-pfcs"/>
    <x v="26"/>
    <n v="43.786996734535997"/>
    <s v="AR5"/>
    <s v="WEM"/>
    <s v="high"/>
    <x v="7"/>
  </r>
  <r>
    <n v="5399"/>
    <x v="1"/>
    <s v="gases-pfcs"/>
    <x v="27"/>
    <n v="54.368065500000007"/>
    <s v="AR5"/>
    <s v="WEM"/>
    <s v="high"/>
    <x v="7"/>
  </r>
  <r>
    <n v="5400"/>
    <x v="1"/>
    <s v="gases-pfcs"/>
    <x v="28"/>
    <n v="65.103999107936005"/>
    <s v="AR5"/>
    <s v="WEM"/>
    <s v="high"/>
    <x v="7"/>
  </r>
  <r>
    <n v="5401"/>
    <x v="1"/>
    <s v="gases-pfcs"/>
    <x v="29"/>
    <n v="80.153760543999994"/>
    <s v="AR5"/>
    <s v="WEM"/>
    <s v="high"/>
    <x v="7"/>
  </r>
  <r>
    <n v="5402"/>
    <x v="1"/>
    <s v="gases-pfcs"/>
    <x v="30"/>
    <n v="79.060343626079998"/>
    <s v="AR5"/>
    <s v="WEM"/>
    <s v="high"/>
    <x v="7"/>
  </r>
  <r>
    <n v="5403"/>
    <x v="1"/>
    <s v="gases-pfcs"/>
    <x v="31"/>
    <n v="45.582774393999998"/>
    <s v="AR5"/>
    <s v="WEM"/>
    <s v="high"/>
    <x v="7"/>
  </r>
  <r>
    <n v="5404"/>
    <x v="1"/>
    <s v="gases-pfcs"/>
    <x v="32"/>
    <n v="50.934298771160002"/>
    <s v="AR5"/>
    <s v="WEM"/>
    <s v="high"/>
    <x v="7"/>
  </r>
  <r>
    <n v="5405"/>
    <x v="1"/>
    <s v="gases-pfcs"/>
    <x v="33"/>
    <n v="60.908333304000003"/>
    <s v="AR5"/>
    <s v="WEM"/>
    <s v="high"/>
    <x v="7"/>
  </r>
  <r>
    <n v="5406"/>
    <x v="1"/>
    <s v="gases-pfcs"/>
    <x v="34"/>
    <n v="60.905870540000002"/>
    <s v="AR5"/>
    <s v="WEM"/>
    <s v="high"/>
    <x v="7"/>
  </r>
  <r>
    <n v="5407"/>
    <x v="1"/>
    <s v="gases-pfcs"/>
    <x v="35"/>
    <n v="62.575315500000002"/>
    <s v="AR5"/>
    <s v="WEM"/>
    <s v="high"/>
    <x v="7"/>
  </r>
  <r>
    <n v="5408"/>
    <x v="1"/>
    <s v="gases-pfcs"/>
    <x v="36"/>
    <n v="62.575420559999998"/>
    <s v="AR5"/>
    <s v="WEM"/>
    <s v="high"/>
    <x v="7"/>
  </r>
  <r>
    <n v="5409"/>
    <x v="1"/>
    <s v="gases-pfcs"/>
    <x v="37"/>
    <n v="62.575532170000002"/>
    <s v="AR5"/>
    <s v="WEM"/>
    <s v="high"/>
    <x v="7"/>
  </r>
  <r>
    <n v="5410"/>
    <x v="1"/>
    <s v="gases-pfcs"/>
    <x v="38"/>
    <n v="62.575650709999998"/>
    <s v="AR5"/>
    <s v="WEM"/>
    <s v="high"/>
    <x v="7"/>
  </r>
  <r>
    <n v="5411"/>
    <x v="1"/>
    <s v="gases-pfcs"/>
    <x v="39"/>
    <n v="62.575776580000003"/>
    <s v="AR5"/>
    <s v="WEM"/>
    <s v="high"/>
    <x v="7"/>
  </r>
  <r>
    <n v="5412"/>
    <x v="1"/>
    <s v="gases-pfcs"/>
    <x v="40"/>
    <n v="62.575910210000004"/>
    <s v="AR5"/>
    <s v="WEM"/>
    <s v="high"/>
    <x v="7"/>
  </r>
  <r>
    <n v="5413"/>
    <x v="1"/>
    <s v="gases-pfcs"/>
    <x v="41"/>
    <n v="62.575909469999999"/>
    <s v="AR5"/>
    <s v="WEM"/>
    <s v="high"/>
    <x v="7"/>
  </r>
  <r>
    <n v="5414"/>
    <x v="1"/>
    <s v="gases-pfcs"/>
    <x v="42"/>
    <n v="62.575908869999999"/>
    <s v="AR5"/>
    <s v="WEM"/>
    <s v="high"/>
    <x v="7"/>
  </r>
  <r>
    <n v="5415"/>
    <x v="1"/>
    <s v="gases-pfcs"/>
    <x v="43"/>
    <n v="62.575908419999998"/>
    <s v="AR5"/>
    <s v="WEM"/>
    <s v="high"/>
    <x v="7"/>
  </r>
  <r>
    <n v="5416"/>
    <x v="1"/>
    <s v="gases-pfcs"/>
    <x v="44"/>
    <n v="62.57590811"/>
    <s v="AR5"/>
    <s v="WEM"/>
    <s v="high"/>
    <x v="7"/>
  </r>
  <r>
    <n v="5417"/>
    <x v="1"/>
    <s v="gases-pfcs"/>
    <x v="45"/>
    <n v="62.57590794"/>
    <s v="AR5"/>
    <s v="WEM"/>
    <s v="high"/>
    <x v="7"/>
  </r>
  <r>
    <n v="5418"/>
    <x v="1"/>
    <s v="gases-pfcs"/>
    <x v="46"/>
    <n v="62.575907909999998"/>
    <s v="AR5"/>
    <s v="WEM"/>
    <s v="high"/>
    <x v="7"/>
  </r>
  <r>
    <n v="5419"/>
    <x v="1"/>
    <s v="gases-pfcs"/>
    <x v="47"/>
    <n v="62.575908009999999"/>
    <s v="AR5"/>
    <s v="WEM"/>
    <s v="high"/>
    <x v="7"/>
  </r>
  <r>
    <n v="5420"/>
    <x v="1"/>
    <s v="gases-pfcs"/>
    <x v="48"/>
    <n v="62.575908239999997"/>
    <s v="AR5"/>
    <s v="WEM"/>
    <s v="high"/>
    <x v="7"/>
  </r>
  <r>
    <n v="5421"/>
    <x v="1"/>
    <s v="gases-pfcs"/>
    <x v="49"/>
    <n v="62.57590862"/>
    <s v="AR5"/>
    <s v="WEM"/>
    <s v="high"/>
    <x v="7"/>
  </r>
  <r>
    <n v="5422"/>
    <x v="1"/>
    <s v="gases-pfcs"/>
    <x v="50"/>
    <n v="62.575909119999999"/>
    <s v="AR5"/>
    <s v="WEM"/>
    <s v="high"/>
    <x v="7"/>
  </r>
  <r>
    <n v="5423"/>
    <x v="1"/>
    <s v="gases-pfcs"/>
    <x v="51"/>
    <n v="62.575909760000002"/>
    <s v="AR5"/>
    <s v="WEM"/>
    <s v="high"/>
    <x v="7"/>
  </r>
  <r>
    <n v="5424"/>
    <x v="1"/>
    <s v="gases-pfcs"/>
    <x v="52"/>
    <n v="62.575910520000001"/>
    <s v="AR5"/>
    <s v="WEM"/>
    <s v="high"/>
    <x v="7"/>
  </r>
  <r>
    <n v="5425"/>
    <x v="1"/>
    <s v="gases-pfcs"/>
    <x v="53"/>
    <n v="62.575911419999997"/>
    <s v="AR5"/>
    <s v="WEM"/>
    <s v="high"/>
    <x v="7"/>
  </r>
  <r>
    <n v="5426"/>
    <x v="1"/>
    <s v="gases-pfcs"/>
    <x v="54"/>
    <n v="62.575912449999997"/>
    <s v="AR5"/>
    <s v="WEM"/>
    <s v="high"/>
    <x v="7"/>
  </r>
  <r>
    <n v="5427"/>
    <x v="1"/>
    <s v="gases-pfcs"/>
    <x v="55"/>
    <n v="62.5759136"/>
    <s v="AR5"/>
    <s v="WEM"/>
    <s v="high"/>
    <x v="7"/>
  </r>
  <r>
    <n v="5428"/>
    <x v="1"/>
    <s v="gases-pfcs"/>
    <x v="56"/>
    <n v="62.575914879999999"/>
    <s v="AR5"/>
    <s v="WEM"/>
    <s v="high"/>
    <x v="7"/>
  </r>
  <r>
    <n v="5429"/>
    <x v="1"/>
    <s v="gases-pfcs"/>
    <x v="57"/>
    <n v="62.575916290000002"/>
    <s v="AR5"/>
    <s v="WEM"/>
    <s v="high"/>
    <x v="7"/>
  </r>
  <r>
    <n v="5430"/>
    <x v="1"/>
    <s v="gases-pfcs"/>
    <x v="58"/>
    <n v="62.575917830000002"/>
    <s v="AR5"/>
    <s v="WEM"/>
    <s v="high"/>
    <x v="7"/>
  </r>
  <r>
    <n v="5431"/>
    <x v="1"/>
    <s v="gases-pfcs"/>
    <x v="59"/>
    <n v="62.575919489999997"/>
    <s v="AR5"/>
    <s v="WEM"/>
    <s v="high"/>
    <x v="7"/>
  </r>
  <r>
    <n v="5432"/>
    <x v="1"/>
    <s v="gases-pfcs"/>
    <x v="60"/>
    <n v="62.575921270000002"/>
    <s v="AR5"/>
    <s v="WEM"/>
    <s v="high"/>
    <x v="7"/>
  </r>
  <r>
    <n v="5433"/>
    <x v="1"/>
    <s v="gases-sf6"/>
    <x v="0"/>
    <n v="20.585999999999999"/>
    <s v="AR5"/>
    <s v="WEM"/>
    <s v="high"/>
    <x v="7"/>
  </r>
  <r>
    <n v="5434"/>
    <x v="1"/>
    <s v="gases-sf6"/>
    <x v="1"/>
    <n v="21.502500000000001"/>
    <s v="AR5"/>
    <s v="WEM"/>
    <s v="high"/>
    <x v="7"/>
  </r>
  <r>
    <n v="5435"/>
    <x v="1"/>
    <s v="gases-sf6"/>
    <x v="2"/>
    <n v="22.577625000000001"/>
    <s v="AR5"/>
    <s v="WEM"/>
    <s v="high"/>
    <x v="7"/>
  </r>
  <r>
    <n v="5436"/>
    <x v="1"/>
    <s v="gases-sf6"/>
    <x v="3"/>
    <n v="23.389256249999999"/>
    <s v="AR5"/>
    <s v="WEM"/>
    <s v="high"/>
    <x v="7"/>
  </r>
  <r>
    <n v="5437"/>
    <x v="1"/>
    <s v="gases-sf6"/>
    <x v="4"/>
    <n v="24.149819062500001"/>
    <s v="AR5"/>
    <s v="WEM"/>
    <s v="high"/>
    <x v="7"/>
  </r>
  <r>
    <n v="5438"/>
    <x v="1"/>
    <s v="gases-sf6"/>
    <x v="5"/>
    <n v="25.165785015625001"/>
    <s v="AR5"/>
    <s v="WEM"/>
    <s v="high"/>
    <x v="7"/>
  </r>
  <r>
    <n v="5439"/>
    <x v="1"/>
    <s v="gases-sf6"/>
    <x v="6"/>
    <n v="25.404174266406251"/>
    <s v="AR5"/>
    <s v="WEM"/>
    <s v="high"/>
    <x v="7"/>
  </r>
  <r>
    <n v="5440"/>
    <x v="1"/>
    <s v="gases-sf6"/>
    <x v="7"/>
    <n v="26.37005797972656"/>
    <s v="AR5"/>
    <s v="WEM"/>
    <s v="high"/>
    <x v="7"/>
  </r>
  <r>
    <n v="5441"/>
    <x v="1"/>
    <s v="gases-sf6"/>
    <x v="8"/>
    <n v="25.62056087871289"/>
    <s v="AR5"/>
    <s v="WEM"/>
    <s v="high"/>
    <x v="7"/>
  </r>
  <r>
    <n v="5442"/>
    <x v="1"/>
    <s v="gases-sf6"/>
    <x v="9"/>
    <n v="25.318863922648539"/>
    <s v="AR5"/>
    <s v="WEM"/>
    <s v="high"/>
    <x v="7"/>
  </r>
  <r>
    <n v="5443"/>
    <x v="1"/>
    <s v="gases-sf6"/>
    <x v="10"/>
    <n v="20.164808859961539"/>
    <s v="AR5"/>
    <s v="WEM"/>
    <s v="high"/>
    <x v="7"/>
  </r>
  <r>
    <n v="5444"/>
    <x v="1"/>
    <s v="gases-sf6"/>
    <x v="11"/>
    <n v="20.651896085180571"/>
    <s v="AR5"/>
    <s v="WEM"/>
    <s v="high"/>
    <x v="7"/>
  </r>
  <r>
    <n v="5445"/>
    <x v="1"/>
    <s v="gases-sf6"/>
    <x v="12"/>
    <n v="24.033259949180572"/>
    <s v="AR5"/>
    <s v="WEM"/>
    <s v="high"/>
    <x v="7"/>
  </r>
  <r>
    <n v="5446"/>
    <x v="1"/>
    <s v="gases-sf6"/>
    <x v="13"/>
    <n v="25.960654587289451"/>
    <s v="AR5"/>
    <s v="WEM"/>
    <s v="high"/>
    <x v="7"/>
  </r>
  <r>
    <n v="5447"/>
    <x v="1"/>
    <s v="gases-sf6"/>
    <x v="14"/>
    <n v="29.80360549648297"/>
    <s v="AR5"/>
    <s v="WEM"/>
    <s v="high"/>
    <x v="7"/>
  </r>
  <r>
    <n v="5448"/>
    <x v="1"/>
    <s v="gases-sf6"/>
    <x v="15"/>
    <n v="26.19377435159771"/>
    <s v="AR5"/>
    <s v="WEM"/>
    <s v="high"/>
    <x v="7"/>
  </r>
  <r>
    <n v="5449"/>
    <x v="1"/>
    <s v="gases-sf6"/>
    <x v="16"/>
    <n v="21.692016207496529"/>
    <s v="AR5"/>
    <s v="WEM"/>
    <s v="high"/>
    <x v="7"/>
  </r>
  <r>
    <n v="5450"/>
    <x v="1"/>
    <s v="gases-sf6"/>
    <x v="17"/>
    <n v="20.484810358296961"/>
    <s v="AR5"/>
    <s v="WEM"/>
    <s v="high"/>
    <x v="7"/>
  </r>
  <r>
    <n v="5451"/>
    <x v="1"/>
    <s v="gases-sf6"/>
    <x v="18"/>
    <n v="19.93503104477653"/>
    <s v="AR5"/>
    <s v="WEM"/>
    <s v="high"/>
    <x v="7"/>
  </r>
  <r>
    <n v="5452"/>
    <x v="1"/>
    <s v="gases-sf6"/>
    <x v="19"/>
    <n v="23.227986245354352"/>
    <s v="AR5"/>
    <s v="WEM"/>
    <s v="high"/>
    <x v="7"/>
  </r>
  <r>
    <n v="5453"/>
    <x v="1"/>
    <s v="gases-sf6"/>
    <x v="20"/>
    <n v="23.538657742293889"/>
    <s v="AR5"/>
    <s v="WEM"/>
    <s v="high"/>
    <x v="7"/>
  </r>
  <r>
    <n v="5454"/>
    <x v="1"/>
    <s v="gases-sf6"/>
    <x v="21"/>
    <n v="19.521264389513181"/>
    <s v="AR5"/>
    <s v="WEM"/>
    <s v="high"/>
    <x v="7"/>
  </r>
  <r>
    <n v="5455"/>
    <x v="1"/>
    <s v="gases-sf6"/>
    <x v="22"/>
    <n v="21.540943245804751"/>
    <s v="AR5"/>
    <s v="WEM"/>
    <s v="high"/>
    <x v="7"/>
  </r>
  <r>
    <n v="5456"/>
    <x v="1"/>
    <s v="gases-sf6"/>
    <x v="23"/>
    <n v="18.743308822104289"/>
    <s v="AR5"/>
    <s v="WEM"/>
    <s v="high"/>
    <x v="7"/>
  </r>
  <r>
    <n v="5457"/>
    <x v="1"/>
    <s v="gases-sf6"/>
    <x v="24"/>
    <n v="17.316639576168789"/>
    <s v="AR5"/>
    <s v="WEM"/>
    <s v="high"/>
    <x v="7"/>
  </r>
  <r>
    <n v="5458"/>
    <x v="1"/>
    <s v="gases-sf6"/>
    <x v="25"/>
    <n v="16.970090641175471"/>
    <s v="AR5"/>
    <s v="WEM"/>
    <s v="high"/>
    <x v="7"/>
  </r>
  <r>
    <n v="5459"/>
    <x v="1"/>
    <s v="gases-sf6"/>
    <x v="26"/>
    <n v="17.896067092177098"/>
    <s v="AR5"/>
    <s v="WEM"/>
    <s v="high"/>
    <x v="7"/>
  </r>
  <r>
    <n v="5460"/>
    <x v="1"/>
    <s v="gases-sf6"/>
    <x v="27"/>
    <n v="15.243828671418241"/>
    <s v="AR5"/>
    <s v="WEM"/>
    <s v="high"/>
    <x v="7"/>
  </r>
  <r>
    <n v="5461"/>
    <x v="1"/>
    <s v="gases-sf6"/>
    <x v="28"/>
    <n v="15.16046605648533"/>
    <s v="AR5"/>
    <s v="WEM"/>
    <s v="high"/>
    <x v="7"/>
  </r>
  <r>
    <n v="5462"/>
    <x v="1"/>
    <s v="gases-sf6"/>
    <x v="29"/>
    <n v="16.481411472012471"/>
    <s v="AR5"/>
    <s v="WEM"/>
    <s v="high"/>
    <x v="7"/>
  </r>
  <r>
    <n v="5463"/>
    <x v="1"/>
    <s v="gases-sf6"/>
    <x v="30"/>
    <n v="17.009029364967869"/>
    <s v="AR5"/>
    <s v="WEM"/>
    <s v="high"/>
    <x v="7"/>
  </r>
  <r>
    <n v="5464"/>
    <x v="1"/>
    <s v="gases-sf6"/>
    <x v="31"/>
    <n v="16.03310305608537"/>
    <s v="AR5"/>
    <s v="WEM"/>
    <s v="high"/>
    <x v="7"/>
  </r>
  <r>
    <n v="5465"/>
    <x v="1"/>
    <s v="gases-sf6"/>
    <x v="32"/>
    <n v="19.376727194456741"/>
    <s v="AR5"/>
    <s v="WEM"/>
    <s v="high"/>
    <x v="7"/>
  </r>
  <r>
    <n v="5466"/>
    <x v="1"/>
    <s v="gases-sf6"/>
    <x v="33"/>
    <n v="16.628568921315761"/>
    <s v="AR5"/>
    <s v="WEM"/>
    <s v="high"/>
    <x v="7"/>
  </r>
  <r>
    <n v="5467"/>
    <x v="1"/>
    <s v="gases-sf6"/>
    <x v="34"/>
    <n v="21.761329750000002"/>
    <s v="AR5"/>
    <s v="WEM"/>
    <s v="high"/>
    <x v="7"/>
  </r>
  <r>
    <n v="5468"/>
    <x v="1"/>
    <s v="gases-sf6"/>
    <x v="35"/>
    <n v="22.168821730000001"/>
    <s v="AR5"/>
    <s v="WEM"/>
    <s v="high"/>
    <x v="7"/>
  </r>
  <r>
    <n v="5469"/>
    <x v="1"/>
    <s v="gases-sf6"/>
    <x v="36"/>
    <n v="22.601803390000001"/>
    <s v="AR5"/>
    <s v="WEM"/>
    <s v="high"/>
    <x v="7"/>
  </r>
  <r>
    <n v="5470"/>
    <x v="1"/>
    <s v="gases-sf6"/>
    <x v="37"/>
    <n v="23.061757920000002"/>
    <s v="AR5"/>
    <s v="WEM"/>
    <s v="high"/>
    <x v="7"/>
  </r>
  <r>
    <n v="5471"/>
    <x v="1"/>
    <s v="gases-sf6"/>
    <x v="38"/>
    <n v="23.550258209999999"/>
    <s v="AR5"/>
    <s v="WEM"/>
    <s v="high"/>
    <x v="7"/>
  </r>
  <r>
    <n v="5472"/>
    <x v="1"/>
    <s v="gases-sf6"/>
    <x v="39"/>
    <n v="24.068972349999999"/>
    <s v="AR5"/>
    <s v="WEM"/>
    <s v="high"/>
    <x v="7"/>
  </r>
  <r>
    <n v="5473"/>
    <x v="1"/>
    <s v="gases-sf6"/>
    <x v="40"/>
    <n v="24.61966923"/>
    <s v="AR5"/>
    <s v="WEM"/>
    <s v="high"/>
    <x v="7"/>
  </r>
  <r>
    <n v="5474"/>
    <x v="1"/>
    <s v="gases-sf6"/>
    <x v="41"/>
    <n v="24.61662995"/>
    <s v="AR5"/>
    <s v="WEM"/>
    <s v="high"/>
    <x v="7"/>
  </r>
  <r>
    <n v="5475"/>
    <x v="1"/>
    <s v="gases-sf6"/>
    <x v="42"/>
    <n v="24.61418244"/>
    <s v="AR5"/>
    <s v="WEM"/>
    <s v="high"/>
    <x v="7"/>
  </r>
  <r>
    <n v="5476"/>
    <x v="1"/>
    <s v="gases-sf6"/>
    <x v="43"/>
    <n v="24.612320329999999"/>
    <s v="AR5"/>
    <s v="WEM"/>
    <s v="high"/>
    <x v="7"/>
  </r>
  <r>
    <n v="5477"/>
    <x v="1"/>
    <s v="gases-sf6"/>
    <x v="44"/>
    <n v="24.611037530000001"/>
    <s v="AR5"/>
    <s v="WEM"/>
    <s v="high"/>
    <x v="7"/>
  </r>
  <r>
    <n v="5478"/>
    <x v="1"/>
    <s v="gases-sf6"/>
    <x v="45"/>
    <n v="24.610328200000001"/>
    <s v="AR5"/>
    <s v="WEM"/>
    <s v="high"/>
    <x v="7"/>
  </r>
  <r>
    <n v="5479"/>
    <x v="1"/>
    <s v="gases-sf6"/>
    <x v="46"/>
    <n v="24.610186760000001"/>
    <s v="AR5"/>
    <s v="WEM"/>
    <s v="high"/>
    <x v="7"/>
  </r>
  <r>
    <n v="5480"/>
    <x v="1"/>
    <s v="gases-sf6"/>
    <x v="47"/>
    <n v="24.61060788"/>
    <s v="AR5"/>
    <s v="WEM"/>
    <s v="high"/>
    <x v="7"/>
  </r>
  <r>
    <n v="5481"/>
    <x v="1"/>
    <s v="gases-sf6"/>
    <x v="48"/>
    <n v="24.611586469999999"/>
    <s v="AR5"/>
    <s v="WEM"/>
    <s v="high"/>
    <x v="7"/>
  </r>
  <r>
    <n v="5482"/>
    <x v="1"/>
    <s v="gases-sf6"/>
    <x v="49"/>
    <n v="24.613117679999998"/>
    <s v="AR5"/>
    <s v="WEM"/>
    <s v="high"/>
    <x v="7"/>
  </r>
  <r>
    <n v="5483"/>
    <x v="1"/>
    <s v="gases-sf6"/>
    <x v="50"/>
    <n v="24.615196900000001"/>
    <s v="AR5"/>
    <s v="WEM"/>
    <s v="high"/>
    <x v="7"/>
  </r>
  <r>
    <n v="5484"/>
    <x v="1"/>
    <s v="gases-sf6"/>
    <x v="51"/>
    <n v="24.617819740000002"/>
    <s v="AR5"/>
    <s v="WEM"/>
    <s v="high"/>
    <x v="7"/>
  </r>
  <r>
    <n v="5485"/>
    <x v="1"/>
    <s v="gases-sf6"/>
    <x v="52"/>
    <n v="24.620982040000001"/>
    <s v="AR5"/>
    <s v="WEM"/>
    <s v="high"/>
    <x v="7"/>
  </r>
  <r>
    <n v="5486"/>
    <x v="1"/>
    <s v="gases-sf6"/>
    <x v="53"/>
    <n v="24.624679860000001"/>
    <s v="AR5"/>
    <s v="WEM"/>
    <s v="high"/>
    <x v="7"/>
  </r>
  <r>
    <n v="5487"/>
    <x v="1"/>
    <s v="gases-sf6"/>
    <x v="54"/>
    <n v="24.628909480000001"/>
    <s v="AR5"/>
    <s v="WEM"/>
    <s v="high"/>
    <x v="7"/>
  </r>
  <r>
    <n v="5488"/>
    <x v="1"/>
    <s v="gases-sf6"/>
    <x v="55"/>
    <n v="24.633667389999999"/>
    <s v="AR5"/>
    <s v="WEM"/>
    <s v="high"/>
    <x v="7"/>
  </r>
  <r>
    <n v="5489"/>
    <x v="1"/>
    <s v="gases-sf6"/>
    <x v="56"/>
    <n v="24.63895029"/>
    <s v="AR5"/>
    <s v="WEM"/>
    <s v="high"/>
    <x v="7"/>
  </r>
  <r>
    <n v="5490"/>
    <x v="1"/>
    <s v="gases-sf6"/>
    <x v="57"/>
    <n v="24.644755079999999"/>
    <s v="AR5"/>
    <s v="WEM"/>
    <s v="high"/>
    <x v="7"/>
  </r>
  <r>
    <n v="5491"/>
    <x v="1"/>
    <s v="gases-sf6"/>
    <x v="58"/>
    <n v="24.651078869999999"/>
    <s v="AR5"/>
    <s v="WEM"/>
    <s v="high"/>
    <x v="7"/>
  </r>
  <r>
    <n v="5492"/>
    <x v="1"/>
    <s v="gases-sf6"/>
    <x v="59"/>
    <n v="24.657918970000001"/>
    <s v="AR5"/>
    <s v="WEM"/>
    <s v="high"/>
    <x v="7"/>
  </r>
  <r>
    <n v="5493"/>
    <x v="1"/>
    <s v="gases-sf6"/>
    <x v="60"/>
    <n v="24.66527288"/>
    <s v="AR5"/>
    <s v="WEM"/>
    <s v="high"/>
    <x v="7"/>
  </r>
  <r>
    <n v="5494"/>
    <x v="2"/>
    <s v="gases-ch4"/>
    <x v="30"/>
    <n v="32.355540480000002"/>
    <s v="AR5"/>
    <s v="WEM"/>
    <s v="high"/>
    <x v="7"/>
  </r>
  <r>
    <n v="5495"/>
    <x v="2"/>
    <s v="gases-ch4"/>
    <x v="31"/>
    <n v="17.847672889999998"/>
    <s v="AR5"/>
    <s v="WEM"/>
    <s v="high"/>
    <x v="7"/>
  </r>
  <r>
    <n v="5496"/>
    <x v="2"/>
    <s v="gases-ch4"/>
    <x v="32"/>
    <n v="16.546446750000001"/>
    <s v="AR5"/>
    <s v="WEM"/>
    <s v="high"/>
    <x v="7"/>
  </r>
  <r>
    <n v="5497"/>
    <x v="2"/>
    <s v="gases-ch4"/>
    <x v="33"/>
    <n v="15.78365097"/>
    <s v="AR5"/>
    <s v="WEM"/>
    <s v="high"/>
    <x v="7"/>
  </r>
  <r>
    <n v="5498"/>
    <x v="2"/>
    <s v="gases-ch4"/>
    <x v="34"/>
    <n v="25.184309949999999"/>
    <s v="AR5"/>
    <s v="WEM"/>
    <s v="high"/>
    <x v="7"/>
  </r>
  <r>
    <n v="5499"/>
    <x v="2"/>
    <s v="gases-ch4"/>
    <x v="35"/>
    <n v="25.184309949999999"/>
    <s v="AR5"/>
    <s v="WEM"/>
    <s v="high"/>
    <x v="7"/>
  </r>
  <r>
    <n v="5500"/>
    <x v="2"/>
    <s v="gases-ch4"/>
    <x v="36"/>
    <n v="25.184309949999999"/>
    <s v="AR5"/>
    <s v="WEM"/>
    <s v="high"/>
    <x v="7"/>
  </r>
  <r>
    <n v="5501"/>
    <x v="2"/>
    <s v="gases-ch4"/>
    <x v="37"/>
    <n v="25.184309949999999"/>
    <s v="AR5"/>
    <s v="WEM"/>
    <s v="high"/>
    <x v="7"/>
  </r>
  <r>
    <n v="5502"/>
    <x v="2"/>
    <s v="gases-ch4"/>
    <x v="38"/>
    <n v="25.184309949999999"/>
    <s v="AR5"/>
    <s v="WEM"/>
    <s v="high"/>
    <x v="7"/>
  </r>
  <r>
    <n v="5503"/>
    <x v="2"/>
    <s v="gases-ch4"/>
    <x v="39"/>
    <n v="25.184309949999999"/>
    <s v="AR5"/>
    <s v="WEM"/>
    <s v="high"/>
    <x v="7"/>
  </r>
  <r>
    <n v="5504"/>
    <x v="2"/>
    <s v="gases-ch4"/>
    <x v="40"/>
    <n v="25.184309949999999"/>
    <s v="AR5"/>
    <s v="WEM"/>
    <s v="high"/>
    <x v="7"/>
  </r>
  <r>
    <n v="5505"/>
    <x v="2"/>
    <s v="gases-ch4"/>
    <x v="41"/>
    <n v="25.184309949999999"/>
    <s v="AR5"/>
    <s v="WEM"/>
    <s v="high"/>
    <x v="7"/>
  </r>
  <r>
    <n v="5506"/>
    <x v="2"/>
    <s v="gases-ch4"/>
    <x v="42"/>
    <n v="25.184309949999999"/>
    <s v="AR5"/>
    <s v="WEM"/>
    <s v="high"/>
    <x v="7"/>
  </r>
  <r>
    <n v="5507"/>
    <x v="2"/>
    <s v="gases-ch4"/>
    <x v="43"/>
    <n v="25.184309949999999"/>
    <s v="AR5"/>
    <s v="WEM"/>
    <s v="high"/>
    <x v="7"/>
  </r>
  <r>
    <n v="5508"/>
    <x v="2"/>
    <s v="gases-ch4"/>
    <x v="44"/>
    <n v="25.184309949999999"/>
    <s v="AR5"/>
    <s v="WEM"/>
    <s v="high"/>
    <x v="7"/>
  </r>
  <r>
    <n v="5509"/>
    <x v="2"/>
    <s v="gases-ch4"/>
    <x v="45"/>
    <n v="25.184309949999999"/>
    <s v="AR5"/>
    <s v="WEM"/>
    <s v="high"/>
    <x v="7"/>
  </r>
  <r>
    <n v="5510"/>
    <x v="2"/>
    <s v="gases-ch4"/>
    <x v="46"/>
    <n v="25.184309949999999"/>
    <s v="AR5"/>
    <s v="WEM"/>
    <s v="high"/>
    <x v="7"/>
  </r>
  <r>
    <n v="5511"/>
    <x v="2"/>
    <s v="gases-ch4"/>
    <x v="47"/>
    <n v="25.184309949999999"/>
    <s v="AR5"/>
    <s v="WEM"/>
    <s v="high"/>
    <x v="7"/>
  </r>
  <r>
    <n v="5512"/>
    <x v="2"/>
    <s v="gases-ch4"/>
    <x v="48"/>
    <n v="25.184309949999999"/>
    <s v="AR5"/>
    <s v="WEM"/>
    <s v="high"/>
    <x v="7"/>
  </r>
  <r>
    <n v="5513"/>
    <x v="2"/>
    <s v="gases-ch4"/>
    <x v="49"/>
    <n v="25.184309949999999"/>
    <s v="AR5"/>
    <s v="WEM"/>
    <s v="high"/>
    <x v="7"/>
  </r>
  <r>
    <n v="5514"/>
    <x v="2"/>
    <s v="gases-ch4"/>
    <x v="50"/>
    <n v="25.184309949999999"/>
    <s v="AR5"/>
    <s v="WEM"/>
    <s v="high"/>
    <x v="7"/>
  </r>
  <r>
    <n v="5515"/>
    <x v="2"/>
    <s v="gases-ch4"/>
    <x v="51"/>
    <n v="25.184309949999999"/>
    <s v="AR5"/>
    <s v="WEM"/>
    <s v="high"/>
    <x v="7"/>
  </r>
  <r>
    <n v="5516"/>
    <x v="2"/>
    <s v="gases-ch4"/>
    <x v="52"/>
    <n v="25.184309949999999"/>
    <s v="AR5"/>
    <s v="WEM"/>
    <s v="high"/>
    <x v="7"/>
  </r>
  <r>
    <n v="5517"/>
    <x v="2"/>
    <s v="gases-ch4"/>
    <x v="53"/>
    <n v="25.184309949999999"/>
    <s v="AR5"/>
    <s v="WEM"/>
    <s v="high"/>
    <x v="7"/>
  </r>
  <r>
    <n v="5518"/>
    <x v="2"/>
    <s v="gases-ch4"/>
    <x v="54"/>
    <n v="25.184309949999999"/>
    <s v="AR5"/>
    <s v="WEM"/>
    <s v="high"/>
    <x v="7"/>
  </r>
  <r>
    <n v="5519"/>
    <x v="2"/>
    <s v="gases-ch4"/>
    <x v="55"/>
    <n v="25.184309949999999"/>
    <s v="AR5"/>
    <s v="WEM"/>
    <s v="high"/>
    <x v="7"/>
  </r>
  <r>
    <n v="5520"/>
    <x v="2"/>
    <s v="gases-ch4"/>
    <x v="56"/>
    <n v="25.184309949999999"/>
    <s v="AR5"/>
    <s v="WEM"/>
    <s v="high"/>
    <x v="7"/>
  </r>
  <r>
    <n v="5521"/>
    <x v="2"/>
    <s v="gases-ch4"/>
    <x v="57"/>
    <n v="25.184309949999999"/>
    <s v="AR5"/>
    <s v="WEM"/>
    <s v="high"/>
    <x v="7"/>
  </r>
  <r>
    <n v="5522"/>
    <x v="2"/>
    <s v="gases-ch4"/>
    <x v="58"/>
    <n v="25.184309949999999"/>
    <s v="AR5"/>
    <s v="WEM"/>
    <s v="high"/>
    <x v="7"/>
  </r>
  <r>
    <n v="5523"/>
    <x v="2"/>
    <s v="gases-ch4"/>
    <x v="59"/>
    <n v="25.184309949999999"/>
    <s v="AR5"/>
    <s v="WEM"/>
    <s v="high"/>
    <x v="7"/>
  </r>
  <r>
    <n v="5524"/>
    <x v="2"/>
    <s v="gases-ch4"/>
    <x v="60"/>
    <n v="25.184309949999999"/>
    <s v="AR5"/>
    <s v="WEM"/>
    <s v="high"/>
    <x v="7"/>
  </r>
  <r>
    <n v="5525"/>
    <x v="2"/>
    <s v="gases-co2"/>
    <x v="30"/>
    <n v="-6289.0362999999998"/>
    <s v="AR5"/>
    <s v="WEM"/>
    <s v="high"/>
    <x v="7"/>
  </r>
  <r>
    <n v="5526"/>
    <x v="2"/>
    <s v="gases-co2"/>
    <x v="31"/>
    <n v="-6234.1652329999997"/>
    <s v="AR5"/>
    <s v="WEM"/>
    <s v="high"/>
    <x v="7"/>
  </r>
  <r>
    <n v="5527"/>
    <x v="2"/>
    <s v="gases-co2"/>
    <x v="32"/>
    <n v="-5499.732266"/>
    <s v="AR5"/>
    <s v="WEM"/>
    <s v="high"/>
    <x v="7"/>
  </r>
  <r>
    <n v="5528"/>
    <x v="2"/>
    <s v="gases-co2"/>
    <x v="33"/>
    <n v="-5432.5190300000004"/>
    <s v="AR5"/>
    <s v="WEM"/>
    <s v="high"/>
    <x v="7"/>
  </r>
  <r>
    <n v="5529"/>
    <x v="2"/>
    <s v="gases-co2"/>
    <x v="34"/>
    <n v="-5554.8371420000003"/>
    <s v="AR5"/>
    <s v="WEM"/>
    <s v="high"/>
    <x v="7"/>
  </r>
  <r>
    <n v="5530"/>
    <x v="2"/>
    <s v="gases-co2"/>
    <x v="35"/>
    <n v="-6401.8676809999997"/>
    <s v="AR5"/>
    <s v="WEM"/>
    <s v="high"/>
    <x v="7"/>
  </r>
  <r>
    <n v="5531"/>
    <x v="2"/>
    <s v="gases-co2"/>
    <x v="36"/>
    <n v="-8140.7566360000001"/>
    <s v="AR5"/>
    <s v="WEM"/>
    <s v="high"/>
    <x v="7"/>
  </r>
  <r>
    <n v="5532"/>
    <x v="2"/>
    <s v="gases-co2"/>
    <x v="37"/>
    <n v="-9911.615898"/>
    <s v="AR5"/>
    <s v="WEM"/>
    <s v="high"/>
    <x v="7"/>
  </r>
  <r>
    <n v="5533"/>
    <x v="2"/>
    <s v="gases-co2"/>
    <x v="38"/>
    <n v="-12007.396210000001"/>
    <s v="AR5"/>
    <s v="WEM"/>
    <s v="high"/>
    <x v="7"/>
  </r>
  <r>
    <n v="5534"/>
    <x v="2"/>
    <s v="gases-co2"/>
    <x v="39"/>
    <n v="-13763.09232"/>
    <s v="AR5"/>
    <s v="WEM"/>
    <s v="high"/>
    <x v="7"/>
  </r>
  <r>
    <n v="5535"/>
    <x v="2"/>
    <s v="gases-co2"/>
    <x v="40"/>
    <n v="-14918.05206"/>
    <s v="AR5"/>
    <s v="WEM"/>
    <s v="high"/>
    <x v="7"/>
  </r>
  <r>
    <n v="5536"/>
    <x v="2"/>
    <s v="gases-co2"/>
    <x v="41"/>
    <n v="-15503.62032"/>
    <s v="AR5"/>
    <s v="WEM"/>
    <s v="high"/>
    <x v="7"/>
  </r>
  <r>
    <n v="5537"/>
    <x v="2"/>
    <s v="gases-co2"/>
    <x v="42"/>
    <n v="-15726.53536"/>
    <s v="AR5"/>
    <s v="WEM"/>
    <s v="high"/>
    <x v="7"/>
  </r>
  <r>
    <n v="5538"/>
    <x v="2"/>
    <s v="gases-co2"/>
    <x v="43"/>
    <n v="-15894.96918"/>
    <s v="AR5"/>
    <s v="WEM"/>
    <s v="high"/>
    <x v="7"/>
  </r>
  <r>
    <n v="5539"/>
    <x v="2"/>
    <s v="gases-co2"/>
    <x v="44"/>
    <n v="-16259.25023"/>
    <s v="AR5"/>
    <s v="WEM"/>
    <s v="high"/>
    <x v="7"/>
  </r>
  <r>
    <n v="5540"/>
    <x v="2"/>
    <s v="gases-co2"/>
    <x v="45"/>
    <n v="-16606.475279999999"/>
    <s v="AR5"/>
    <s v="WEM"/>
    <s v="high"/>
    <x v="7"/>
  </r>
  <r>
    <n v="5541"/>
    <x v="2"/>
    <s v="gases-co2"/>
    <x v="46"/>
    <n v="-17139.242559999999"/>
    <s v="AR5"/>
    <s v="WEM"/>
    <s v="high"/>
    <x v="7"/>
  </r>
  <r>
    <n v="5542"/>
    <x v="2"/>
    <s v="gases-co2"/>
    <x v="47"/>
    <n v="-20007.110570000001"/>
    <s v="AR5"/>
    <s v="WEM"/>
    <s v="high"/>
    <x v="7"/>
  </r>
  <r>
    <n v="5543"/>
    <x v="2"/>
    <s v="gases-co2"/>
    <x v="48"/>
    <n v="-20812.517680000001"/>
    <s v="AR5"/>
    <s v="WEM"/>
    <s v="high"/>
    <x v="7"/>
  </r>
  <r>
    <n v="5544"/>
    <x v="2"/>
    <s v="gases-co2"/>
    <x v="49"/>
    <n v="-21555.893530000001"/>
    <s v="AR5"/>
    <s v="WEM"/>
    <s v="high"/>
    <x v="7"/>
  </r>
  <r>
    <n v="5545"/>
    <x v="2"/>
    <s v="gases-co2"/>
    <x v="50"/>
    <n v="-22347.87991"/>
    <s v="AR5"/>
    <s v="WEM"/>
    <s v="high"/>
    <x v="7"/>
  </r>
  <r>
    <n v="5546"/>
    <x v="2"/>
    <s v="gases-co2"/>
    <x v="51"/>
    <n v="-22981.84362"/>
    <s v="AR5"/>
    <s v="WEM"/>
    <s v="high"/>
    <x v="7"/>
  </r>
  <r>
    <n v="5547"/>
    <x v="2"/>
    <s v="gases-co2"/>
    <x v="52"/>
    <n v="-23638.40279"/>
    <s v="AR5"/>
    <s v="WEM"/>
    <s v="high"/>
    <x v="7"/>
  </r>
  <r>
    <n v="5548"/>
    <x v="2"/>
    <s v="gases-co2"/>
    <x v="53"/>
    <n v="-23938.940060000001"/>
    <s v="AR5"/>
    <s v="WEM"/>
    <s v="high"/>
    <x v="7"/>
  </r>
  <r>
    <n v="5549"/>
    <x v="2"/>
    <s v="gases-co2"/>
    <x v="54"/>
    <n v="-23657.464349999998"/>
    <s v="AR5"/>
    <s v="WEM"/>
    <s v="high"/>
    <x v="7"/>
  </r>
  <r>
    <n v="5550"/>
    <x v="2"/>
    <s v="gases-co2"/>
    <x v="55"/>
    <n v="-23089.88781"/>
    <s v="AR5"/>
    <s v="WEM"/>
    <s v="high"/>
    <x v="7"/>
  </r>
  <r>
    <n v="5551"/>
    <x v="2"/>
    <s v="gases-co2"/>
    <x v="56"/>
    <n v="-21535.496520000001"/>
    <s v="AR5"/>
    <s v="WEM"/>
    <s v="high"/>
    <x v="7"/>
  </r>
  <r>
    <n v="5552"/>
    <x v="2"/>
    <s v="gases-co2"/>
    <x v="57"/>
    <n v="-19991.580590000001"/>
    <s v="AR5"/>
    <s v="WEM"/>
    <s v="high"/>
    <x v="7"/>
  </r>
  <r>
    <n v="5553"/>
    <x v="2"/>
    <s v="gases-co2"/>
    <x v="58"/>
    <n v="-18673.926899999999"/>
    <s v="AR5"/>
    <s v="WEM"/>
    <s v="high"/>
    <x v="7"/>
  </r>
  <r>
    <n v="5554"/>
    <x v="2"/>
    <s v="gases-co2"/>
    <x v="59"/>
    <n v="-17939.086340000002"/>
    <s v="AR5"/>
    <s v="WEM"/>
    <s v="high"/>
    <x v="7"/>
  </r>
  <r>
    <n v="5555"/>
    <x v="2"/>
    <s v="gases-co2"/>
    <x v="60"/>
    <n v="-18036.103139999999"/>
    <s v="AR5"/>
    <s v="WEM"/>
    <s v="high"/>
    <x v="7"/>
  </r>
  <r>
    <n v="5556"/>
    <x v="2"/>
    <s v="gases-n2o"/>
    <x v="30"/>
    <n v="115.48890830000001"/>
    <s v="AR5"/>
    <s v="WEM"/>
    <s v="high"/>
    <x v="7"/>
  </r>
  <r>
    <n v="5557"/>
    <x v="2"/>
    <s v="gases-n2o"/>
    <x v="31"/>
    <n v="113.56212979999999"/>
    <s v="AR5"/>
    <s v="WEM"/>
    <s v="high"/>
    <x v="7"/>
  </r>
  <r>
    <n v="5558"/>
    <x v="2"/>
    <s v="gases-n2o"/>
    <x v="32"/>
    <n v="125.6161551"/>
    <s v="AR5"/>
    <s v="WEM"/>
    <s v="high"/>
    <x v="7"/>
  </r>
  <r>
    <n v="5559"/>
    <x v="2"/>
    <s v="gases-n2o"/>
    <x v="33"/>
    <n v="137.11654799999999"/>
    <s v="AR5"/>
    <s v="WEM"/>
    <s v="high"/>
    <x v="7"/>
  </r>
  <r>
    <n v="5560"/>
    <x v="2"/>
    <s v="gases-n2o"/>
    <x v="34"/>
    <n v="127.715889"/>
    <s v="AR5"/>
    <s v="WEM"/>
    <s v="high"/>
    <x v="7"/>
  </r>
  <r>
    <n v="5561"/>
    <x v="2"/>
    <s v="gases-n2o"/>
    <x v="35"/>
    <n v="127.715889"/>
    <s v="AR5"/>
    <s v="WEM"/>
    <s v="high"/>
    <x v="7"/>
  </r>
  <r>
    <n v="5562"/>
    <x v="2"/>
    <s v="gases-n2o"/>
    <x v="36"/>
    <n v="127.715889"/>
    <s v="AR5"/>
    <s v="WEM"/>
    <s v="high"/>
    <x v="7"/>
  </r>
  <r>
    <n v="5563"/>
    <x v="2"/>
    <s v="gases-n2o"/>
    <x v="37"/>
    <n v="127.715889"/>
    <s v="AR5"/>
    <s v="WEM"/>
    <s v="high"/>
    <x v="7"/>
  </r>
  <r>
    <n v="5564"/>
    <x v="2"/>
    <s v="gases-n2o"/>
    <x v="38"/>
    <n v="127.715889"/>
    <s v="AR5"/>
    <s v="WEM"/>
    <s v="high"/>
    <x v="7"/>
  </r>
  <r>
    <n v="5565"/>
    <x v="2"/>
    <s v="gases-n2o"/>
    <x v="39"/>
    <n v="127.715889"/>
    <s v="AR5"/>
    <s v="WEM"/>
    <s v="high"/>
    <x v="7"/>
  </r>
  <r>
    <n v="5566"/>
    <x v="2"/>
    <s v="gases-n2o"/>
    <x v="40"/>
    <n v="127.715889"/>
    <s v="AR5"/>
    <s v="WEM"/>
    <s v="high"/>
    <x v="7"/>
  </r>
  <r>
    <n v="5567"/>
    <x v="2"/>
    <s v="gases-n2o"/>
    <x v="41"/>
    <n v="127.715889"/>
    <s v="AR5"/>
    <s v="WEM"/>
    <s v="high"/>
    <x v="7"/>
  </r>
  <r>
    <n v="5568"/>
    <x v="2"/>
    <s v="gases-n2o"/>
    <x v="42"/>
    <n v="127.715889"/>
    <s v="AR5"/>
    <s v="WEM"/>
    <s v="high"/>
    <x v="7"/>
  </r>
  <r>
    <n v="5569"/>
    <x v="2"/>
    <s v="gases-n2o"/>
    <x v="43"/>
    <n v="127.715889"/>
    <s v="AR5"/>
    <s v="WEM"/>
    <s v="high"/>
    <x v="7"/>
  </r>
  <r>
    <n v="5570"/>
    <x v="2"/>
    <s v="gases-n2o"/>
    <x v="44"/>
    <n v="127.715889"/>
    <s v="AR5"/>
    <s v="WEM"/>
    <s v="high"/>
    <x v="7"/>
  </r>
  <r>
    <n v="5571"/>
    <x v="2"/>
    <s v="gases-n2o"/>
    <x v="45"/>
    <n v="127.715889"/>
    <s v="AR5"/>
    <s v="WEM"/>
    <s v="high"/>
    <x v="7"/>
  </r>
  <r>
    <n v="5572"/>
    <x v="2"/>
    <s v="gases-n2o"/>
    <x v="46"/>
    <n v="127.715889"/>
    <s v="AR5"/>
    <s v="WEM"/>
    <s v="high"/>
    <x v="7"/>
  </r>
  <r>
    <n v="5573"/>
    <x v="2"/>
    <s v="gases-n2o"/>
    <x v="47"/>
    <n v="127.715889"/>
    <s v="AR5"/>
    <s v="WEM"/>
    <s v="high"/>
    <x v="7"/>
  </r>
  <r>
    <n v="5574"/>
    <x v="2"/>
    <s v="gases-n2o"/>
    <x v="48"/>
    <n v="127.715889"/>
    <s v="AR5"/>
    <s v="WEM"/>
    <s v="high"/>
    <x v="7"/>
  </r>
  <r>
    <n v="5575"/>
    <x v="2"/>
    <s v="gases-n2o"/>
    <x v="49"/>
    <n v="127.715889"/>
    <s v="AR5"/>
    <s v="WEM"/>
    <s v="high"/>
    <x v="7"/>
  </r>
  <r>
    <n v="5576"/>
    <x v="2"/>
    <s v="gases-n2o"/>
    <x v="50"/>
    <n v="127.715889"/>
    <s v="AR5"/>
    <s v="WEM"/>
    <s v="high"/>
    <x v="7"/>
  </r>
  <r>
    <n v="5577"/>
    <x v="2"/>
    <s v="gases-n2o"/>
    <x v="51"/>
    <n v="127.715889"/>
    <s v="AR5"/>
    <s v="WEM"/>
    <s v="high"/>
    <x v="7"/>
  </r>
  <r>
    <n v="5578"/>
    <x v="2"/>
    <s v="gases-n2o"/>
    <x v="52"/>
    <n v="127.715889"/>
    <s v="AR5"/>
    <s v="WEM"/>
    <s v="high"/>
    <x v="7"/>
  </r>
  <r>
    <n v="5579"/>
    <x v="2"/>
    <s v="gases-n2o"/>
    <x v="53"/>
    <n v="127.715889"/>
    <s v="AR5"/>
    <s v="WEM"/>
    <s v="high"/>
    <x v="7"/>
  </r>
  <r>
    <n v="5580"/>
    <x v="2"/>
    <s v="gases-n2o"/>
    <x v="54"/>
    <n v="127.715889"/>
    <s v="AR5"/>
    <s v="WEM"/>
    <s v="high"/>
    <x v="7"/>
  </r>
  <r>
    <n v="5581"/>
    <x v="2"/>
    <s v="gases-n2o"/>
    <x v="55"/>
    <n v="127.715889"/>
    <s v="AR5"/>
    <s v="WEM"/>
    <s v="high"/>
    <x v="7"/>
  </r>
  <r>
    <n v="5582"/>
    <x v="2"/>
    <s v="gases-n2o"/>
    <x v="56"/>
    <n v="127.715889"/>
    <s v="AR5"/>
    <s v="WEM"/>
    <s v="high"/>
    <x v="7"/>
  </r>
  <r>
    <n v="5583"/>
    <x v="2"/>
    <s v="gases-n2o"/>
    <x v="57"/>
    <n v="127.715889"/>
    <s v="AR5"/>
    <s v="WEM"/>
    <s v="high"/>
    <x v="7"/>
  </r>
  <r>
    <n v="5584"/>
    <x v="2"/>
    <s v="gases-n2o"/>
    <x v="58"/>
    <n v="127.715889"/>
    <s v="AR5"/>
    <s v="WEM"/>
    <s v="high"/>
    <x v="7"/>
  </r>
  <r>
    <n v="5585"/>
    <x v="2"/>
    <s v="gases-n2o"/>
    <x v="59"/>
    <n v="127.715889"/>
    <s v="AR5"/>
    <s v="WEM"/>
    <s v="high"/>
    <x v="7"/>
  </r>
  <r>
    <n v="5586"/>
    <x v="2"/>
    <s v="gases-n2o"/>
    <x v="60"/>
    <n v="127.715889"/>
    <s v="AR5"/>
    <s v="WEM"/>
    <s v="high"/>
    <x v="7"/>
  </r>
  <r>
    <n v="5587"/>
    <x v="3"/>
    <s v="gases-ch4"/>
    <x v="0"/>
    <n v="1240.4314687936931"/>
    <s v="AR5"/>
    <s v="WEM"/>
    <s v="high"/>
    <x v="7"/>
  </r>
  <r>
    <n v="5588"/>
    <x v="3"/>
    <s v="gases-ch4"/>
    <x v="1"/>
    <n v="1213.518610854713"/>
    <s v="AR5"/>
    <s v="WEM"/>
    <s v="high"/>
    <x v="7"/>
  </r>
  <r>
    <n v="5589"/>
    <x v="3"/>
    <s v="gases-ch4"/>
    <x v="2"/>
    <n v="1163.806171800868"/>
    <s v="AR5"/>
    <s v="WEM"/>
    <s v="high"/>
    <x v="7"/>
  </r>
  <r>
    <n v="5590"/>
    <x v="3"/>
    <s v="gases-ch4"/>
    <x v="3"/>
    <n v="1243.887379777761"/>
    <s v="AR5"/>
    <s v="WEM"/>
    <s v="high"/>
    <x v="7"/>
  </r>
  <r>
    <n v="5591"/>
    <x v="3"/>
    <s v="gases-ch4"/>
    <x v="4"/>
    <n v="1327.129206522329"/>
    <s v="AR5"/>
    <s v="WEM"/>
    <s v="high"/>
    <x v="7"/>
  </r>
  <r>
    <n v="5592"/>
    <x v="3"/>
    <s v="gases-ch4"/>
    <x v="5"/>
    <n v="1119.9378086325189"/>
    <s v="AR5"/>
    <s v="WEM"/>
    <s v="high"/>
    <x v="7"/>
  </r>
  <r>
    <n v="5593"/>
    <x v="3"/>
    <s v="gases-ch4"/>
    <x v="6"/>
    <n v="1394.260840224734"/>
    <s v="AR5"/>
    <s v="WEM"/>
    <s v="high"/>
    <x v="7"/>
  </r>
  <r>
    <n v="5594"/>
    <x v="3"/>
    <s v="gases-ch4"/>
    <x v="7"/>
    <n v="1365.170407471049"/>
    <s v="AR5"/>
    <s v="WEM"/>
    <s v="high"/>
    <x v="7"/>
  </r>
  <r>
    <n v="5595"/>
    <x v="3"/>
    <s v="gases-ch4"/>
    <x v="8"/>
    <n v="1353.9295399977379"/>
    <s v="AR5"/>
    <s v="WEM"/>
    <s v="high"/>
    <x v="7"/>
  </r>
  <r>
    <n v="5596"/>
    <x v="3"/>
    <s v="gases-ch4"/>
    <x v="9"/>
    <n v="1336.3556530758019"/>
    <s v="AR5"/>
    <s v="WEM"/>
    <s v="high"/>
    <x v="7"/>
  </r>
  <r>
    <n v="5597"/>
    <x v="3"/>
    <s v="gases-ch4"/>
    <x v="10"/>
    <n v="1264.170038927738"/>
    <s v="AR5"/>
    <s v="WEM"/>
    <s v="high"/>
    <x v="7"/>
  </r>
  <r>
    <n v="5598"/>
    <x v="3"/>
    <s v="gases-ch4"/>
    <x v="11"/>
    <n v="1303.4221309134689"/>
    <s v="AR5"/>
    <s v="WEM"/>
    <s v="high"/>
    <x v="7"/>
  </r>
  <r>
    <n v="5599"/>
    <x v="3"/>
    <s v="gases-ch4"/>
    <x v="12"/>
    <n v="1189.6981663523991"/>
    <s v="AR5"/>
    <s v="WEM"/>
    <s v="high"/>
    <x v="7"/>
  </r>
  <r>
    <n v="5600"/>
    <x v="3"/>
    <s v="gases-ch4"/>
    <x v="13"/>
    <n v="1045.3597396662369"/>
    <s v="AR5"/>
    <s v="WEM"/>
    <s v="high"/>
    <x v="7"/>
  </r>
  <r>
    <n v="5601"/>
    <x v="3"/>
    <s v="gases-ch4"/>
    <x v="14"/>
    <n v="1079.9375797810019"/>
    <s v="AR5"/>
    <s v="WEM"/>
    <s v="high"/>
    <x v="7"/>
  </r>
  <r>
    <n v="5602"/>
    <x v="3"/>
    <s v="gases-ch4"/>
    <x v="15"/>
    <n v="1232.5721388107199"/>
    <s v="AR5"/>
    <s v="WEM"/>
    <s v="high"/>
    <x v="7"/>
  </r>
  <r>
    <n v="5603"/>
    <x v="3"/>
    <s v="gases-ch4"/>
    <x v="16"/>
    <n v="1599.827044793841"/>
    <s v="AR5"/>
    <s v="WEM"/>
    <s v="high"/>
    <x v="7"/>
  </r>
  <r>
    <n v="5604"/>
    <x v="3"/>
    <s v="gases-ch4"/>
    <x v="17"/>
    <n v="1339.0480964758431"/>
    <s v="AR5"/>
    <s v="WEM"/>
    <s v="high"/>
    <x v="7"/>
  </r>
  <r>
    <n v="5605"/>
    <x v="3"/>
    <s v="gases-ch4"/>
    <x v="18"/>
    <n v="1084.9973782052109"/>
    <s v="AR5"/>
    <s v="WEM"/>
    <s v="high"/>
    <x v="7"/>
  </r>
  <r>
    <n v="5606"/>
    <x v="3"/>
    <s v="gases-ch4"/>
    <x v="19"/>
    <n v="1235.3487287746659"/>
    <s v="AR5"/>
    <s v="WEM"/>
    <s v="high"/>
    <x v="7"/>
  </r>
  <r>
    <n v="5607"/>
    <x v="3"/>
    <s v="gases-ch4"/>
    <x v="20"/>
    <n v="1551.122434965763"/>
    <s v="AR5"/>
    <s v="WEM"/>
    <s v="high"/>
    <x v="7"/>
  </r>
  <r>
    <n v="5608"/>
    <x v="3"/>
    <s v="gases-ch4"/>
    <x v="21"/>
    <n v="1444.0056316652181"/>
    <s v="AR5"/>
    <s v="WEM"/>
    <s v="high"/>
    <x v="7"/>
  </r>
  <r>
    <n v="5609"/>
    <x v="3"/>
    <s v="gases-ch4"/>
    <x v="22"/>
    <n v="1098.0895641820689"/>
    <s v="AR5"/>
    <s v="WEM"/>
    <s v="high"/>
    <x v="7"/>
  </r>
  <r>
    <n v="5610"/>
    <x v="3"/>
    <s v="gases-ch4"/>
    <x v="23"/>
    <n v="877.45808298765905"/>
    <s v="AR5"/>
    <s v="WEM"/>
    <s v="high"/>
    <x v="7"/>
  </r>
  <r>
    <n v="5611"/>
    <x v="3"/>
    <s v="gases-ch4"/>
    <x v="24"/>
    <n v="854.82788459596475"/>
    <s v="AR5"/>
    <s v="WEM"/>
    <s v="high"/>
    <x v="7"/>
  </r>
  <r>
    <n v="5612"/>
    <x v="3"/>
    <s v="gases-ch4"/>
    <x v="25"/>
    <n v="884.19355422618662"/>
    <s v="AR5"/>
    <s v="WEM"/>
    <s v="high"/>
    <x v="7"/>
  </r>
  <r>
    <n v="5613"/>
    <x v="3"/>
    <s v="gases-ch4"/>
    <x v="26"/>
    <n v="792.23198020781103"/>
    <s v="AR5"/>
    <s v="WEM"/>
    <s v="high"/>
    <x v="7"/>
  </r>
  <r>
    <n v="5614"/>
    <x v="3"/>
    <s v="gases-ch4"/>
    <x v="27"/>
    <n v="663.33463145432177"/>
    <s v="AR5"/>
    <s v="WEM"/>
    <s v="high"/>
    <x v="7"/>
  </r>
  <r>
    <n v="5615"/>
    <x v="3"/>
    <s v="gases-ch4"/>
    <x v="28"/>
    <n v="656.49612444985792"/>
    <s v="AR5"/>
    <s v="WEM"/>
    <s v="high"/>
    <x v="7"/>
  </r>
  <r>
    <n v="5616"/>
    <x v="3"/>
    <s v="gases-ch4"/>
    <x v="29"/>
    <n v="585.73771851454433"/>
    <s v="AR5"/>
    <s v="WEM"/>
    <s v="high"/>
    <x v="7"/>
  </r>
  <r>
    <n v="5617"/>
    <x v="3"/>
    <s v="gases-ch4"/>
    <x v="30"/>
    <n v="574.61003017919188"/>
    <s v="AR5"/>
    <s v="WEM"/>
    <s v="high"/>
    <x v="7"/>
  </r>
  <r>
    <n v="5618"/>
    <x v="3"/>
    <s v="gases-ch4"/>
    <x v="31"/>
    <n v="563.73188594077271"/>
    <s v="AR5"/>
    <s v="WEM"/>
    <s v="high"/>
    <x v="7"/>
  </r>
  <r>
    <n v="5619"/>
    <x v="3"/>
    <s v="gases-ch4"/>
    <x v="32"/>
    <n v="551.01339976466829"/>
    <s v="AR5"/>
    <s v="WEM"/>
    <s v="high"/>
    <x v="7"/>
  </r>
  <r>
    <n v="5620"/>
    <x v="3"/>
    <s v="gases-ch4"/>
    <x v="33"/>
    <n v="514.55258103788924"/>
    <s v="AR5"/>
    <s v="WEM"/>
    <s v="high"/>
    <x v="7"/>
  </r>
  <r>
    <n v="5621"/>
    <x v="3"/>
    <s v="gases-ch4"/>
    <x v="34"/>
    <n v="391.67771729999998"/>
    <s v="AR5"/>
    <s v="WEM"/>
    <s v="high"/>
    <x v="7"/>
  </r>
  <r>
    <n v="5622"/>
    <x v="3"/>
    <s v="gases-ch4"/>
    <x v="35"/>
    <n v="464.1549933"/>
    <s v="AR5"/>
    <s v="WEM"/>
    <s v="high"/>
    <x v="7"/>
  </r>
  <r>
    <n v="5623"/>
    <x v="3"/>
    <s v="gases-ch4"/>
    <x v="36"/>
    <n v="468.11631319999998"/>
    <s v="AR5"/>
    <s v="WEM"/>
    <s v="high"/>
    <x v="7"/>
  </r>
  <r>
    <n v="5624"/>
    <x v="3"/>
    <s v="gases-ch4"/>
    <x v="37"/>
    <n v="461.89710550000001"/>
    <s v="AR5"/>
    <s v="WEM"/>
    <s v="high"/>
    <x v="7"/>
  </r>
  <r>
    <n v="5625"/>
    <x v="3"/>
    <s v="gases-ch4"/>
    <x v="38"/>
    <n v="459.94692839999999"/>
    <s v="AR5"/>
    <s v="WEM"/>
    <s v="high"/>
    <x v="7"/>
  </r>
  <r>
    <n v="5626"/>
    <x v="3"/>
    <s v="gases-ch4"/>
    <x v="39"/>
    <n v="453.61865440000003"/>
    <s v="AR5"/>
    <s v="WEM"/>
    <s v="high"/>
    <x v="7"/>
  </r>
  <r>
    <n v="5627"/>
    <x v="3"/>
    <s v="gases-ch4"/>
    <x v="40"/>
    <n v="406.06835139999998"/>
    <s v="AR5"/>
    <s v="WEM"/>
    <s v="high"/>
    <x v="7"/>
  </r>
  <r>
    <n v="5628"/>
    <x v="3"/>
    <s v="gases-ch4"/>
    <x v="41"/>
    <n v="405.77785490000002"/>
    <s v="AR5"/>
    <s v="WEM"/>
    <s v="high"/>
    <x v="7"/>
  </r>
  <r>
    <n v="5629"/>
    <x v="3"/>
    <s v="gases-ch4"/>
    <x v="42"/>
    <n v="401.09192910000002"/>
    <s v="AR5"/>
    <s v="WEM"/>
    <s v="high"/>
    <x v="7"/>
  </r>
  <r>
    <n v="5630"/>
    <x v="3"/>
    <s v="gases-ch4"/>
    <x v="43"/>
    <n v="397.63029060000002"/>
    <s v="AR5"/>
    <s v="WEM"/>
    <s v="high"/>
    <x v="7"/>
  </r>
  <r>
    <n v="5631"/>
    <x v="3"/>
    <s v="gases-ch4"/>
    <x v="44"/>
    <n v="401.40579580000002"/>
    <s v="AR5"/>
    <s v="WEM"/>
    <s v="high"/>
    <x v="7"/>
  </r>
  <r>
    <n v="5632"/>
    <x v="3"/>
    <s v="gases-ch4"/>
    <x v="45"/>
    <n v="398.82250909999999"/>
    <s v="AR5"/>
    <s v="WEM"/>
    <s v="high"/>
    <x v="7"/>
  </r>
  <r>
    <n v="5633"/>
    <x v="3"/>
    <s v="gases-ch4"/>
    <x v="46"/>
    <n v="401.379504"/>
    <s v="AR5"/>
    <s v="WEM"/>
    <s v="high"/>
    <x v="7"/>
  </r>
  <r>
    <n v="5634"/>
    <x v="3"/>
    <s v="gases-ch4"/>
    <x v="47"/>
    <n v="400.39380499999999"/>
    <s v="AR5"/>
    <s v="WEM"/>
    <s v="high"/>
    <x v="7"/>
  </r>
  <r>
    <n v="5635"/>
    <x v="3"/>
    <s v="gases-ch4"/>
    <x v="48"/>
    <n v="399.07864560000002"/>
    <s v="AR5"/>
    <s v="WEM"/>
    <s v="high"/>
    <x v="7"/>
  </r>
  <r>
    <n v="5636"/>
    <x v="3"/>
    <s v="gases-ch4"/>
    <x v="49"/>
    <n v="399.44308289999998"/>
    <s v="AR5"/>
    <s v="WEM"/>
    <s v="high"/>
    <x v="7"/>
  </r>
  <r>
    <n v="5637"/>
    <x v="3"/>
    <s v="gases-ch4"/>
    <x v="50"/>
    <n v="352.6311159"/>
    <s v="AR5"/>
    <s v="WEM"/>
    <s v="high"/>
    <x v="7"/>
  </r>
  <r>
    <n v="5638"/>
    <x v="3"/>
    <s v="gases-ch4"/>
    <x v="51"/>
    <n v="374.1806808"/>
    <s v="AR5"/>
    <s v="WEM"/>
    <s v="high"/>
    <x v="7"/>
  </r>
  <r>
    <n v="5639"/>
    <x v="3"/>
    <s v="gases-ch4"/>
    <x v="52"/>
    <n v="367.86815869999998"/>
    <s v="AR5"/>
    <s v="WEM"/>
    <s v="high"/>
    <x v="7"/>
  </r>
  <r>
    <n v="5640"/>
    <x v="3"/>
    <s v="gases-ch4"/>
    <x v="53"/>
    <n v="368.28286759999997"/>
    <s v="AR5"/>
    <s v="WEM"/>
    <s v="high"/>
    <x v="7"/>
  </r>
  <r>
    <n v="5641"/>
    <x v="3"/>
    <s v="gases-ch4"/>
    <x v="54"/>
    <n v="375.01736519999997"/>
    <s v="AR5"/>
    <s v="WEM"/>
    <s v="high"/>
    <x v="7"/>
  </r>
  <r>
    <n v="5642"/>
    <x v="3"/>
    <s v="gases-ch4"/>
    <x v="55"/>
    <n v="373.89129980000001"/>
    <s v="AR5"/>
    <s v="WEM"/>
    <s v="high"/>
    <x v="7"/>
  </r>
  <r>
    <n v="5643"/>
    <x v="3"/>
    <s v="gases-ch4"/>
    <x v="56"/>
    <n v="373.64102279999997"/>
    <s v="AR5"/>
    <s v="WEM"/>
    <s v="high"/>
    <x v="7"/>
  </r>
  <r>
    <n v="5644"/>
    <x v="3"/>
    <s v="gases-ch4"/>
    <x v="57"/>
    <n v="375.07450019999999"/>
    <s v="AR5"/>
    <s v="WEM"/>
    <s v="high"/>
    <x v="7"/>
  </r>
  <r>
    <n v="5645"/>
    <x v="3"/>
    <s v="gases-ch4"/>
    <x v="58"/>
    <n v="376.50458450000002"/>
    <s v="AR5"/>
    <s v="WEM"/>
    <s v="high"/>
    <x v="7"/>
  </r>
  <r>
    <n v="5646"/>
    <x v="3"/>
    <s v="gases-ch4"/>
    <x v="59"/>
    <n v="377.03760390000002"/>
    <s v="AR5"/>
    <s v="WEM"/>
    <s v="high"/>
    <x v="7"/>
  </r>
  <r>
    <n v="5647"/>
    <x v="3"/>
    <s v="gases-ch4"/>
    <x v="60"/>
    <n v="378.11709910000002"/>
    <s v="AR5"/>
    <s v="WEM"/>
    <s v="high"/>
    <x v="7"/>
  </r>
  <r>
    <n v="5648"/>
    <x v="3"/>
    <s v="gases-co2"/>
    <x v="0"/>
    <n v="14538.604423497831"/>
    <s v="AR5"/>
    <s v="WEM"/>
    <s v="high"/>
    <x v="7"/>
  </r>
  <r>
    <n v="5649"/>
    <x v="3"/>
    <s v="gases-co2"/>
    <x v="1"/>
    <n v="15065.953691612371"/>
    <s v="AR5"/>
    <s v="WEM"/>
    <s v="high"/>
    <x v="7"/>
  </r>
  <r>
    <n v="5650"/>
    <x v="3"/>
    <s v="gases-co2"/>
    <x v="2"/>
    <n v="16566.193419378069"/>
    <s v="AR5"/>
    <s v="WEM"/>
    <s v="high"/>
    <x v="7"/>
  </r>
  <r>
    <n v="5651"/>
    <x v="3"/>
    <s v="gases-co2"/>
    <x v="3"/>
    <n v="15568.59990503022"/>
    <s v="AR5"/>
    <s v="WEM"/>
    <s v="high"/>
    <x v="7"/>
  </r>
  <r>
    <n v="5652"/>
    <x v="3"/>
    <s v="gases-co2"/>
    <x v="4"/>
    <n v="15137.41206570167"/>
    <s v="AR5"/>
    <s v="WEM"/>
    <s v="high"/>
    <x v="7"/>
  </r>
  <r>
    <n v="5653"/>
    <x v="3"/>
    <s v="gases-co2"/>
    <x v="5"/>
    <n v="14414.8528864612"/>
    <s v="AR5"/>
    <s v="WEM"/>
    <s v="high"/>
    <x v="7"/>
  </r>
  <r>
    <n v="5654"/>
    <x v="3"/>
    <s v="gases-co2"/>
    <x v="6"/>
    <n v="15614.030468388721"/>
    <s v="AR5"/>
    <s v="WEM"/>
    <s v="high"/>
    <x v="7"/>
  </r>
  <r>
    <n v="5655"/>
    <x v="3"/>
    <s v="gases-co2"/>
    <x v="7"/>
    <n v="17420.15459814062"/>
    <s v="AR5"/>
    <s v="WEM"/>
    <s v="high"/>
    <x v="7"/>
  </r>
  <r>
    <n v="5656"/>
    <x v="3"/>
    <s v="gases-co2"/>
    <x v="8"/>
    <n v="15652.03651407104"/>
    <s v="AR5"/>
    <s v="WEM"/>
    <s v="high"/>
    <x v="7"/>
  </r>
  <r>
    <n v="5657"/>
    <x v="3"/>
    <s v="gases-co2"/>
    <x v="9"/>
    <n v="16720.84457274964"/>
    <s v="AR5"/>
    <s v="WEM"/>
    <s v="high"/>
    <x v="7"/>
  </r>
  <r>
    <n v="5658"/>
    <x v="3"/>
    <s v="gases-co2"/>
    <x v="10"/>
    <n v="16941.147621439519"/>
    <s v="AR5"/>
    <s v="WEM"/>
    <s v="high"/>
    <x v="7"/>
  </r>
  <r>
    <n v="5659"/>
    <x v="3"/>
    <s v="gases-co2"/>
    <x v="11"/>
    <n v="18849.666999568599"/>
    <s v="AR5"/>
    <s v="WEM"/>
    <s v="high"/>
    <x v="7"/>
  </r>
  <r>
    <n v="5660"/>
    <x v="3"/>
    <s v="gases-co2"/>
    <x v="12"/>
    <n v="18433.37877239137"/>
    <s v="AR5"/>
    <s v="WEM"/>
    <s v="high"/>
    <x v="7"/>
  </r>
  <r>
    <n v="5661"/>
    <x v="3"/>
    <s v="gases-co2"/>
    <x v="13"/>
    <n v="19477.361066111611"/>
    <s v="AR5"/>
    <s v="WEM"/>
    <s v="high"/>
    <x v="7"/>
  </r>
  <r>
    <n v="5662"/>
    <x v="3"/>
    <s v="gases-co2"/>
    <x v="14"/>
    <n v="18797.494437259051"/>
    <s v="AR5"/>
    <s v="WEM"/>
    <s v="high"/>
    <x v="7"/>
  </r>
  <r>
    <n v="5663"/>
    <x v="3"/>
    <s v="gases-co2"/>
    <x v="15"/>
    <n v="20179.802656223372"/>
    <s v="AR5"/>
    <s v="WEM"/>
    <s v="high"/>
    <x v="7"/>
  </r>
  <r>
    <n v="5664"/>
    <x v="3"/>
    <s v="gases-co2"/>
    <x v="16"/>
    <n v="20120.082699929892"/>
    <s v="AR5"/>
    <s v="WEM"/>
    <s v="high"/>
    <x v="7"/>
  </r>
  <r>
    <n v="5665"/>
    <x v="3"/>
    <s v="gases-co2"/>
    <x v="17"/>
    <n v="18827.51214051541"/>
    <s v="AR5"/>
    <s v="WEM"/>
    <s v="high"/>
    <x v="7"/>
  </r>
  <r>
    <n v="5666"/>
    <x v="3"/>
    <s v="gases-co2"/>
    <x v="18"/>
    <n v="20179.05356535692"/>
    <s v="AR5"/>
    <s v="WEM"/>
    <s v="high"/>
    <x v="7"/>
  </r>
  <r>
    <n v="5667"/>
    <x v="3"/>
    <s v="gases-co2"/>
    <x v="19"/>
    <n v="17592.248363525759"/>
    <s v="AR5"/>
    <s v="WEM"/>
    <s v="high"/>
    <x v="7"/>
  </r>
  <r>
    <n v="5668"/>
    <x v="3"/>
    <s v="gases-co2"/>
    <x v="20"/>
    <n v="17230.98917117207"/>
    <s v="AR5"/>
    <s v="WEM"/>
    <s v="high"/>
    <x v="7"/>
  </r>
  <r>
    <n v="5669"/>
    <x v="3"/>
    <s v="gases-co2"/>
    <x v="21"/>
    <n v="16664.390881373991"/>
    <s v="AR5"/>
    <s v="WEM"/>
    <s v="high"/>
    <x v="7"/>
  </r>
  <r>
    <n v="5670"/>
    <x v="3"/>
    <s v="gases-co2"/>
    <x v="22"/>
    <n v="18658.797308857211"/>
    <s v="AR5"/>
    <s v="WEM"/>
    <s v="high"/>
    <x v="7"/>
  </r>
  <r>
    <n v="5671"/>
    <x v="3"/>
    <s v="gases-co2"/>
    <x v="23"/>
    <n v="17906.479331128259"/>
    <s v="AR5"/>
    <s v="WEM"/>
    <s v="high"/>
    <x v="7"/>
  </r>
  <r>
    <n v="5672"/>
    <x v="3"/>
    <s v="gases-co2"/>
    <x v="24"/>
    <n v="17714.56449835654"/>
    <s v="AR5"/>
    <s v="WEM"/>
    <s v="high"/>
    <x v="7"/>
  </r>
  <r>
    <n v="5673"/>
    <x v="3"/>
    <s v="gases-co2"/>
    <x v="25"/>
    <n v="17477.36610041044"/>
    <s v="AR5"/>
    <s v="WEM"/>
    <s v="high"/>
    <x v="7"/>
  </r>
  <r>
    <n v="5674"/>
    <x v="3"/>
    <s v="gases-co2"/>
    <x v="26"/>
    <n v="16044.243638906601"/>
    <s v="AR5"/>
    <s v="WEM"/>
    <s v="high"/>
    <x v="7"/>
  </r>
  <r>
    <n v="5675"/>
    <x v="3"/>
    <s v="gases-co2"/>
    <x v="27"/>
    <n v="16691.590663927262"/>
    <s v="AR5"/>
    <s v="WEM"/>
    <s v="high"/>
    <x v="7"/>
  </r>
  <r>
    <n v="5676"/>
    <x v="3"/>
    <s v="gases-co2"/>
    <x v="28"/>
    <n v="16462.406678813019"/>
    <s v="AR5"/>
    <s v="WEM"/>
    <s v="high"/>
    <x v="7"/>
  </r>
  <r>
    <n v="5677"/>
    <x v="3"/>
    <s v="gases-co2"/>
    <x v="29"/>
    <n v="17956.832293724721"/>
    <s v="AR5"/>
    <s v="WEM"/>
    <s v="high"/>
    <x v="7"/>
  </r>
  <r>
    <n v="5678"/>
    <x v="3"/>
    <s v="gases-co2"/>
    <x v="30"/>
    <n v="17085.146295700801"/>
    <s v="AR5"/>
    <s v="WEM"/>
    <s v="high"/>
    <x v="7"/>
  </r>
  <r>
    <n v="5679"/>
    <x v="3"/>
    <s v="gases-co2"/>
    <x v="31"/>
    <n v="16929.675067652021"/>
    <s v="AR5"/>
    <s v="WEM"/>
    <s v="high"/>
    <x v="7"/>
  </r>
  <r>
    <n v="5680"/>
    <x v="3"/>
    <s v="gases-co2"/>
    <x v="32"/>
    <n v="14719.827020432011"/>
    <s v="AR5"/>
    <s v="WEM"/>
    <s v="high"/>
    <x v="7"/>
  </r>
  <r>
    <n v="5681"/>
    <x v="3"/>
    <s v="gases-co2"/>
    <x v="33"/>
    <n v="14067.79874719576"/>
    <s v="AR5"/>
    <s v="WEM"/>
    <s v="high"/>
    <x v="7"/>
  </r>
  <r>
    <n v="5682"/>
    <x v="3"/>
    <s v="gases-co2"/>
    <x v="34"/>
    <n v="14599.57632"/>
    <s v="AR5"/>
    <s v="WEM"/>
    <s v="high"/>
    <x v="7"/>
  </r>
  <r>
    <n v="5683"/>
    <x v="3"/>
    <s v="gases-co2"/>
    <x v="35"/>
    <n v="15040.590850000001"/>
    <s v="AR5"/>
    <s v="WEM"/>
    <s v="high"/>
    <x v="7"/>
  </r>
  <r>
    <n v="5684"/>
    <x v="3"/>
    <s v="gases-co2"/>
    <x v="36"/>
    <n v="14993.01917"/>
    <s v="AR5"/>
    <s v="WEM"/>
    <s v="high"/>
    <x v="7"/>
  </r>
  <r>
    <n v="5685"/>
    <x v="3"/>
    <s v="gases-co2"/>
    <x v="37"/>
    <n v="14867.15223"/>
    <s v="AR5"/>
    <s v="WEM"/>
    <s v="high"/>
    <x v="7"/>
  </r>
  <r>
    <n v="5686"/>
    <x v="3"/>
    <s v="gases-co2"/>
    <x v="38"/>
    <n v="14481.88428"/>
    <s v="AR5"/>
    <s v="WEM"/>
    <s v="high"/>
    <x v="7"/>
  </r>
  <r>
    <n v="5687"/>
    <x v="3"/>
    <s v="gases-co2"/>
    <x v="39"/>
    <n v="13568.140359999999"/>
    <s v="AR5"/>
    <s v="WEM"/>
    <s v="high"/>
    <x v="7"/>
  </r>
  <r>
    <n v="5688"/>
    <x v="3"/>
    <s v="gases-co2"/>
    <x v="40"/>
    <n v="12395.345520000001"/>
    <s v="AR5"/>
    <s v="WEM"/>
    <s v="high"/>
    <x v="7"/>
  </r>
  <r>
    <n v="5689"/>
    <x v="3"/>
    <s v="gases-co2"/>
    <x v="41"/>
    <n v="12326.657279999999"/>
    <s v="AR5"/>
    <s v="WEM"/>
    <s v="high"/>
    <x v="7"/>
  </r>
  <r>
    <n v="5690"/>
    <x v="3"/>
    <s v="gases-co2"/>
    <x v="42"/>
    <n v="12037.038979999999"/>
    <s v="AR5"/>
    <s v="WEM"/>
    <s v="high"/>
    <x v="7"/>
  </r>
  <r>
    <n v="5691"/>
    <x v="3"/>
    <s v="gases-co2"/>
    <x v="43"/>
    <n v="11796.80049"/>
    <s v="AR5"/>
    <s v="WEM"/>
    <s v="high"/>
    <x v="7"/>
  </r>
  <r>
    <n v="5692"/>
    <x v="3"/>
    <s v="gases-co2"/>
    <x v="44"/>
    <n v="11619.65293"/>
    <s v="AR5"/>
    <s v="WEM"/>
    <s v="high"/>
    <x v="7"/>
  </r>
  <r>
    <n v="5693"/>
    <x v="3"/>
    <s v="gases-co2"/>
    <x v="45"/>
    <n v="11382.342930000001"/>
    <s v="AR5"/>
    <s v="WEM"/>
    <s v="high"/>
    <x v="7"/>
  </r>
  <r>
    <n v="5694"/>
    <x v="3"/>
    <s v="gases-co2"/>
    <x v="46"/>
    <n v="11482.9465"/>
    <s v="AR5"/>
    <s v="WEM"/>
    <s v="high"/>
    <x v="7"/>
  </r>
  <r>
    <n v="5695"/>
    <x v="3"/>
    <s v="gases-co2"/>
    <x v="47"/>
    <n v="11359.947539999999"/>
    <s v="AR5"/>
    <s v="WEM"/>
    <s v="high"/>
    <x v="7"/>
  </r>
  <r>
    <n v="5696"/>
    <x v="3"/>
    <s v="gases-co2"/>
    <x v="48"/>
    <n v="11337.522059999999"/>
    <s v="AR5"/>
    <s v="WEM"/>
    <s v="high"/>
    <x v="7"/>
  </r>
  <r>
    <n v="5697"/>
    <x v="3"/>
    <s v="gases-co2"/>
    <x v="49"/>
    <n v="11454.07172"/>
    <s v="AR5"/>
    <s v="WEM"/>
    <s v="high"/>
    <x v="7"/>
  </r>
  <r>
    <n v="5698"/>
    <x v="3"/>
    <s v="gases-co2"/>
    <x v="50"/>
    <n v="10486.86896"/>
    <s v="AR5"/>
    <s v="WEM"/>
    <s v="high"/>
    <x v="7"/>
  </r>
  <r>
    <n v="5699"/>
    <x v="3"/>
    <s v="gases-co2"/>
    <x v="51"/>
    <n v="9793.9841390000001"/>
    <s v="AR5"/>
    <s v="WEM"/>
    <s v="high"/>
    <x v="7"/>
  </r>
  <r>
    <n v="5700"/>
    <x v="3"/>
    <s v="gases-co2"/>
    <x v="52"/>
    <n v="9561.1896579999993"/>
    <s v="AR5"/>
    <s v="WEM"/>
    <s v="high"/>
    <x v="7"/>
  </r>
  <r>
    <n v="5701"/>
    <x v="3"/>
    <s v="gases-co2"/>
    <x v="53"/>
    <n v="9614.6691630000005"/>
    <s v="AR5"/>
    <s v="WEM"/>
    <s v="high"/>
    <x v="7"/>
  </r>
  <r>
    <n v="5702"/>
    <x v="3"/>
    <s v="gases-co2"/>
    <x v="54"/>
    <n v="10103.61491"/>
    <s v="AR5"/>
    <s v="WEM"/>
    <s v="high"/>
    <x v="7"/>
  </r>
  <r>
    <n v="5703"/>
    <x v="3"/>
    <s v="gases-co2"/>
    <x v="55"/>
    <n v="10040.702149999999"/>
    <s v="AR5"/>
    <s v="WEM"/>
    <s v="high"/>
    <x v="7"/>
  </r>
  <r>
    <n v="5704"/>
    <x v="3"/>
    <s v="gases-co2"/>
    <x v="56"/>
    <n v="10042.18994"/>
    <s v="AR5"/>
    <s v="WEM"/>
    <s v="high"/>
    <x v="7"/>
  </r>
  <r>
    <n v="5705"/>
    <x v="3"/>
    <s v="gases-co2"/>
    <x v="57"/>
    <n v="10175.163329999999"/>
    <s v="AR5"/>
    <s v="WEM"/>
    <s v="high"/>
    <x v="7"/>
  </r>
  <r>
    <n v="5706"/>
    <x v="3"/>
    <s v="gases-co2"/>
    <x v="58"/>
    <n v="10329.34864"/>
    <s v="AR5"/>
    <s v="WEM"/>
    <s v="high"/>
    <x v="7"/>
  </r>
  <r>
    <n v="5707"/>
    <x v="3"/>
    <s v="gases-co2"/>
    <x v="59"/>
    <n v="10389.22855"/>
    <s v="AR5"/>
    <s v="WEM"/>
    <s v="high"/>
    <x v="7"/>
  </r>
  <r>
    <n v="5708"/>
    <x v="3"/>
    <s v="gases-co2"/>
    <x v="60"/>
    <n v="10485.282939999999"/>
    <s v="AR5"/>
    <s v="WEM"/>
    <s v="high"/>
    <x v="7"/>
  </r>
  <r>
    <n v="5709"/>
    <x v="3"/>
    <s v="gases-n2o"/>
    <x v="0"/>
    <n v="97.22584113491844"/>
    <s v="AR5"/>
    <s v="WEM"/>
    <s v="high"/>
    <x v="7"/>
  </r>
  <r>
    <n v="5710"/>
    <x v="3"/>
    <s v="gases-n2o"/>
    <x v="1"/>
    <n v="94.273860597722447"/>
    <s v="AR5"/>
    <s v="WEM"/>
    <s v="high"/>
    <x v="7"/>
  </r>
  <r>
    <n v="5711"/>
    <x v="3"/>
    <s v="gases-n2o"/>
    <x v="2"/>
    <n v="101.8018139228632"/>
    <s v="AR5"/>
    <s v="WEM"/>
    <s v="high"/>
    <x v="7"/>
  </r>
  <r>
    <n v="5712"/>
    <x v="3"/>
    <s v="gases-n2o"/>
    <x v="3"/>
    <n v="100.4729158486728"/>
    <s v="AR5"/>
    <s v="WEM"/>
    <s v="high"/>
    <x v="7"/>
  </r>
  <r>
    <n v="5713"/>
    <x v="3"/>
    <s v="gases-n2o"/>
    <x v="4"/>
    <n v="107.4163232452433"/>
    <s v="AR5"/>
    <s v="WEM"/>
    <s v="high"/>
    <x v="7"/>
  </r>
  <r>
    <n v="5714"/>
    <x v="3"/>
    <s v="gases-n2o"/>
    <x v="5"/>
    <n v="106.3076102402914"/>
    <s v="AR5"/>
    <s v="WEM"/>
    <s v="high"/>
    <x v="7"/>
  </r>
  <r>
    <n v="5715"/>
    <x v="3"/>
    <s v="gases-n2o"/>
    <x v="6"/>
    <n v="103.4815301505564"/>
    <s v="AR5"/>
    <s v="WEM"/>
    <s v="high"/>
    <x v="7"/>
  </r>
  <r>
    <n v="5716"/>
    <x v="3"/>
    <s v="gases-n2o"/>
    <x v="7"/>
    <n v="104.28590636242249"/>
    <s v="AR5"/>
    <s v="WEM"/>
    <s v="high"/>
    <x v="7"/>
  </r>
  <r>
    <n v="5717"/>
    <x v="3"/>
    <s v="gases-n2o"/>
    <x v="8"/>
    <n v="100.50224858487969"/>
    <s v="AR5"/>
    <s v="WEM"/>
    <s v="high"/>
    <x v="7"/>
  </r>
  <r>
    <n v="5718"/>
    <x v="3"/>
    <s v="gases-n2o"/>
    <x v="9"/>
    <n v="106.58094940013"/>
    <s v="AR5"/>
    <s v="WEM"/>
    <s v="high"/>
    <x v="7"/>
  </r>
  <r>
    <n v="5719"/>
    <x v="3"/>
    <s v="gases-n2o"/>
    <x v="10"/>
    <n v="107.85985469562659"/>
    <s v="AR5"/>
    <s v="WEM"/>
    <s v="high"/>
    <x v="7"/>
  </r>
  <r>
    <n v="5720"/>
    <x v="3"/>
    <s v="gases-n2o"/>
    <x v="11"/>
    <n v="112.7540391810805"/>
    <s v="AR5"/>
    <s v="WEM"/>
    <s v="high"/>
    <x v="7"/>
  </r>
  <r>
    <n v="5721"/>
    <x v="3"/>
    <s v="gases-n2o"/>
    <x v="12"/>
    <n v="117.63589526538949"/>
    <s v="AR5"/>
    <s v="WEM"/>
    <s v="high"/>
    <x v="7"/>
  </r>
  <r>
    <n v="5722"/>
    <x v="3"/>
    <s v="gases-n2o"/>
    <x v="13"/>
    <n v="126.9339172393048"/>
    <s v="AR5"/>
    <s v="WEM"/>
    <s v="high"/>
    <x v="7"/>
  </r>
  <r>
    <n v="5723"/>
    <x v="3"/>
    <s v="gases-n2o"/>
    <x v="14"/>
    <n v="131.62394862131151"/>
    <s v="AR5"/>
    <s v="WEM"/>
    <s v="high"/>
    <x v="7"/>
  </r>
  <r>
    <n v="5724"/>
    <x v="3"/>
    <s v="gases-n2o"/>
    <x v="15"/>
    <n v="137.34819864491519"/>
    <s v="AR5"/>
    <s v="WEM"/>
    <s v="high"/>
    <x v="7"/>
  </r>
  <r>
    <n v="5725"/>
    <x v="3"/>
    <s v="gases-n2o"/>
    <x v="16"/>
    <n v="136.2982740160279"/>
    <s v="AR5"/>
    <s v="WEM"/>
    <s v="high"/>
    <x v="7"/>
  </r>
  <r>
    <n v="5726"/>
    <x v="3"/>
    <s v="gases-n2o"/>
    <x v="17"/>
    <n v="127.89511859557351"/>
    <s v="AR5"/>
    <s v="WEM"/>
    <s v="high"/>
    <x v="7"/>
  </r>
  <r>
    <n v="5727"/>
    <x v="3"/>
    <s v="gases-n2o"/>
    <x v="18"/>
    <n v="130.08752468871009"/>
    <s v="AR5"/>
    <s v="WEM"/>
    <s v="high"/>
    <x v="7"/>
  </r>
  <r>
    <n v="5728"/>
    <x v="3"/>
    <s v="gases-n2o"/>
    <x v="19"/>
    <n v="117.5794629424736"/>
    <s v="AR5"/>
    <s v="WEM"/>
    <s v="high"/>
    <x v="7"/>
  </r>
  <r>
    <n v="5729"/>
    <x v="3"/>
    <s v="gases-n2o"/>
    <x v="20"/>
    <n v="113.49040731721939"/>
    <s v="AR5"/>
    <s v="WEM"/>
    <s v="high"/>
    <x v="7"/>
  </r>
  <r>
    <n v="5730"/>
    <x v="3"/>
    <s v="gases-n2o"/>
    <x v="21"/>
    <n v="116.27448138910979"/>
    <s v="AR5"/>
    <s v="WEM"/>
    <s v="high"/>
    <x v="7"/>
  </r>
  <r>
    <n v="5731"/>
    <x v="3"/>
    <s v="gases-n2o"/>
    <x v="22"/>
    <n v="124.2116936674868"/>
    <s v="AR5"/>
    <s v="WEM"/>
    <s v="high"/>
    <x v="7"/>
  </r>
  <r>
    <n v="5732"/>
    <x v="3"/>
    <s v="gases-n2o"/>
    <x v="23"/>
    <n v="123.24783209675491"/>
    <s v="AR5"/>
    <s v="WEM"/>
    <s v="high"/>
    <x v="7"/>
  </r>
  <r>
    <n v="5733"/>
    <x v="3"/>
    <s v="gases-n2o"/>
    <x v="24"/>
    <n v="118.0064196499867"/>
    <s v="AR5"/>
    <s v="WEM"/>
    <s v="high"/>
    <x v="7"/>
  </r>
  <r>
    <n v="5734"/>
    <x v="3"/>
    <s v="gases-n2o"/>
    <x v="25"/>
    <n v="118.3723281463313"/>
    <s v="AR5"/>
    <s v="WEM"/>
    <s v="high"/>
    <x v="7"/>
  </r>
  <r>
    <n v="5735"/>
    <x v="3"/>
    <s v="gases-n2o"/>
    <x v="26"/>
    <n v="117.4872087576305"/>
    <s v="AR5"/>
    <s v="WEM"/>
    <s v="high"/>
    <x v="7"/>
  </r>
  <r>
    <n v="5736"/>
    <x v="3"/>
    <s v="gases-n2o"/>
    <x v="27"/>
    <n v="115.9572173003658"/>
    <s v="AR5"/>
    <s v="WEM"/>
    <s v="high"/>
    <x v="7"/>
  </r>
  <r>
    <n v="5737"/>
    <x v="3"/>
    <s v="gases-n2o"/>
    <x v="28"/>
    <n v="118.3356520122986"/>
    <s v="AR5"/>
    <s v="WEM"/>
    <s v="high"/>
    <x v="7"/>
  </r>
  <r>
    <n v="5738"/>
    <x v="3"/>
    <s v="gases-n2o"/>
    <x v="29"/>
    <n v="126.47902397167159"/>
    <s v="AR5"/>
    <s v="WEM"/>
    <s v="high"/>
    <x v="7"/>
  </r>
  <r>
    <n v="5739"/>
    <x v="3"/>
    <s v="gases-n2o"/>
    <x v="30"/>
    <n v="121.2530670603942"/>
    <s v="AR5"/>
    <s v="WEM"/>
    <s v="high"/>
    <x v="7"/>
  </r>
  <r>
    <n v="5740"/>
    <x v="3"/>
    <s v="gases-n2o"/>
    <x v="31"/>
    <n v="127.0220586496464"/>
    <s v="AR5"/>
    <s v="WEM"/>
    <s v="high"/>
    <x v="7"/>
  </r>
  <r>
    <n v="5741"/>
    <x v="3"/>
    <s v="gases-n2o"/>
    <x v="32"/>
    <n v="119.3371681794181"/>
    <s v="AR5"/>
    <s v="WEM"/>
    <s v="high"/>
    <x v="7"/>
  </r>
  <r>
    <n v="5742"/>
    <x v="3"/>
    <s v="gases-n2o"/>
    <x v="33"/>
    <n v="113.05111637707211"/>
    <s v="AR5"/>
    <s v="WEM"/>
    <s v="high"/>
    <x v="7"/>
  </r>
  <r>
    <n v="5743"/>
    <x v="3"/>
    <s v="gases-n2o"/>
    <x v="34"/>
    <n v="112.4773508"/>
    <s v="AR5"/>
    <s v="WEM"/>
    <s v="high"/>
    <x v="7"/>
  </r>
  <r>
    <n v="5744"/>
    <x v="3"/>
    <s v="gases-n2o"/>
    <x v="35"/>
    <n v="119.294014"/>
    <s v="AR5"/>
    <s v="WEM"/>
    <s v="high"/>
    <x v="7"/>
  </r>
  <r>
    <n v="5745"/>
    <x v="3"/>
    <s v="gases-n2o"/>
    <x v="36"/>
    <n v="118.98861460000001"/>
    <s v="AR5"/>
    <s v="WEM"/>
    <s v="high"/>
    <x v="7"/>
  </r>
  <r>
    <n v="5746"/>
    <x v="3"/>
    <s v="gases-n2o"/>
    <x v="37"/>
    <n v="119.0994738"/>
    <s v="AR5"/>
    <s v="WEM"/>
    <s v="high"/>
    <x v="7"/>
  </r>
  <r>
    <n v="5747"/>
    <x v="3"/>
    <s v="gases-n2o"/>
    <x v="38"/>
    <n v="117.6417943"/>
    <s v="AR5"/>
    <s v="WEM"/>
    <s v="high"/>
    <x v="7"/>
  </r>
  <r>
    <n v="5748"/>
    <x v="3"/>
    <s v="gases-n2o"/>
    <x v="39"/>
    <n v="115.7368127"/>
    <s v="AR5"/>
    <s v="WEM"/>
    <s v="high"/>
    <x v="7"/>
  </r>
  <r>
    <n v="5749"/>
    <x v="3"/>
    <s v="gases-n2o"/>
    <x v="40"/>
    <n v="108.7691626"/>
    <s v="AR5"/>
    <s v="WEM"/>
    <s v="high"/>
    <x v="7"/>
  </r>
  <r>
    <n v="5750"/>
    <x v="3"/>
    <s v="gases-n2o"/>
    <x v="41"/>
    <n v="107.50881699999999"/>
    <s v="AR5"/>
    <s v="WEM"/>
    <s v="high"/>
    <x v="7"/>
  </r>
  <r>
    <n v="5751"/>
    <x v="3"/>
    <s v="gases-n2o"/>
    <x v="42"/>
    <n v="105.7825903"/>
    <s v="AR5"/>
    <s v="WEM"/>
    <s v="high"/>
    <x v="7"/>
  </r>
  <r>
    <n v="5752"/>
    <x v="3"/>
    <s v="gases-n2o"/>
    <x v="43"/>
    <n v="103.9022456"/>
    <s v="AR5"/>
    <s v="WEM"/>
    <s v="high"/>
    <x v="7"/>
  </r>
  <r>
    <n v="5753"/>
    <x v="3"/>
    <s v="gases-n2o"/>
    <x v="44"/>
    <n v="102.0056218"/>
    <s v="AR5"/>
    <s v="WEM"/>
    <s v="high"/>
    <x v="7"/>
  </r>
  <r>
    <n v="5754"/>
    <x v="3"/>
    <s v="gases-n2o"/>
    <x v="45"/>
    <n v="99.912336620000005"/>
    <s v="AR5"/>
    <s v="WEM"/>
    <s v="high"/>
    <x v="7"/>
  </r>
  <r>
    <n v="5755"/>
    <x v="3"/>
    <s v="gases-n2o"/>
    <x v="46"/>
    <n v="97.976897350000002"/>
    <s v="AR5"/>
    <s v="WEM"/>
    <s v="high"/>
    <x v="7"/>
  </r>
  <r>
    <n v="5756"/>
    <x v="3"/>
    <s v="gases-n2o"/>
    <x v="47"/>
    <n v="95.623069200000003"/>
    <s v="AR5"/>
    <s v="WEM"/>
    <s v="high"/>
    <x v="7"/>
  </r>
  <r>
    <n v="5757"/>
    <x v="3"/>
    <s v="gases-n2o"/>
    <x v="48"/>
    <n v="95.17853101"/>
    <s v="AR5"/>
    <s v="WEM"/>
    <s v="high"/>
    <x v="7"/>
  </r>
  <r>
    <n v="5758"/>
    <x v="3"/>
    <s v="gases-n2o"/>
    <x v="49"/>
    <n v="94.917192779999993"/>
    <s v="AR5"/>
    <s v="WEM"/>
    <s v="high"/>
    <x v="7"/>
  </r>
  <r>
    <n v="5759"/>
    <x v="3"/>
    <s v="gases-n2o"/>
    <x v="50"/>
    <n v="88.682175430000001"/>
    <s v="AR5"/>
    <s v="WEM"/>
    <s v="high"/>
    <x v="7"/>
  </r>
  <r>
    <n v="5760"/>
    <x v="3"/>
    <s v="gases-n2o"/>
    <x v="51"/>
    <n v="87.114310110000005"/>
    <s v="AR5"/>
    <s v="WEM"/>
    <s v="high"/>
    <x v="7"/>
  </r>
  <r>
    <n v="5761"/>
    <x v="3"/>
    <s v="gases-n2o"/>
    <x v="52"/>
    <n v="86.123763890000006"/>
    <s v="AR5"/>
    <s v="WEM"/>
    <s v="high"/>
    <x v="7"/>
  </r>
  <r>
    <n v="5762"/>
    <x v="3"/>
    <s v="gases-n2o"/>
    <x v="53"/>
    <n v="85.757811419999996"/>
    <s v="AR5"/>
    <s v="WEM"/>
    <s v="high"/>
    <x v="7"/>
  </r>
  <r>
    <n v="5763"/>
    <x v="3"/>
    <s v="gases-n2o"/>
    <x v="54"/>
    <n v="85.833990709999995"/>
    <s v="AR5"/>
    <s v="WEM"/>
    <s v="high"/>
    <x v="7"/>
  </r>
  <r>
    <n v="5764"/>
    <x v="3"/>
    <s v="gases-n2o"/>
    <x v="55"/>
    <n v="85.354124760000005"/>
    <s v="AR5"/>
    <s v="WEM"/>
    <s v="high"/>
    <x v="7"/>
  </r>
  <r>
    <n v="5765"/>
    <x v="3"/>
    <s v="gases-n2o"/>
    <x v="56"/>
    <n v="85.05249001"/>
    <s v="AR5"/>
    <s v="WEM"/>
    <s v="high"/>
    <x v="7"/>
  </r>
  <r>
    <n v="5766"/>
    <x v="3"/>
    <s v="gases-n2o"/>
    <x v="57"/>
    <n v="84.878660409999995"/>
    <s v="AR5"/>
    <s v="WEM"/>
    <s v="high"/>
    <x v="7"/>
  </r>
  <r>
    <n v="5767"/>
    <x v="3"/>
    <s v="gases-n2o"/>
    <x v="58"/>
    <n v="84.883793109999999"/>
    <s v="AR5"/>
    <s v="WEM"/>
    <s v="high"/>
    <x v="7"/>
  </r>
  <r>
    <n v="5768"/>
    <x v="3"/>
    <s v="gases-n2o"/>
    <x v="59"/>
    <n v="84.794522819999997"/>
    <s v="AR5"/>
    <s v="WEM"/>
    <s v="high"/>
    <x v="7"/>
  </r>
  <r>
    <n v="5769"/>
    <x v="3"/>
    <s v="gases-n2o"/>
    <x v="60"/>
    <n v="84.692188700000003"/>
    <s v="AR5"/>
    <s v="WEM"/>
    <s v="high"/>
    <x v="7"/>
  </r>
  <r>
    <n v="5770"/>
    <x v="4"/>
    <s v="gases-ch4"/>
    <x v="0"/>
    <n v="88.784256736185952"/>
    <s v="AR5"/>
    <s v="WEM"/>
    <s v="high"/>
    <x v="7"/>
  </r>
  <r>
    <n v="5771"/>
    <x v="4"/>
    <s v="gases-ch4"/>
    <x v="1"/>
    <n v="85.856689261512273"/>
    <s v="AR5"/>
    <s v="WEM"/>
    <s v="high"/>
    <x v="7"/>
  </r>
  <r>
    <n v="5772"/>
    <x v="4"/>
    <s v="gases-ch4"/>
    <x v="2"/>
    <n v="84.007216006411468"/>
    <s v="AR5"/>
    <s v="WEM"/>
    <s v="high"/>
    <x v="7"/>
  </r>
  <r>
    <n v="5773"/>
    <x v="4"/>
    <s v="gases-ch4"/>
    <x v="3"/>
    <n v="81.646142490913547"/>
    <s v="AR5"/>
    <s v="WEM"/>
    <s v="high"/>
    <x v="7"/>
  </r>
  <r>
    <n v="5774"/>
    <x v="4"/>
    <s v="gases-ch4"/>
    <x v="4"/>
    <n v="80.338743332504237"/>
    <s v="AR5"/>
    <s v="WEM"/>
    <s v="high"/>
    <x v="7"/>
  </r>
  <r>
    <n v="5775"/>
    <x v="4"/>
    <s v="gases-ch4"/>
    <x v="5"/>
    <n v="79.097065701496135"/>
    <s v="AR5"/>
    <s v="WEM"/>
    <s v="high"/>
    <x v="7"/>
  </r>
  <r>
    <n v="5776"/>
    <x v="4"/>
    <s v="gases-ch4"/>
    <x v="6"/>
    <n v="75.460629777619459"/>
    <s v="AR5"/>
    <s v="WEM"/>
    <s v="high"/>
    <x v="7"/>
  </r>
  <r>
    <n v="5777"/>
    <x v="4"/>
    <s v="gases-ch4"/>
    <x v="7"/>
    <n v="73.39236756223913"/>
    <s v="AR5"/>
    <s v="WEM"/>
    <s v="high"/>
    <x v="7"/>
  </r>
  <r>
    <n v="5778"/>
    <x v="4"/>
    <s v="gases-ch4"/>
    <x v="8"/>
    <n v="70.329425572890969"/>
    <s v="AR5"/>
    <s v="WEM"/>
    <s v="high"/>
    <x v="7"/>
  </r>
  <r>
    <n v="5779"/>
    <x v="4"/>
    <s v="gases-ch4"/>
    <x v="9"/>
    <n v="67.438068184704193"/>
    <s v="AR5"/>
    <s v="WEM"/>
    <s v="high"/>
    <x v="7"/>
  </r>
  <r>
    <n v="5780"/>
    <x v="4"/>
    <s v="gases-ch4"/>
    <x v="10"/>
    <n v="63.933949394111139"/>
    <s v="AR5"/>
    <s v="WEM"/>
    <s v="high"/>
    <x v="7"/>
  </r>
  <r>
    <n v="5781"/>
    <x v="4"/>
    <s v="gases-ch4"/>
    <x v="11"/>
    <n v="60.94691970678997"/>
    <s v="AR5"/>
    <s v="WEM"/>
    <s v="high"/>
    <x v="7"/>
  </r>
  <r>
    <n v="5782"/>
    <x v="4"/>
    <s v="gases-ch4"/>
    <x v="12"/>
    <n v="59.367409422874843"/>
    <s v="AR5"/>
    <s v="WEM"/>
    <s v="high"/>
    <x v="7"/>
  </r>
  <r>
    <n v="5783"/>
    <x v="4"/>
    <s v="gases-ch4"/>
    <x v="13"/>
    <n v="57.252927032027067"/>
    <s v="AR5"/>
    <s v="WEM"/>
    <s v="high"/>
    <x v="7"/>
  </r>
  <r>
    <n v="5784"/>
    <x v="4"/>
    <s v="gases-ch4"/>
    <x v="14"/>
    <n v="54.75353648199988"/>
    <s v="AR5"/>
    <s v="WEM"/>
    <s v="high"/>
    <x v="7"/>
  </r>
  <r>
    <n v="5785"/>
    <x v="4"/>
    <s v="gases-ch4"/>
    <x v="15"/>
    <n v="51.617590828304103"/>
    <s v="AR5"/>
    <s v="WEM"/>
    <s v="high"/>
    <x v="7"/>
  </r>
  <r>
    <n v="5786"/>
    <x v="4"/>
    <s v="gases-ch4"/>
    <x v="16"/>
    <n v="47.998490356467613"/>
    <s v="AR5"/>
    <s v="WEM"/>
    <s v="high"/>
    <x v="7"/>
  </r>
  <r>
    <n v="5787"/>
    <x v="4"/>
    <s v="gases-ch4"/>
    <x v="17"/>
    <n v="45.791763347098943"/>
    <s v="AR5"/>
    <s v="WEM"/>
    <s v="high"/>
    <x v="7"/>
  </r>
  <r>
    <n v="5788"/>
    <x v="4"/>
    <s v="gases-ch4"/>
    <x v="18"/>
    <n v="42.482461519501591"/>
    <s v="AR5"/>
    <s v="WEM"/>
    <s v="high"/>
    <x v="7"/>
  </r>
  <r>
    <n v="5789"/>
    <x v="4"/>
    <s v="gases-ch4"/>
    <x v="19"/>
    <n v="40.434926943879177"/>
    <s v="AR5"/>
    <s v="WEM"/>
    <s v="high"/>
    <x v="7"/>
  </r>
  <r>
    <n v="5790"/>
    <x v="4"/>
    <s v="gases-ch4"/>
    <x v="20"/>
    <n v="38.466426466399952"/>
    <s v="AR5"/>
    <s v="WEM"/>
    <s v="high"/>
    <x v="7"/>
  </r>
  <r>
    <n v="5791"/>
    <x v="4"/>
    <s v="gases-ch4"/>
    <x v="21"/>
    <n v="36.03273203914496"/>
    <s v="AR5"/>
    <s v="WEM"/>
    <s v="high"/>
    <x v="7"/>
  </r>
  <r>
    <n v="5792"/>
    <x v="4"/>
    <s v="gases-ch4"/>
    <x v="22"/>
    <n v="34.154119654408717"/>
    <s v="AR5"/>
    <s v="WEM"/>
    <s v="high"/>
    <x v="7"/>
  </r>
  <r>
    <n v="5793"/>
    <x v="4"/>
    <s v="gases-ch4"/>
    <x v="23"/>
    <n v="33.338885137308338"/>
    <s v="AR5"/>
    <s v="WEM"/>
    <s v="high"/>
    <x v="7"/>
  </r>
  <r>
    <n v="5794"/>
    <x v="4"/>
    <s v="gases-ch4"/>
    <x v="24"/>
    <n v="32.180527726759301"/>
    <s v="AR5"/>
    <s v="WEM"/>
    <s v="high"/>
    <x v="7"/>
  </r>
  <r>
    <n v="5795"/>
    <x v="4"/>
    <s v="gases-ch4"/>
    <x v="25"/>
    <n v="31.036312343068591"/>
    <s v="AR5"/>
    <s v="WEM"/>
    <s v="high"/>
    <x v="7"/>
  </r>
  <r>
    <n v="5796"/>
    <x v="4"/>
    <s v="gases-ch4"/>
    <x v="26"/>
    <n v="29.947263940225891"/>
    <s v="AR5"/>
    <s v="WEM"/>
    <s v="high"/>
    <x v="7"/>
  </r>
  <r>
    <n v="5797"/>
    <x v="4"/>
    <s v="gases-ch4"/>
    <x v="27"/>
    <n v="25.06375251759826"/>
    <s v="AR5"/>
    <s v="WEM"/>
    <s v="high"/>
    <x v="7"/>
  </r>
  <r>
    <n v="5798"/>
    <x v="4"/>
    <s v="gases-ch4"/>
    <x v="28"/>
    <n v="23.295785374248329"/>
    <s v="AR5"/>
    <s v="WEM"/>
    <s v="high"/>
    <x v="7"/>
  </r>
  <r>
    <n v="5799"/>
    <x v="4"/>
    <s v="gases-ch4"/>
    <x v="29"/>
    <n v="21.667855223915819"/>
    <s v="AR5"/>
    <s v="WEM"/>
    <s v="high"/>
    <x v="7"/>
  </r>
  <r>
    <n v="5800"/>
    <x v="4"/>
    <s v="gases-ch4"/>
    <x v="30"/>
    <n v="19.138737085863418"/>
    <s v="AR5"/>
    <s v="WEM"/>
    <s v="high"/>
    <x v="7"/>
  </r>
  <r>
    <n v="5801"/>
    <x v="4"/>
    <s v="gases-ch4"/>
    <x v="31"/>
    <n v="18.126885514455591"/>
    <s v="AR5"/>
    <s v="WEM"/>
    <s v="high"/>
    <x v="7"/>
  </r>
  <r>
    <n v="5802"/>
    <x v="4"/>
    <s v="gases-ch4"/>
    <x v="32"/>
    <n v="16.3820294717212"/>
    <s v="AR5"/>
    <s v="WEM"/>
    <s v="high"/>
    <x v="7"/>
  </r>
  <r>
    <n v="5803"/>
    <x v="4"/>
    <s v="gases-ch4"/>
    <x v="33"/>
    <n v="16.08452216511569"/>
    <s v="AR5"/>
    <s v="WEM"/>
    <s v="high"/>
    <x v="7"/>
  </r>
  <r>
    <n v="5804"/>
    <x v="4"/>
    <s v="gases-ch4"/>
    <x v="34"/>
    <n v="46.534318030000001"/>
    <s v="AR5"/>
    <s v="WEM"/>
    <s v="high"/>
    <x v="7"/>
  </r>
  <r>
    <n v="5805"/>
    <x v="4"/>
    <s v="gases-ch4"/>
    <x v="35"/>
    <n v="47.028481960000001"/>
    <s v="AR5"/>
    <s v="WEM"/>
    <s v="high"/>
    <x v="7"/>
  </r>
  <r>
    <n v="5806"/>
    <x v="4"/>
    <s v="gases-ch4"/>
    <x v="36"/>
    <n v="46.803253740000002"/>
    <s v="AR5"/>
    <s v="WEM"/>
    <s v="high"/>
    <x v="7"/>
  </r>
  <r>
    <n v="5807"/>
    <x v="4"/>
    <s v="gases-ch4"/>
    <x v="37"/>
    <n v="46.574362209999997"/>
    <s v="AR5"/>
    <s v="WEM"/>
    <s v="high"/>
    <x v="7"/>
  </r>
  <r>
    <n v="5808"/>
    <x v="4"/>
    <s v="gases-ch4"/>
    <x v="38"/>
    <n v="46.200544479999998"/>
    <s v="AR5"/>
    <s v="WEM"/>
    <s v="high"/>
    <x v="7"/>
  </r>
  <r>
    <n v="5809"/>
    <x v="4"/>
    <s v="gases-ch4"/>
    <x v="39"/>
    <n v="45.701764969999999"/>
    <s v="AR5"/>
    <s v="WEM"/>
    <s v="high"/>
    <x v="7"/>
  </r>
  <r>
    <n v="5810"/>
    <x v="4"/>
    <s v="gases-ch4"/>
    <x v="40"/>
    <n v="44.934009670000002"/>
    <s v="AR5"/>
    <s v="WEM"/>
    <s v="high"/>
    <x v="7"/>
  </r>
  <r>
    <n v="5811"/>
    <x v="4"/>
    <s v="gases-ch4"/>
    <x v="41"/>
    <n v="44.288703640000001"/>
    <s v="AR5"/>
    <s v="WEM"/>
    <s v="high"/>
    <x v="7"/>
  </r>
  <r>
    <n v="5812"/>
    <x v="4"/>
    <s v="gases-ch4"/>
    <x v="42"/>
    <n v="43.451543469999997"/>
    <s v="AR5"/>
    <s v="WEM"/>
    <s v="high"/>
    <x v="7"/>
  </r>
  <r>
    <n v="5813"/>
    <x v="4"/>
    <s v="gases-ch4"/>
    <x v="43"/>
    <n v="42.562921680000002"/>
    <s v="AR5"/>
    <s v="WEM"/>
    <s v="high"/>
    <x v="7"/>
  </r>
  <r>
    <n v="5814"/>
    <x v="4"/>
    <s v="gases-ch4"/>
    <x v="44"/>
    <n v="41.5464293"/>
    <s v="AR5"/>
    <s v="WEM"/>
    <s v="high"/>
    <x v="7"/>
  </r>
  <r>
    <n v="5815"/>
    <x v="4"/>
    <s v="gases-ch4"/>
    <x v="45"/>
    <n v="40.450513389999998"/>
    <s v="AR5"/>
    <s v="WEM"/>
    <s v="high"/>
    <x v="7"/>
  </r>
  <r>
    <n v="5816"/>
    <x v="4"/>
    <s v="gases-ch4"/>
    <x v="46"/>
    <n v="39.039165629999999"/>
    <s v="AR5"/>
    <s v="WEM"/>
    <s v="high"/>
    <x v="7"/>
  </r>
  <r>
    <n v="5817"/>
    <x v="4"/>
    <s v="gases-ch4"/>
    <x v="47"/>
    <n v="37.69610986"/>
    <s v="AR5"/>
    <s v="WEM"/>
    <s v="high"/>
    <x v="7"/>
  </r>
  <r>
    <n v="5818"/>
    <x v="4"/>
    <s v="gases-ch4"/>
    <x v="48"/>
    <n v="36.073268679999998"/>
    <s v="AR5"/>
    <s v="WEM"/>
    <s v="high"/>
    <x v="7"/>
  </r>
  <r>
    <n v="5819"/>
    <x v="4"/>
    <s v="gases-ch4"/>
    <x v="49"/>
    <n v="34.382631400000001"/>
    <s v="AR5"/>
    <s v="WEM"/>
    <s v="high"/>
    <x v="7"/>
  </r>
  <r>
    <n v="5820"/>
    <x v="4"/>
    <s v="gases-ch4"/>
    <x v="50"/>
    <n v="32.554253780000003"/>
    <s v="AR5"/>
    <s v="WEM"/>
    <s v="high"/>
    <x v="7"/>
  </r>
  <r>
    <n v="5821"/>
    <x v="4"/>
    <s v="gases-ch4"/>
    <x v="51"/>
    <n v="30.878684230000001"/>
    <s v="AR5"/>
    <s v="WEM"/>
    <s v="high"/>
    <x v="7"/>
  </r>
  <r>
    <n v="5822"/>
    <x v="4"/>
    <s v="gases-ch4"/>
    <x v="52"/>
    <n v="29.136406940000001"/>
    <s v="AR5"/>
    <s v="WEM"/>
    <s v="high"/>
    <x v="7"/>
  </r>
  <r>
    <n v="5823"/>
    <x v="4"/>
    <s v="gases-ch4"/>
    <x v="53"/>
    <n v="27.462999530000001"/>
    <s v="AR5"/>
    <s v="WEM"/>
    <s v="high"/>
    <x v="7"/>
  </r>
  <r>
    <n v="5824"/>
    <x v="4"/>
    <s v="gases-ch4"/>
    <x v="54"/>
    <n v="25.69329471"/>
    <s v="AR5"/>
    <s v="WEM"/>
    <s v="high"/>
    <x v="7"/>
  </r>
  <r>
    <n v="5825"/>
    <x v="4"/>
    <s v="gases-ch4"/>
    <x v="55"/>
    <n v="24.02205545"/>
    <s v="AR5"/>
    <s v="WEM"/>
    <s v="high"/>
    <x v="7"/>
  </r>
  <r>
    <n v="5826"/>
    <x v="4"/>
    <s v="gases-ch4"/>
    <x v="56"/>
    <n v="22.444671199999998"/>
    <s v="AR5"/>
    <s v="WEM"/>
    <s v="high"/>
    <x v="7"/>
  </r>
  <r>
    <n v="5827"/>
    <x v="4"/>
    <s v="gases-ch4"/>
    <x v="57"/>
    <n v="21.33473051"/>
    <s v="AR5"/>
    <s v="WEM"/>
    <s v="high"/>
    <x v="7"/>
  </r>
  <r>
    <n v="5828"/>
    <x v="4"/>
    <s v="gases-ch4"/>
    <x v="58"/>
    <n v="20.084899679999999"/>
    <s v="AR5"/>
    <s v="WEM"/>
    <s v="high"/>
    <x v="7"/>
  </r>
  <r>
    <n v="5829"/>
    <x v="4"/>
    <s v="gases-ch4"/>
    <x v="59"/>
    <n v="18.56706981"/>
    <s v="AR5"/>
    <s v="WEM"/>
    <s v="high"/>
    <x v="7"/>
  </r>
  <r>
    <n v="5830"/>
    <x v="4"/>
    <s v="gases-ch4"/>
    <x v="60"/>
    <n v="17.624558830000002"/>
    <s v="AR5"/>
    <s v="WEM"/>
    <s v="high"/>
    <x v="7"/>
  </r>
  <r>
    <n v="5831"/>
    <x v="4"/>
    <s v="gases-co2"/>
    <x v="0"/>
    <n v="7936.4629716361687"/>
    <s v="AR5"/>
    <s v="WEM"/>
    <s v="high"/>
    <x v="7"/>
  </r>
  <r>
    <n v="5832"/>
    <x v="4"/>
    <s v="gases-co2"/>
    <x v="1"/>
    <n v="7915.2837021666337"/>
    <s v="AR5"/>
    <s v="WEM"/>
    <s v="high"/>
    <x v="7"/>
  </r>
  <r>
    <n v="5833"/>
    <x v="4"/>
    <s v="gases-co2"/>
    <x v="2"/>
    <n v="8271.9975429782935"/>
    <s v="AR5"/>
    <s v="WEM"/>
    <s v="high"/>
    <x v="7"/>
  </r>
  <r>
    <n v="5834"/>
    <x v="4"/>
    <s v="gases-co2"/>
    <x v="3"/>
    <n v="8720.4447045830802"/>
    <s v="AR5"/>
    <s v="WEM"/>
    <s v="high"/>
    <x v="7"/>
  </r>
  <r>
    <n v="5835"/>
    <x v="4"/>
    <s v="gases-co2"/>
    <x v="4"/>
    <n v="9373.6919769104479"/>
    <s v="AR5"/>
    <s v="WEM"/>
    <s v="high"/>
    <x v="7"/>
  </r>
  <r>
    <n v="5836"/>
    <x v="4"/>
    <s v="gases-co2"/>
    <x v="5"/>
    <n v="10029.86605365062"/>
    <s v="AR5"/>
    <s v="WEM"/>
    <s v="high"/>
    <x v="7"/>
  </r>
  <r>
    <n v="5837"/>
    <x v="4"/>
    <s v="gases-co2"/>
    <x v="6"/>
    <n v="10161.508046136831"/>
    <s v="AR5"/>
    <s v="WEM"/>
    <s v="high"/>
    <x v="7"/>
  </r>
  <r>
    <n v="5838"/>
    <x v="4"/>
    <s v="gases-co2"/>
    <x v="7"/>
    <n v="10383.534321169869"/>
    <s v="AR5"/>
    <s v="WEM"/>
    <s v="high"/>
    <x v="7"/>
  </r>
  <r>
    <n v="5839"/>
    <x v="4"/>
    <s v="gases-co2"/>
    <x v="8"/>
    <n v="10587.777213549291"/>
    <s v="AR5"/>
    <s v="WEM"/>
    <s v="high"/>
    <x v="7"/>
  </r>
  <r>
    <n v="5840"/>
    <x v="4"/>
    <s v="gases-co2"/>
    <x v="9"/>
    <n v="10868.589794699061"/>
    <s v="AR5"/>
    <s v="WEM"/>
    <s v="high"/>
    <x v="7"/>
  </r>
  <r>
    <n v="5841"/>
    <x v="4"/>
    <s v="gases-co2"/>
    <x v="10"/>
    <n v="11410.88324088933"/>
    <s v="AR5"/>
    <s v="WEM"/>
    <s v="high"/>
    <x v="7"/>
  </r>
  <r>
    <n v="5842"/>
    <x v="4"/>
    <s v="gases-co2"/>
    <x v="11"/>
    <n v="11473.86129281293"/>
    <s v="AR5"/>
    <s v="WEM"/>
    <s v="high"/>
    <x v="7"/>
  </r>
  <r>
    <n v="5843"/>
    <x v="4"/>
    <s v="gases-co2"/>
    <x v="12"/>
    <n v="11925.66129662087"/>
    <s v="AR5"/>
    <s v="WEM"/>
    <s v="high"/>
    <x v="7"/>
  </r>
  <r>
    <n v="5844"/>
    <x v="4"/>
    <s v="gases-co2"/>
    <x v="13"/>
    <n v="12453.657640777579"/>
    <s v="AR5"/>
    <s v="WEM"/>
    <s v="high"/>
    <x v="7"/>
  </r>
  <r>
    <n v="5845"/>
    <x v="4"/>
    <s v="gases-co2"/>
    <x v="14"/>
    <n v="12742.48091574046"/>
    <s v="AR5"/>
    <s v="WEM"/>
    <s v="high"/>
    <x v="7"/>
  </r>
  <r>
    <n v="5846"/>
    <x v="4"/>
    <s v="gases-co2"/>
    <x v="15"/>
    <n v="12817.90344608514"/>
    <s v="AR5"/>
    <s v="WEM"/>
    <s v="high"/>
    <x v="7"/>
  </r>
  <r>
    <n v="5847"/>
    <x v="4"/>
    <s v="gases-co2"/>
    <x v="16"/>
    <n v="12944.516034367311"/>
    <s v="AR5"/>
    <s v="WEM"/>
    <s v="high"/>
    <x v="7"/>
  </r>
  <r>
    <n v="5848"/>
    <x v="4"/>
    <s v="gases-co2"/>
    <x v="17"/>
    <n v="13053.26501080209"/>
    <s v="AR5"/>
    <s v="WEM"/>
    <s v="high"/>
    <x v="7"/>
  </r>
  <r>
    <n v="5849"/>
    <x v="4"/>
    <s v="gases-co2"/>
    <x v="18"/>
    <n v="13073.804346307301"/>
    <s v="AR5"/>
    <s v="WEM"/>
    <s v="high"/>
    <x v="7"/>
  </r>
  <r>
    <n v="5850"/>
    <x v="4"/>
    <s v="gases-co2"/>
    <x v="19"/>
    <n v="12887.109320582929"/>
    <s v="AR5"/>
    <s v="WEM"/>
    <s v="high"/>
    <x v="7"/>
  </r>
  <r>
    <n v="5851"/>
    <x v="4"/>
    <s v="gases-co2"/>
    <x v="20"/>
    <n v="13145.478246507701"/>
    <s v="AR5"/>
    <s v="WEM"/>
    <s v="high"/>
    <x v="7"/>
  </r>
  <r>
    <n v="5852"/>
    <x v="4"/>
    <s v="gases-co2"/>
    <x v="21"/>
    <n v="13137.150645219521"/>
    <s v="AR5"/>
    <s v="WEM"/>
    <s v="high"/>
    <x v="7"/>
  </r>
  <r>
    <n v="5853"/>
    <x v="4"/>
    <s v="gases-co2"/>
    <x v="22"/>
    <n v="12820.72185764974"/>
    <s v="AR5"/>
    <s v="WEM"/>
    <s v="high"/>
    <x v="7"/>
  </r>
  <r>
    <n v="5854"/>
    <x v="4"/>
    <s v="gases-co2"/>
    <x v="23"/>
    <n v="12899.386439040991"/>
    <s v="AR5"/>
    <s v="WEM"/>
    <s v="high"/>
    <x v="7"/>
  </r>
  <r>
    <n v="5855"/>
    <x v="4"/>
    <s v="gases-co2"/>
    <x v="24"/>
    <n v="13163.616470566179"/>
    <s v="AR5"/>
    <s v="WEM"/>
    <s v="high"/>
    <x v="7"/>
  </r>
  <r>
    <n v="5856"/>
    <x v="4"/>
    <s v="gases-co2"/>
    <x v="25"/>
    <n v="13643.278707015879"/>
    <s v="AR5"/>
    <s v="WEM"/>
    <s v="high"/>
    <x v="7"/>
  </r>
  <r>
    <n v="5857"/>
    <x v="4"/>
    <s v="gases-co2"/>
    <x v="26"/>
    <n v="13739.7149576464"/>
    <s v="AR5"/>
    <s v="WEM"/>
    <s v="high"/>
    <x v="7"/>
  </r>
  <r>
    <n v="5858"/>
    <x v="4"/>
    <s v="gases-co2"/>
    <x v="27"/>
    <n v="14658.424764795231"/>
    <s v="AR5"/>
    <s v="WEM"/>
    <s v="high"/>
    <x v="7"/>
  </r>
  <r>
    <n v="5859"/>
    <x v="4"/>
    <s v="gases-co2"/>
    <x v="28"/>
    <n v="14985.898385002571"/>
    <s v="AR5"/>
    <s v="WEM"/>
    <s v="high"/>
    <x v="7"/>
  </r>
  <r>
    <n v="5860"/>
    <x v="4"/>
    <s v="gases-co2"/>
    <x v="29"/>
    <n v="14517.598671780101"/>
    <s v="AR5"/>
    <s v="WEM"/>
    <s v="high"/>
    <x v="7"/>
  </r>
  <r>
    <n v="5861"/>
    <x v="4"/>
    <s v="gases-co2"/>
    <x v="30"/>
    <n v="13078.684827821249"/>
    <s v="AR5"/>
    <s v="WEM"/>
    <s v="high"/>
    <x v="7"/>
  </r>
  <r>
    <n v="5862"/>
    <x v="4"/>
    <s v="gases-co2"/>
    <x v="31"/>
    <n v="13733.396455010759"/>
    <s v="AR5"/>
    <s v="WEM"/>
    <s v="high"/>
    <x v="7"/>
  </r>
  <r>
    <n v="5863"/>
    <x v="4"/>
    <s v="gases-co2"/>
    <x v="32"/>
    <n v="13575.148334675579"/>
    <s v="AR5"/>
    <s v="WEM"/>
    <s v="high"/>
    <x v="7"/>
  </r>
  <r>
    <n v="5864"/>
    <x v="4"/>
    <s v="gases-co2"/>
    <x v="33"/>
    <n v="14043.807389605379"/>
    <s v="AR5"/>
    <s v="WEM"/>
    <s v="high"/>
    <x v="7"/>
  </r>
  <r>
    <n v="5865"/>
    <x v="4"/>
    <s v="gases-co2"/>
    <x v="34"/>
    <n v="13836.796829999999"/>
    <s v="AR5"/>
    <s v="WEM"/>
    <s v="high"/>
    <x v="7"/>
  </r>
  <r>
    <n v="5866"/>
    <x v="4"/>
    <s v="gases-co2"/>
    <x v="35"/>
    <n v="13956.130719999999"/>
    <s v="AR5"/>
    <s v="WEM"/>
    <s v="high"/>
    <x v="7"/>
  </r>
  <r>
    <n v="5867"/>
    <x v="4"/>
    <s v="gases-co2"/>
    <x v="36"/>
    <n v="13969.277459999999"/>
    <s v="AR5"/>
    <s v="WEM"/>
    <s v="high"/>
    <x v="7"/>
  </r>
  <r>
    <n v="5868"/>
    <x v="4"/>
    <s v="gases-co2"/>
    <x v="37"/>
    <n v="13982.35533"/>
    <s v="AR5"/>
    <s v="WEM"/>
    <s v="high"/>
    <x v="7"/>
  </r>
  <r>
    <n v="5869"/>
    <x v="4"/>
    <s v="gases-co2"/>
    <x v="38"/>
    <n v="13960.75944"/>
    <s v="AR5"/>
    <s v="WEM"/>
    <s v="high"/>
    <x v="7"/>
  </r>
  <r>
    <n v="5870"/>
    <x v="4"/>
    <s v="gases-co2"/>
    <x v="39"/>
    <n v="13909.848400000001"/>
    <s v="AR5"/>
    <s v="WEM"/>
    <s v="high"/>
    <x v="7"/>
  </r>
  <r>
    <n v="5871"/>
    <x v="4"/>
    <s v="gases-co2"/>
    <x v="40"/>
    <n v="13807.064619999999"/>
    <s v="AR5"/>
    <s v="WEM"/>
    <s v="high"/>
    <x v="7"/>
  </r>
  <r>
    <n v="5872"/>
    <x v="4"/>
    <s v="gases-co2"/>
    <x v="41"/>
    <n v="13707.615309999999"/>
    <s v="AR5"/>
    <s v="WEM"/>
    <s v="high"/>
    <x v="7"/>
  </r>
  <r>
    <n v="5873"/>
    <x v="4"/>
    <s v="gases-co2"/>
    <x v="42"/>
    <n v="13581.385969999999"/>
    <s v="AR5"/>
    <s v="WEM"/>
    <s v="high"/>
    <x v="7"/>
  </r>
  <r>
    <n v="5874"/>
    <x v="4"/>
    <s v="gases-co2"/>
    <x v="43"/>
    <n v="13413.98732"/>
    <s v="AR5"/>
    <s v="WEM"/>
    <s v="high"/>
    <x v="7"/>
  </r>
  <r>
    <n v="5875"/>
    <x v="4"/>
    <s v="gases-co2"/>
    <x v="44"/>
    <n v="13223.102800000001"/>
    <s v="AR5"/>
    <s v="WEM"/>
    <s v="high"/>
    <x v="7"/>
  </r>
  <r>
    <n v="5876"/>
    <x v="4"/>
    <s v="gases-co2"/>
    <x v="45"/>
    <n v="12997.2863"/>
    <s v="AR5"/>
    <s v="WEM"/>
    <s v="high"/>
    <x v="7"/>
  </r>
  <r>
    <n v="5877"/>
    <x v="4"/>
    <s v="gases-co2"/>
    <x v="46"/>
    <n v="12716.33446"/>
    <s v="AR5"/>
    <s v="WEM"/>
    <s v="high"/>
    <x v="7"/>
  </r>
  <r>
    <n v="5878"/>
    <x v="4"/>
    <s v="gases-co2"/>
    <x v="47"/>
    <n v="12439.17036"/>
    <s v="AR5"/>
    <s v="WEM"/>
    <s v="high"/>
    <x v="7"/>
  </r>
  <r>
    <n v="5879"/>
    <x v="4"/>
    <s v="gases-co2"/>
    <x v="48"/>
    <n v="12123.25632"/>
    <s v="AR5"/>
    <s v="WEM"/>
    <s v="high"/>
    <x v="7"/>
  </r>
  <r>
    <n v="5880"/>
    <x v="4"/>
    <s v="gases-co2"/>
    <x v="49"/>
    <n v="11783.667600000001"/>
    <s v="AR5"/>
    <s v="WEM"/>
    <s v="high"/>
    <x v="7"/>
  </r>
  <r>
    <n v="5881"/>
    <x v="4"/>
    <s v="gases-co2"/>
    <x v="50"/>
    <n v="11426.27658"/>
    <s v="AR5"/>
    <s v="WEM"/>
    <s v="high"/>
    <x v="7"/>
  </r>
  <r>
    <n v="5882"/>
    <x v="4"/>
    <s v="gases-co2"/>
    <x v="51"/>
    <n v="11097.54363"/>
    <s v="AR5"/>
    <s v="WEM"/>
    <s v="high"/>
    <x v="7"/>
  </r>
  <r>
    <n v="5883"/>
    <x v="4"/>
    <s v="gases-co2"/>
    <x v="52"/>
    <n v="10777.9121"/>
    <s v="AR5"/>
    <s v="WEM"/>
    <s v="high"/>
    <x v="7"/>
  </r>
  <r>
    <n v="5884"/>
    <x v="4"/>
    <s v="gases-co2"/>
    <x v="53"/>
    <n v="10403.89575"/>
    <s v="AR5"/>
    <s v="WEM"/>
    <s v="high"/>
    <x v="7"/>
  </r>
  <r>
    <n v="5885"/>
    <x v="4"/>
    <s v="gases-co2"/>
    <x v="54"/>
    <n v="10080.41696"/>
    <s v="AR5"/>
    <s v="WEM"/>
    <s v="high"/>
    <x v="7"/>
  </r>
  <r>
    <n v="5886"/>
    <x v="4"/>
    <s v="gases-co2"/>
    <x v="55"/>
    <n v="9749.9348530000007"/>
    <s v="AR5"/>
    <s v="WEM"/>
    <s v="high"/>
    <x v="7"/>
  </r>
  <r>
    <n v="5887"/>
    <x v="4"/>
    <s v="gases-co2"/>
    <x v="56"/>
    <n v="9412.8199010000008"/>
    <s v="AR5"/>
    <s v="WEM"/>
    <s v="high"/>
    <x v="7"/>
  </r>
  <r>
    <n v="5888"/>
    <x v="4"/>
    <s v="gases-co2"/>
    <x v="57"/>
    <n v="9126.2372030000006"/>
    <s v="AR5"/>
    <s v="WEM"/>
    <s v="high"/>
    <x v="7"/>
  </r>
  <r>
    <n v="5889"/>
    <x v="4"/>
    <s v="gases-co2"/>
    <x v="58"/>
    <n v="8806.5060570000005"/>
    <s v="AR5"/>
    <s v="WEM"/>
    <s v="high"/>
    <x v="7"/>
  </r>
  <r>
    <n v="5890"/>
    <x v="4"/>
    <s v="gases-co2"/>
    <x v="59"/>
    <n v="8451.9031159999995"/>
    <s v="AR5"/>
    <s v="WEM"/>
    <s v="high"/>
    <x v="7"/>
  </r>
  <r>
    <n v="5891"/>
    <x v="4"/>
    <s v="gases-co2"/>
    <x v="60"/>
    <n v="8211.9552910000002"/>
    <s v="AR5"/>
    <s v="WEM"/>
    <s v="high"/>
    <x v="7"/>
  </r>
  <r>
    <n v="5892"/>
    <x v="4"/>
    <s v="gases-n2o"/>
    <x v="0"/>
    <n v="98.237555362977076"/>
    <s v="AR5"/>
    <s v="WEM"/>
    <s v="high"/>
    <x v="7"/>
  </r>
  <r>
    <n v="5893"/>
    <x v="4"/>
    <s v="gases-n2o"/>
    <x v="1"/>
    <n v="102.0545992180696"/>
    <s v="AR5"/>
    <s v="WEM"/>
    <s v="high"/>
    <x v="7"/>
  </r>
  <r>
    <n v="5894"/>
    <x v="4"/>
    <s v="gases-n2o"/>
    <x v="2"/>
    <n v="109.3995794694282"/>
    <s v="AR5"/>
    <s v="WEM"/>
    <s v="high"/>
    <x v="7"/>
  </r>
  <r>
    <n v="5895"/>
    <x v="4"/>
    <s v="gases-n2o"/>
    <x v="3"/>
    <n v="115.05855604647221"/>
    <s v="AR5"/>
    <s v="WEM"/>
    <s v="high"/>
    <x v="7"/>
  </r>
  <r>
    <n v="5896"/>
    <x v="4"/>
    <s v="gases-n2o"/>
    <x v="4"/>
    <n v="123.08135582401469"/>
    <s v="AR5"/>
    <s v="WEM"/>
    <s v="high"/>
    <x v="7"/>
  </r>
  <r>
    <n v="5897"/>
    <x v="4"/>
    <s v="gases-n2o"/>
    <x v="5"/>
    <n v="130.79866547989741"/>
    <s v="AR5"/>
    <s v="WEM"/>
    <s v="high"/>
    <x v="7"/>
  </r>
  <r>
    <n v="5898"/>
    <x v="4"/>
    <s v="gases-n2o"/>
    <x v="6"/>
    <n v="133.2708226782307"/>
    <s v="AR5"/>
    <s v="WEM"/>
    <s v="high"/>
    <x v="7"/>
  </r>
  <r>
    <n v="5899"/>
    <x v="4"/>
    <s v="gases-n2o"/>
    <x v="7"/>
    <n v="138.9870724883958"/>
    <s v="AR5"/>
    <s v="WEM"/>
    <s v="high"/>
    <x v="7"/>
  </r>
  <r>
    <n v="5900"/>
    <x v="4"/>
    <s v="gases-n2o"/>
    <x v="8"/>
    <n v="142.18301023014999"/>
    <s v="AR5"/>
    <s v="WEM"/>
    <s v="high"/>
    <x v="7"/>
  </r>
  <r>
    <n v="5901"/>
    <x v="4"/>
    <s v="gases-n2o"/>
    <x v="9"/>
    <n v="149.2221493166488"/>
    <s v="AR5"/>
    <s v="WEM"/>
    <s v="high"/>
    <x v="7"/>
  </r>
  <r>
    <n v="5902"/>
    <x v="4"/>
    <s v="gases-n2o"/>
    <x v="10"/>
    <n v="160.37201268967871"/>
    <s v="AR5"/>
    <s v="WEM"/>
    <s v="high"/>
    <x v="7"/>
  </r>
  <r>
    <n v="5903"/>
    <x v="4"/>
    <s v="gases-n2o"/>
    <x v="11"/>
    <n v="157.92819190411669"/>
    <s v="AR5"/>
    <s v="WEM"/>
    <s v="high"/>
    <x v="7"/>
  </r>
  <r>
    <n v="5904"/>
    <x v="4"/>
    <s v="gases-n2o"/>
    <x v="12"/>
    <n v="163.05095719578509"/>
    <s v="AR5"/>
    <s v="WEM"/>
    <s v="high"/>
    <x v="7"/>
  </r>
  <r>
    <n v="5905"/>
    <x v="4"/>
    <s v="gases-n2o"/>
    <x v="13"/>
    <n v="171.64910518181361"/>
    <s v="AR5"/>
    <s v="WEM"/>
    <s v="high"/>
    <x v="7"/>
  </r>
  <r>
    <n v="5906"/>
    <x v="4"/>
    <s v="gases-n2o"/>
    <x v="14"/>
    <n v="178.74268416769289"/>
    <s v="AR5"/>
    <s v="WEM"/>
    <s v="high"/>
    <x v="7"/>
  </r>
  <r>
    <n v="5907"/>
    <x v="4"/>
    <s v="gases-n2o"/>
    <x v="15"/>
    <n v="177.36467514332219"/>
    <s v="AR5"/>
    <s v="WEM"/>
    <s v="high"/>
    <x v="7"/>
  </r>
  <r>
    <n v="5908"/>
    <x v="4"/>
    <s v="gases-n2o"/>
    <x v="16"/>
    <n v="173.25327673605489"/>
    <s v="AR5"/>
    <s v="WEM"/>
    <s v="high"/>
    <x v="7"/>
  </r>
  <r>
    <n v="5909"/>
    <x v="4"/>
    <s v="gases-n2o"/>
    <x v="17"/>
    <n v="169.70968210541679"/>
    <s v="AR5"/>
    <s v="WEM"/>
    <s v="high"/>
    <x v="7"/>
  </r>
  <r>
    <n v="5910"/>
    <x v="4"/>
    <s v="gases-n2o"/>
    <x v="18"/>
    <n v="162.28244194494081"/>
    <s v="AR5"/>
    <s v="WEM"/>
    <s v="high"/>
    <x v="7"/>
  </r>
  <r>
    <n v="5911"/>
    <x v="4"/>
    <s v="gases-n2o"/>
    <x v="19"/>
    <n v="158.41899674448049"/>
    <s v="AR5"/>
    <s v="WEM"/>
    <s v="high"/>
    <x v="7"/>
  </r>
  <r>
    <n v="5912"/>
    <x v="4"/>
    <s v="gases-n2o"/>
    <x v="20"/>
    <n v="150.8285815968124"/>
    <s v="AR5"/>
    <s v="WEM"/>
    <s v="high"/>
    <x v="7"/>
  </r>
  <r>
    <n v="5913"/>
    <x v="4"/>
    <s v="gases-n2o"/>
    <x v="21"/>
    <n v="145.02626294057299"/>
    <s v="AR5"/>
    <s v="WEM"/>
    <s v="high"/>
    <x v="7"/>
  </r>
  <r>
    <n v="5914"/>
    <x v="4"/>
    <s v="gases-n2o"/>
    <x v="22"/>
    <n v="138.63292021882279"/>
    <s v="AR5"/>
    <s v="WEM"/>
    <s v="high"/>
    <x v="7"/>
  </r>
  <r>
    <n v="5915"/>
    <x v="4"/>
    <s v="gases-n2o"/>
    <x v="23"/>
    <n v="135.5183565795864"/>
    <s v="AR5"/>
    <s v="WEM"/>
    <s v="high"/>
    <x v="7"/>
  </r>
  <r>
    <n v="5916"/>
    <x v="4"/>
    <s v="gases-n2o"/>
    <x v="24"/>
    <n v="131.18036423987189"/>
    <s v="AR5"/>
    <s v="WEM"/>
    <s v="high"/>
    <x v="7"/>
  </r>
  <r>
    <n v="5917"/>
    <x v="4"/>
    <s v="gases-n2o"/>
    <x v="25"/>
    <n v="127.4880608174234"/>
    <s v="AR5"/>
    <s v="WEM"/>
    <s v="high"/>
    <x v="7"/>
  </r>
  <r>
    <n v="5918"/>
    <x v="4"/>
    <s v="gases-n2o"/>
    <x v="26"/>
    <n v="124.7131886396626"/>
    <s v="AR5"/>
    <s v="WEM"/>
    <s v="high"/>
    <x v="7"/>
  </r>
  <r>
    <n v="5919"/>
    <x v="4"/>
    <s v="gases-n2o"/>
    <x v="27"/>
    <n v="109.4008922035942"/>
    <s v="AR5"/>
    <s v="WEM"/>
    <s v="high"/>
    <x v="7"/>
  </r>
  <r>
    <n v="5920"/>
    <x v="4"/>
    <s v="gases-n2o"/>
    <x v="28"/>
    <n v="106.32147636861551"/>
    <s v="AR5"/>
    <s v="WEM"/>
    <s v="high"/>
    <x v="7"/>
  </r>
  <r>
    <n v="5921"/>
    <x v="4"/>
    <s v="gases-n2o"/>
    <x v="29"/>
    <n v="104.98252592005881"/>
    <s v="AR5"/>
    <s v="WEM"/>
    <s v="high"/>
    <x v="7"/>
  </r>
  <r>
    <n v="5922"/>
    <x v="4"/>
    <s v="gases-n2o"/>
    <x v="30"/>
    <n v="94.418206146890526"/>
    <s v="AR5"/>
    <s v="WEM"/>
    <s v="high"/>
    <x v="7"/>
  </r>
  <r>
    <n v="5923"/>
    <x v="4"/>
    <s v="gases-n2o"/>
    <x v="31"/>
    <n v="94.99628461578358"/>
    <s v="AR5"/>
    <s v="WEM"/>
    <s v="high"/>
    <x v="7"/>
  </r>
  <r>
    <n v="5924"/>
    <x v="4"/>
    <s v="gases-n2o"/>
    <x v="32"/>
    <n v="94.294463319856874"/>
    <s v="AR5"/>
    <s v="WEM"/>
    <s v="high"/>
    <x v="7"/>
  </r>
  <r>
    <n v="5925"/>
    <x v="4"/>
    <s v="gases-n2o"/>
    <x v="33"/>
    <n v="95.671166601773862"/>
    <s v="AR5"/>
    <s v="WEM"/>
    <s v="high"/>
    <x v="7"/>
  </r>
  <r>
    <n v="5926"/>
    <x v="4"/>
    <s v="gases-n2o"/>
    <x v="34"/>
    <n v="134.75321539999999"/>
    <s v="AR5"/>
    <s v="WEM"/>
    <s v="high"/>
    <x v="7"/>
  </r>
  <r>
    <n v="5927"/>
    <x v="4"/>
    <s v="gases-n2o"/>
    <x v="35"/>
    <n v="135.32609819999999"/>
    <s v="AR5"/>
    <s v="WEM"/>
    <s v="high"/>
    <x v="7"/>
  </r>
  <r>
    <n v="5928"/>
    <x v="4"/>
    <s v="gases-n2o"/>
    <x v="36"/>
    <n v="134.9309877"/>
    <s v="AR5"/>
    <s v="WEM"/>
    <s v="high"/>
    <x v="7"/>
  </r>
  <r>
    <n v="5929"/>
    <x v="4"/>
    <s v="gases-n2o"/>
    <x v="37"/>
    <n v="134.5412221"/>
    <s v="AR5"/>
    <s v="WEM"/>
    <s v="high"/>
    <x v="7"/>
  </r>
  <r>
    <n v="5930"/>
    <x v="4"/>
    <s v="gases-n2o"/>
    <x v="38"/>
    <n v="133.80504579999999"/>
    <s v="AR5"/>
    <s v="WEM"/>
    <s v="high"/>
    <x v="7"/>
  </r>
  <r>
    <n v="5931"/>
    <x v="4"/>
    <s v="gases-n2o"/>
    <x v="39"/>
    <n v="132.76623979999999"/>
    <s v="AR5"/>
    <s v="WEM"/>
    <s v="high"/>
    <x v="7"/>
  </r>
  <r>
    <n v="5932"/>
    <x v="4"/>
    <s v="gases-n2o"/>
    <x v="40"/>
    <n v="131.1393918"/>
    <s v="AR5"/>
    <s v="WEM"/>
    <s v="high"/>
    <x v="7"/>
  </r>
  <r>
    <n v="5933"/>
    <x v="4"/>
    <s v="gases-n2o"/>
    <x v="41"/>
    <n v="129.92462760000001"/>
    <s v="AR5"/>
    <s v="WEM"/>
    <s v="high"/>
    <x v="7"/>
  </r>
  <r>
    <n v="5934"/>
    <x v="4"/>
    <s v="gases-n2o"/>
    <x v="42"/>
    <n v="128.3442316"/>
    <s v="AR5"/>
    <s v="WEM"/>
    <s v="high"/>
    <x v="7"/>
  </r>
  <r>
    <n v="5935"/>
    <x v="4"/>
    <s v="gases-n2o"/>
    <x v="43"/>
    <n v="126.51892359999999"/>
    <s v="AR5"/>
    <s v="WEM"/>
    <s v="high"/>
    <x v="7"/>
  </r>
  <r>
    <n v="5936"/>
    <x v="4"/>
    <s v="gases-n2o"/>
    <x v="44"/>
    <n v="124.41353890000001"/>
    <s v="AR5"/>
    <s v="WEM"/>
    <s v="high"/>
    <x v="7"/>
  </r>
  <r>
    <n v="5937"/>
    <x v="4"/>
    <s v="gases-n2o"/>
    <x v="45"/>
    <n v="122.053816"/>
    <s v="AR5"/>
    <s v="WEM"/>
    <s v="high"/>
    <x v="7"/>
  </r>
  <r>
    <n v="5938"/>
    <x v="4"/>
    <s v="gases-n2o"/>
    <x v="46"/>
    <n v="119.0299785"/>
    <s v="AR5"/>
    <s v="WEM"/>
    <s v="high"/>
    <x v="7"/>
  </r>
  <r>
    <n v="5939"/>
    <x v="4"/>
    <s v="gases-n2o"/>
    <x v="47"/>
    <n v="116.1390622"/>
    <s v="AR5"/>
    <s v="WEM"/>
    <s v="high"/>
    <x v="7"/>
  </r>
  <r>
    <n v="5940"/>
    <x v="4"/>
    <s v="gases-n2o"/>
    <x v="48"/>
    <n v="112.7198866"/>
    <s v="AR5"/>
    <s v="WEM"/>
    <s v="high"/>
    <x v="7"/>
  </r>
  <r>
    <n v="5941"/>
    <x v="4"/>
    <s v="gases-n2o"/>
    <x v="49"/>
    <n v="109.11678089999999"/>
    <s v="AR5"/>
    <s v="WEM"/>
    <s v="high"/>
    <x v="7"/>
  </r>
  <r>
    <n v="5942"/>
    <x v="4"/>
    <s v="gases-n2o"/>
    <x v="50"/>
    <n v="105.27113249999999"/>
    <s v="AR5"/>
    <s v="WEM"/>
    <s v="high"/>
    <x v="7"/>
  </r>
  <r>
    <n v="5943"/>
    <x v="4"/>
    <s v="gases-n2o"/>
    <x v="51"/>
    <n v="101.63976359999999"/>
    <s v="AR5"/>
    <s v="WEM"/>
    <s v="high"/>
    <x v="7"/>
  </r>
  <r>
    <n v="5944"/>
    <x v="4"/>
    <s v="gases-n2o"/>
    <x v="52"/>
    <n v="98.081928169999998"/>
    <s v="AR5"/>
    <s v="WEM"/>
    <s v="high"/>
    <x v="7"/>
  </r>
  <r>
    <n v="5945"/>
    <x v="4"/>
    <s v="gases-n2o"/>
    <x v="53"/>
    <n v="94.364954429999997"/>
    <s v="AR5"/>
    <s v="WEM"/>
    <s v="high"/>
    <x v="7"/>
  </r>
  <r>
    <n v="5946"/>
    <x v="4"/>
    <s v="gases-n2o"/>
    <x v="54"/>
    <n v="90.754795909999999"/>
    <s v="AR5"/>
    <s v="WEM"/>
    <s v="high"/>
    <x v="7"/>
  </r>
  <r>
    <n v="5947"/>
    <x v="4"/>
    <s v="gases-n2o"/>
    <x v="55"/>
    <n v="87.244238670000001"/>
    <s v="AR5"/>
    <s v="WEM"/>
    <s v="high"/>
    <x v="7"/>
  </r>
  <r>
    <n v="5948"/>
    <x v="4"/>
    <s v="gases-n2o"/>
    <x v="56"/>
    <n v="83.787296710000007"/>
    <s v="AR5"/>
    <s v="WEM"/>
    <s v="high"/>
    <x v="7"/>
  </r>
  <r>
    <n v="5949"/>
    <x v="4"/>
    <s v="gases-n2o"/>
    <x v="57"/>
    <n v="81.173964299999994"/>
    <s v="AR5"/>
    <s v="WEM"/>
    <s v="high"/>
    <x v="7"/>
  </r>
  <r>
    <n v="5950"/>
    <x v="4"/>
    <s v="gases-n2o"/>
    <x v="58"/>
    <n v="78.224364190000003"/>
    <s v="AR5"/>
    <s v="WEM"/>
    <s v="high"/>
    <x v="7"/>
  </r>
  <r>
    <n v="5951"/>
    <x v="4"/>
    <s v="gases-n2o"/>
    <x v="59"/>
    <n v="74.76172072"/>
    <s v="AR5"/>
    <s v="WEM"/>
    <s v="high"/>
    <x v="7"/>
  </r>
  <r>
    <n v="5952"/>
    <x v="4"/>
    <s v="gases-n2o"/>
    <x v="60"/>
    <n v="72.572848260000001"/>
    <s v="AR5"/>
    <s v="WEM"/>
    <s v="high"/>
    <x v="7"/>
  </r>
  <r>
    <n v="5953"/>
    <x v="5"/>
    <s v="gases-ch4"/>
    <x v="0"/>
    <n v="3092.7871340000002"/>
    <s v="AR5"/>
    <s v="WEM"/>
    <s v="high"/>
    <x v="7"/>
  </r>
  <r>
    <n v="5954"/>
    <x v="5"/>
    <s v="gases-ch4"/>
    <x v="1"/>
    <n v="3184.1290800000002"/>
    <s v="AR5"/>
    <s v="WEM"/>
    <s v="high"/>
    <x v="7"/>
  </r>
  <r>
    <n v="5955"/>
    <x v="5"/>
    <s v="gases-ch4"/>
    <x v="2"/>
    <n v="3272.030342"/>
    <s v="AR5"/>
    <s v="WEM"/>
    <s v="high"/>
    <x v="7"/>
  </r>
  <r>
    <n v="5956"/>
    <x v="5"/>
    <s v="gases-ch4"/>
    <x v="3"/>
    <n v="3357.6193060000001"/>
    <s v="AR5"/>
    <s v="WEM"/>
    <s v="high"/>
    <x v="7"/>
  </r>
  <r>
    <n v="5957"/>
    <x v="5"/>
    <s v="gases-ch4"/>
    <x v="4"/>
    <n v="3335.2394869999998"/>
    <s v="AR5"/>
    <s v="WEM"/>
    <s v="high"/>
    <x v="7"/>
  </r>
  <r>
    <n v="5958"/>
    <x v="5"/>
    <s v="gases-ch4"/>
    <x v="5"/>
    <n v="3414.4642720000002"/>
    <s v="AR5"/>
    <s v="WEM"/>
    <s v="high"/>
    <x v="7"/>
  </r>
  <r>
    <n v="5959"/>
    <x v="5"/>
    <s v="gases-ch4"/>
    <x v="6"/>
    <n v="3488.3361180000002"/>
    <s v="AR5"/>
    <s v="WEM"/>
    <s v="high"/>
    <x v="7"/>
  </r>
  <r>
    <n v="5960"/>
    <x v="5"/>
    <s v="gases-ch4"/>
    <x v="7"/>
    <n v="3550.41561"/>
    <s v="AR5"/>
    <s v="WEM"/>
    <s v="high"/>
    <x v="7"/>
  </r>
  <r>
    <n v="5961"/>
    <x v="5"/>
    <s v="gases-ch4"/>
    <x v="8"/>
    <n v="3575.901558"/>
    <s v="AR5"/>
    <s v="WEM"/>
    <s v="high"/>
    <x v="7"/>
  </r>
  <r>
    <n v="5962"/>
    <x v="5"/>
    <s v="gases-ch4"/>
    <x v="9"/>
    <n v="3598.4863030000001"/>
    <s v="AR5"/>
    <s v="WEM"/>
    <s v="high"/>
    <x v="7"/>
  </r>
  <r>
    <n v="5963"/>
    <x v="5"/>
    <s v="gases-ch4"/>
    <x v="10"/>
    <n v="3629.937156"/>
    <s v="AR5"/>
    <s v="WEM"/>
    <s v="high"/>
    <x v="7"/>
  </r>
  <r>
    <n v="5964"/>
    <x v="5"/>
    <s v="gases-ch4"/>
    <x v="11"/>
    <n v="3654.9555099999998"/>
    <s v="AR5"/>
    <s v="WEM"/>
    <s v="high"/>
    <x v="7"/>
  </r>
  <r>
    <n v="5965"/>
    <x v="5"/>
    <s v="gases-ch4"/>
    <x v="12"/>
    <n v="3684.3237760000002"/>
    <s v="AR5"/>
    <s v="WEM"/>
    <s v="high"/>
    <x v="7"/>
  </r>
  <r>
    <n v="5966"/>
    <x v="5"/>
    <s v="gases-ch4"/>
    <x v="13"/>
    <n v="3623.252422"/>
    <s v="AR5"/>
    <s v="WEM"/>
    <s v="high"/>
    <x v="7"/>
  </r>
  <r>
    <n v="5967"/>
    <x v="5"/>
    <s v="gases-ch4"/>
    <x v="14"/>
    <n v="3651.566014"/>
    <s v="AR5"/>
    <s v="WEM"/>
    <s v="high"/>
    <x v="7"/>
  </r>
  <r>
    <n v="5968"/>
    <x v="5"/>
    <s v="gases-ch4"/>
    <x v="15"/>
    <n v="3635.3483500000002"/>
    <s v="AR5"/>
    <s v="WEM"/>
    <s v="high"/>
    <x v="7"/>
  </r>
  <r>
    <n v="5969"/>
    <x v="5"/>
    <s v="gases-ch4"/>
    <x v="16"/>
    <n v="3589.4720950000001"/>
    <s v="AR5"/>
    <s v="WEM"/>
    <s v="high"/>
    <x v="7"/>
  </r>
  <r>
    <n v="5970"/>
    <x v="5"/>
    <s v="gases-ch4"/>
    <x v="17"/>
    <n v="3562.755044"/>
    <s v="AR5"/>
    <s v="WEM"/>
    <s v="high"/>
    <x v="7"/>
  </r>
  <r>
    <n v="5971"/>
    <x v="5"/>
    <s v="gases-ch4"/>
    <x v="18"/>
    <n v="3517.8157820000001"/>
    <s v="AR5"/>
    <s v="WEM"/>
    <s v="high"/>
    <x v="7"/>
  </r>
  <r>
    <n v="5972"/>
    <x v="5"/>
    <s v="gases-ch4"/>
    <x v="19"/>
    <n v="3458.51451"/>
    <s v="AR5"/>
    <s v="WEM"/>
    <s v="high"/>
    <x v="7"/>
  </r>
  <r>
    <n v="5973"/>
    <x v="5"/>
    <s v="gases-ch4"/>
    <x v="20"/>
    <n v="3417.8545840000002"/>
    <s v="AR5"/>
    <s v="WEM"/>
    <s v="high"/>
    <x v="7"/>
  </r>
  <r>
    <n v="5974"/>
    <x v="5"/>
    <s v="gases-ch4"/>
    <x v="21"/>
    <n v="3319.7924159999998"/>
    <s v="AR5"/>
    <s v="WEM"/>
    <s v="high"/>
    <x v="7"/>
  </r>
  <r>
    <n v="5975"/>
    <x v="5"/>
    <s v="gases-ch4"/>
    <x v="22"/>
    <n v="3251.0716809999999"/>
    <s v="AR5"/>
    <s v="WEM"/>
    <s v="high"/>
    <x v="7"/>
  </r>
  <r>
    <n v="5976"/>
    <x v="5"/>
    <s v="gases-ch4"/>
    <x v="23"/>
    <n v="3200.4639430000002"/>
    <s v="AR5"/>
    <s v="WEM"/>
    <s v="high"/>
    <x v="7"/>
  </r>
  <r>
    <n v="5977"/>
    <x v="5"/>
    <s v="gases-ch4"/>
    <x v="24"/>
    <n v="3157.5158310000002"/>
    <s v="AR5"/>
    <s v="WEM"/>
    <s v="high"/>
    <x v="7"/>
  </r>
  <r>
    <n v="5978"/>
    <x v="5"/>
    <s v="gases-ch4"/>
    <x v="25"/>
    <n v="3119.8257779999999"/>
    <s v="AR5"/>
    <s v="WEM"/>
    <s v="high"/>
    <x v="7"/>
  </r>
  <r>
    <n v="5979"/>
    <x v="5"/>
    <s v="gases-ch4"/>
    <x v="26"/>
    <n v="3084.804799"/>
    <s v="AR5"/>
    <s v="WEM"/>
    <s v="high"/>
    <x v="7"/>
  </r>
  <r>
    <n v="5980"/>
    <x v="5"/>
    <s v="gases-ch4"/>
    <x v="27"/>
    <n v="3052.1042699999998"/>
    <s v="AR5"/>
    <s v="WEM"/>
    <s v="high"/>
    <x v="7"/>
  </r>
  <r>
    <n v="5981"/>
    <x v="5"/>
    <s v="gases-ch4"/>
    <x v="28"/>
    <n v="3007.5838560000002"/>
    <s v="AR5"/>
    <s v="WEM"/>
    <s v="high"/>
    <x v="7"/>
  </r>
  <r>
    <n v="5982"/>
    <x v="5"/>
    <s v="gases-ch4"/>
    <x v="29"/>
    <n v="2974.1460189999998"/>
    <s v="AR5"/>
    <s v="WEM"/>
    <s v="high"/>
    <x v="7"/>
  </r>
  <r>
    <n v="5983"/>
    <x v="5"/>
    <s v="gases-ch4"/>
    <x v="30"/>
    <n v="2937.8028850000001"/>
    <s v="AR5"/>
    <s v="WEM"/>
    <s v="high"/>
    <x v="7"/>
  </r>
  <r>
    <n v="5984"/>
    <x v="5"/>
    <s v="gases-ch4"/>
    <x v="31"/>
    <n v="2896.0393359999998"/>
    <s v="AR5"/>
    <s v="WEM"/>
    <s v="high"/>
    <x v="7"/>
  </r>
  <r>
    <n v="5985"/>
    <x v="5"/>
    <s v="gases-ch4"/>
    <x v="32"/>
    <n v="2864.0950790000002"/>
    <s v="AR5"/>
    <s v="WEM"/>
    <s v="high"/>
    <x v="7"/>
  </r>
  <r>
    <n v="5986"/>
    <x v="5"/>
    <s v="gases-ch4"/>
    <x v="33"/>
    <n v="2845.233291"/>
    <s v="AR5"/>
    <s v="WEM"/>
    <s v="high"/>
    <x v="7"/>
  </r>
  <r>
    <n v="5987"/>
    <x v="5"/>
    <s v="gases-ch4"/>
    <x v="34"/>
    <n v="2840.6357929999999"/>
    <s v="AR5"/>
    <s v="WEM"/>
    <s v="high"/>
    <x v="7"/>
  </r>
  <r>
    <n v="5988"/>
    <x v="5"/>
    <s v="gases-ch4"/>
    <x v="35"/>
    <n v="2791.3134449999998"/>
    <s v="AR5"/>
    <s v="WEM"/>
    <s v="high"/>
    <x v="7"/>
  </r>
  <r>
    <n v="5989"/>
    <x v="5"/>
    <s v="gases-ch4"/>
    <x v="36"/>
    <n v="2803.5500229999998"/>
    <s v="AR5"/>
    <s v="WEM"/>
    <s v="high"/>
    <x v="7"/>
  </r>
  <r>
    <n v="5990"/>
    <x v="5"/>
    <s v="gases-ch4"/>
    <x v="37"/>
    <n v="2811.9249410000002"/>
    <s v="AR5"/>
    <s v="WEM"/>
    <s v="high"/>
    <x v="7"/>
  </r>
  <r>
    <n v="5991"/>
    <x v="5"/>
    <s v="gases-ch4"/>
    <x v="38"/>
    <n v="2826.7932249999999"/>
    <s v="AR5"/>
    <s v="WEM"/>
    <s v="high"/>
    <x v="7"/>
  </r>
  <r>
    <n v="5992"/>
    <x v="5"/>
    <s v="gases-ch4"/>
    <x v="39"/>
    <n v="2819.8393999999998"/>
    <s v="AR5"/>
    <s v="WEM"/>
    <s v="high"/>
    <x v="7"/>
  </r>
  <r>
    <n v="5993"/>
    <x v="5"/>
    <s v="gases-ch4"/>
    <x v="40"/>
    <n v="2831.507204"/>
    <s v="AR5"/>
    <s v="WEM"/>
    <s v="high"/>
    <x v="7"/>
  </r>
  <r>
    <n v="5994"/>
    <x v="5"/>
    <s v="gases-ch4"/>
    <x v="41"/>
    <n v="2846.6101990000002"/>
    <s v="AR5"/>
    <s v="WEM"/>
    <s v="high"/>
    <x v="7"/>
  </r>
  <r>
    <n v="5995"/>
    <x v="5"/>
    <s v="gases-ch4"/>
    <x v="42"/>
    <n v="2872.4279390000002"/>
    <s v="AR5"/>
    <s v="WEM"/>
    <s v="high"/>
    <x v="7"/>
  </r>
  <r>
    <n v="5996"/>
    <x v="5"/>
    <s v="gases-ch4"/>
    <x v="43"/>
    <n v="2899.9875619999998"/>
    <s v="AR5"/>
    <s v="WEM"/>
    <s v="high"/>
    <x v="7"/>
  </r>
  <r>
    <n v="5997"/>
    <x v="5"/>
    <s v="gases-ch4"/>
    <x v="44"/>
    <n v="2928.487224"/>
    <s v="AR5"/>
    <s v="WEM"/>
    <s v="high"/>
    <x v="7"/>
  </r>
  <r>
    <n v="5998"/>
    <x v="5"/>
    <s v="gases-ch4"/>
    <x v="45"/>
    <n v="2958.2571670000002"/>
    <s v="AR5"/>
    <s v="WEM"/>
    <s v="high"/>
    <x v="7"/>
  </r>
  <r>
    <n v="5999"/>
    <x v="5"/>
    <s v="gases-ch4"/>
    <x v="46"/>
    <n v="2988.9526369999999"/>
    <s v="AR5"/>
    <s v="WEM"/>
    <s v="high"/>
    <x v="7"/>
  </r>
  <r>
    <n v="6000"/>
    <x v="5"/>
    <s v="gases-ch4"/>
    <x v="47"/>
    <n v="3020.4558959999999"/>
    <s v="AR5"/>
    <s v="WEM"/>
    <s v="high"/>
    <x v="7"/>
  </r>
  <r>
    <n v="6001"/>
    <x v="5"/>
    <s v="gases-ch4"/>
    <x v="48"/>
    <n v="3052.5279409999998"/>
    <s v="AR5"/>
    <s v="WEM"/>
    <s v="high"/>
    <x v="7"/>
  </r>
  <r>
    <n v="6002"/>
    <x v="5"/>
    <s v="gases-ch4"/>
    <x v="49"/>
    <n v="3084.9896910000002"/>
    <s v="AR5"/>
    <s v="WEM"/>
    <s v="high"/>
    <x v="7"/>
  </r>
  <r>
    <n v="6003"/>
    <x v="5"/>
    <s v="gases-ch4"/>
    <x v="50"/>
    <n v="3108.7706939999998"/>
    <s v="AR5"/>
    <s v="WEM"/>
    <s v="high"/>
    <x v="7"/>
  </r>
  <r>
    <n v="6004"/>
    <x v="5"/>
    <s v="gases-ch4"/>
    <x v="51"/>
    <n v="3151.5046000000002"/>
    <s v="AR5"/>
    <s v="WEM"/>
    <s v="high"/>
    <x v="7"/>
  </r>
  <r>
    <n v="6005"/>
    <x v="5"/>
    <s v="gases-ch4"/>
    <x v="52"/>
    <n v="3168.5652519999999"/>
    <s v="AR5"/>
    <s v="WEM"/>
    <s v="high"/>
    <x v="7"/>
  </r>
  <r>
    <n v="6006"/>
    <x v="5"/>
    <s v="gases-ch4"/>
    <x v="53"/>
    <n v="3187.3113210000001"/>
    <s v="AR5"/>
    <s v="WEM"/>
    <s v="high"/>
    <x v="7"/>
  </r>
  <r>
    <n v="6007"/>
    <x v="5"/>
    <s v="gases-ch4"/>
    <x v="54"/>
    <n v="3209.8890339999998"/>
    <s v="AR5"/>
    <s v="WEM"/>
    <s v="high"/>
    <x v="7"/>
  </r>
  <r>
    <n v="6008"/>
    <x v="5"/>
    <s v="gases-ch4"/>
    <x v="55"/>
    <n v="3242.4267530000002"/>
    <s v="AR5"/>
    <s v="WEM"/>
    <s v="high"/>
    <x v="7"/>
  </r>
  <r>
    <n v="6009"/>
    <x v="5"/>
    <s v="gases-ch4"/>
    <x v="56"/>
    <n v="3276.2171629999998"/>
    <s v="AR5"/>
    <s v="WEM"/>
    <s v="high"/>
    <x v="7"/>
  </r>
  <r>
    <n v="6010"/>
    <x v="5"/>
    <s v="gases-ch4"/>
    <x v="57"/>
    <n v="3310.349886"/>
    <s v="AR5"/>
    <s v="WEM"/>
    <s v="high"/>
    <x v="7"/>
  </r>
  <r>
    <n v="6011"/>
    <x v="5"/>
    <s v="gases-ch4"/>
    <x v="58"/>
    <n v="3344.8393409999999"/>
    <s v="AR5"/>
    <s v="WEM"/>
    <s v="high"/>
    <x v="7"/>
  </r>
  <r>
    <n v="6012"/>
    <x v="5"/>
    <s v="gases-ch4"/>
    <x v="59"/>
    <n v="3419.7815270000001"/>
    <s v="AR5"/>
    <s v="WEM"/>
    <s v="high"/>
    <x v="7"/>
  </r>
  <r>
    <n v="6013"/>
    <x v="5"/>
    <s v="gases-ch4"/>
    <x v="60"/>
    <n v="3450.5307250000001"/>
    <s v="AR5"/>
    <s v="WEM"/>
    <s v="high"/>
    <x v="7"/>
  </r>
  <r>
    <n v="6014"/>
    <x v="5"/>
    <s v="gases-co2"/>
    <x v="0"/>
    <n v="153.25677479999999"/>
    <s v="AR5"/>
    <s v="WEM"/>
    <s v="high"/>
    <x v="7"/>
  </r>
  <r>
    <n v="6015"/>
    <x v="5"/>
    <s v="gases-co2"/>
    <x v="1"/>
    <n v="152.20610009999999"/>
    <s v="AR5"/>
    <s v="WEM"/>
    <s v="high"/>
    <x v="7"/>
  </r>
  <r>
    <n v="6016"/>
    <x v="5"/>
    <s v="gases-co2"/>
    <x v="2"/>
    <n v="150.5256502"/>
    <s v="AR5"/>
    <s v="WEM"/>
    <s v="high"/>
    <x v="7"/>
  </r>
  <r>
    <n v="6017"/>
    <x v="5"/>
    <s v="gases-co2"/>
    <x v="3"/>
    <n v="153.17006069999999"/>
    <s v="AR5"/>
    <s v="WEM"/>
    <s v="high"/>
    <x v="7"/>
  </r>
  <r>
    <n v="6018"/>
    <x v="5"/>
    <s v="gases-co2"/>
    <x v="4"/>
    <n v="133.19648659999999"/>
    <s v="AR5"/>
    <s v="WEM"/>
    <s v="high"/>
    <x v="7"/>
  </r>
  <r>
    <n v="6019"/>
    <x v="5"/>
    <s v="gases-co2"/>
    <x v="5"/>
    <n v="131.81811819999999"/>
    <s v="AR5"/>
    <s v="WEM"/>
    <s v="high"/>
    <x v="7"/>
  </r>
  <r>
    <n v="6020"/>
    <x v="5"/>
    <s v="gases-co2"/>
    <x v="6"/>
    <n v="126.7635136"/>
    <s v="AR5"/>
    <s v="WEM"/>
    <s v="high"/>
    <x v="7"/>
  </r>
  <r>
    <n v="6021"/>
    <x v="5"/>
    <s v="gases-co2"/>
    <x v="7"/>
    <n v="135.2312445"/>
    <s v="AR5"/>
    <s v="WEM"/>
    <s v="high"/>
    <x v="7"/>
  </r>
  <r>
    <n v="6022"/>
    <x v="5"/>
    <s v="gases-co2"/>
    <x v="8"/>
    <n v="143.5044954"/>
    <s v="AR5"/>
    <s v="WEM"/>
    <s v="high"/>
    <x v="7"/>
  </r>
  <r>
    <n v="6023"/>
    <x v="5"/>
    <s v="gases-co2"/>
    <x v="9"/>
    <n v="151.3373062"/>
    <s v="AR5"/>
    <s v="WEM"/>
    <s v="high"/>
    <x v="7"/>
  </r>
  <r>
    <n v="6024"/>
    <x v="5"/>
    <s v="gases-co2"/>
    <x v="10"/>
    <n v="144.66133909999999"/>
    <s v="AR5"/>
    <s v="WEM"/>
    <s v="high"/>
    <x v="7"/>
  </r>
  <r>
    <n v="6025"/>
    <x v="5"/>
    <s v="gases-co2"/>
    <x v="11"/>
    <n v="133.77402190000001"/>
    <s v="AR5"/>
    <s v="WEM"/>
    <s v="high"/>
    <x v="7"/>
  </r>
  <r>
    <n v="6026"/>
    <x v="5"/>
    <s v="gases-co2"/>
    <x v="12"/>
    <n v="127.1675528"/>
    <s v="AR5"/>
    <s v="WEM"/>
    <s v="high"/>
    <x v="7"/>
  </r>
  <r>
    <n v="6027"/>
    <x v="5"/>
    <s v="gases-co2"/>
    <x v="13"/>
    <n v="119.2559297"/>
    <s v="AR5"/>
    <s v="WEM"/>
    <s v="high"/>
    <x v="7"/>
  </r>
  <r>
    <n v="6028"/>
    <x v="5"/>
    <s v="gases-co2"/>
    <x v="14"/>
    <n v="120.086946"/>
    <s v="AR5"/>
    <s v="WEM"/>
    <s v="high"/>
    <x v="7"/>
  </r>
  <r>
    <n v="6029"/>
    <x v="5"/>
    <s v="gases-co2"/>
    <x v="15"/>
    <n v="115.4930154"/>
    <s v="AR5"/>
    <s v="WEM"/>
    <s v="high"/>
    <x v="7"/>
  </r>
  <r>
    <n v="6030"/>
    <x v="5"/>
    <s v="gases-co2"/>
    <x v="16"/>
    <n v="114.5702624"/>
    <s v="AR5"/>
    <s v="WEM"/>
    <s v="high"/>
    <x v="7"/>
  </r>
  <r>
    <n v="6031"/>
    <x v="5"/>
    <s v="gases-co2"/>
    <x v="17"/>
    <n v="110.9102357"/>
    <s v="AR5"/>
    <s v="WEM"/>
    <s v="high"/>
    <x v="7"/>
  </r>
  <r>
    <n v="6032"/>
    <x v="5"/>
    <s v="gases-co2"/>
    <x v="18"/>
    <n v="106.0970153"/>
    <s v="AR5"/>
    <s v="WEM"/>
    <s v="high"/>
    <x v="7"/>
  </r>
  <r>
    <n v="6033"/>
    <x v="5"/>
    <s v="gases-co2"/>
    <x v="19"/>
    <n v="103.8908844"/>
    <s v="AR5"/>
    <s v="WEM"/>
    <s v="high"/>
    <x v="7"/>
  </r>
  <r>
    <n v="6034"/>
    <x v="5"/>
    <s v="gases-co2"/>
    <x v="20"/>
    <n v="104.89847279999999"/>
    <s v="AR5"/>
    <s v="WEM"/>
    <s v="high"/>
    <x v="7"/>
  </r>
  <r>
    <n v="6035"/>
    <x v="5"/>
    <s v="gases-co2"/>
    <x v="21"/>
    <n v="101.6546889"/>
    <s v="AR5"/>
    <s v="WEM"/>
    <s v="high"/>
    <x v="7"/>
  </r>
  <r>
    <n v="6036"/>
    <x v="5"/>
    <s v="gases-co2"/>
    <x v="22"/>
    <n v="101.9231734"/>
    <s v="AR5"/>
    <s v="WEM"/>
    <s v="high"/>
    <x v="7"/>
  </r>
  <r>
    <n v="6037"/>
    <x v="5"/>
    <s v="gases-co2"/>
    <x v="23"/>
    <n v="99.364486740000004"/>
    <s v="AR5"/>
    <s v="WEM"/>
    <s v="high"/>
    <x v="7"/>
  </r>
  <r>
    <n v="6038"/>
    <x v="5"/>
    <s v="gases-co2"/>
    <x v="24"/>
    <n v="99.472718529999995"/>
    <s v="AR5"/>
    <s v="WEM"/>
    <s v="high"/>
    <x v="7"/>
  </r>
  <r>
    <n v="6039"/>
    <x v="5"/>
    <s v="gases-co2"/>
    <x v="25"/>
    <n v="96.910135310000001"/>
    <s v="AR5"/>
    <s v="WEM"/>
    <s v="high"/>
    <x v="7"/>
  </r>
  <r>
    <n v="6040"/>
    <x v="5"/>
    <s v="gases-co2"/>
    <x v="26"/>
    <n v="97.305391589999999"/>
    <s v="AR5"/>
    <s v="WEM"/>
    <s v="high"/>
    <x v="7"/>
  </r>
  <r>
    <n v="6041"/>
    <x v="5"/>
    <s v="gases-co2"/>
    <x v="27"/>
    <n v="91.916821279999994"/>
    <s v="AR5"/>
    <s v="WEM"/>
    <s v="high"/>
    <x v="7"/>
  </r>
  <r>
    <n v="6042"/>
    <x v="5"/>
    <s v="gases-co2"/>
    <x v="28"/>
    <n v="89.194580180000003"/>
    <s v="AR5"/>
    <s v="WEM"/>
    <s v="high"/>
    <x v="7"/>
  </r>
  <r>
    <n v="6043"/>
    <x v="5"/>
    <s v="gases-co2"/>
    <x v="29"/>
    <n v="87.105462689999996"/>
    <s v="AR5"/>
    <s v="WEM"/>
    <s v="high"/>
    <x v="7"/>
  </r>
  <r>
    <n v="6044"/>
    <x v="5"/>
    <s v="gases-co2"/>
    <x v="30"/>
    <n v="86.666078630000001"/>
    <s v="AR5"/>
    <s v="WEM"/>
    <s v="high"/>
    <x v="7"/>
  </r>
  <r>
    <n v="6045"/>
    <x v="5"/>
    <s v="gases-co2"/>
    <x v="31"/>
    <n v="87.450045209999999"/>
    <s v="AR5"/>
    <s v="WEM"/>
    <s v="high"/>
    <x v="7"/>
  </r>
  <r>
    <n v="6046"/>
    <x v="5"/>
    <s v="gases-co2"/>
    <x v="32"/>
    <n v="82.994419440000001"/>
    <s v="AR5"/>
    <s v="WEM"/>
    <s v="high"/>
    <x v="7"/>
  </r>
  <r>
    <n v="6047"/>
    <x v="5"/>
    <s v="gases-co2"/>
    <x v="33"/>
    <n v="81.483827590000004"/>
    <s v="AR5"/>
    <s v="WEM"/>
    <s v="high"/>
    <x v="7"/>
  </r>
  <r>
    <n v="6048"/>
    <x v="5"/>
    <s v="gases-co2"/>
    <x v="34"/>
    <n v="88.716953029999999"/>
    <s v="AR5"/>
    <s v="WEM"/>
    <s v="high"/>
    <x v="7"/>
  </r>
  <r>
    <n v="6049"/>
    <x v="5"/>
    <s v="gases-co2"/>
    <x v="35"/>
    <n v="88.161686849999995"/>
    <s v="AR5"/>
    <s v="WEM"/>
    <s v="high"/>
    <x v="7"/>
  </r>
  <r>
    <n v="6050"/>
    <x v="5"/>
    <s v="gases-co2"/>
    <x v="36"/>
    <n v="87.629091009999996"/>
    <s v="AR5"/>
    <s v="WEM"/>
    <s v="high"/>
    <x v="7"/>
  </r>
  <r>
    <n v="6051"/>
    <x v="5"/>
    <s v="gases-co2"/>
    <x v="37"/>
    <n v="87.117386760000002"/>
    <s v="AR5"/>
    <s v="WEM"/>
    <s v="high"/>
    <x v="7"/>
  </r>
  <r>
    <n v="6052"/>
    <x v="5"/>
    <s v="gases-co2"/>
    <x v="38"/>
    <n v="86.624996769999996"/>
    <s v="AR5"/>
    <s v="WEM"/>
    <s v="high"/>
    <x v="7"/>
  </r>
  <r>
    <n v="6053"/>
    <x v="5"/>
    <s v="gases-co2"/>
    <x v="39"/>
    <n v="86.150515889999994"/>
    <s v="AR5"/>
    <s v="WEM"/>
    <s v="high"/>
    <x v="7"/>
  </r>
  <r>
    <n v="6054"/>
    <x v="5"/>
    <s v="gases-co2"/>
    <x v="40"/>
    <n v="85.692686949999995"/>
    <s v="AR5"/>
    <s v="WEM"/>
    <s v="high"/>
    <x v="7"/>
  </r>
  <r>
    <n v="6055"/>
    <x v="5"/>
    <s v="gases-co2"/>
    <x v="41"/>
    <n v="85.250380649999997"/>
    <s v="AR5"/>
    <s v="WEM"/>
    <s v="high"/>
    <x v="7"/>
  </r>
  <r>
    <n v="6056"/>
    <x v="5"/>
    <s v="gases-co2"/>
    <x v="42"/>
    <n v="84.822578849999999"/>
    <s v="AR5"/>
    <s v="WEM"/>
    <s v="high"/>
    <x v="7"/>
  </r>
  <r>
    <n v="6057"/>
    <x v="5"/>
    <s v="gases-co2"/>
    <x v="43"/>
    <n v="84.408360369999997"/>
    <s v="AR5"/>
    <s v="WEM"/>
    <s v="high"/>
    <x v="7"/>
  </r>
  <r>
    <n v="6058"/>
    <x v="5"/>
    <s v="gases-co2"/>
    <x v="44"/>
    <n v="84.006889119999997"/>
    <s v="AR5"/>
    <s v="WEM"/>
    <s v="high"/>
    <x v="7"/>
  </r>
  <r>
    <n v="6059"/>
    <x v="5"/>
    <s v="gases-co2"/>
    <x v="45"/>
    <n v="83.617403899999999"/>
    <s v="AR5"/>
    <s v="WEM"/>
    <s v="high"/>
    <x v="7"/>
  </r>
  <r>
    <n v="6060"/>
    <x v="5"/>
    <s v="gases-co2"/>
    <x v="46"/>
    <n v="83.239209700000004"/>
    <s v="AR5"/>
    <s v="WEM"/>
    <s v="high"/>
    <x v="7"/>
  </r>
  <r>
    <n v="6061"/>
    <x v="5"/>
    <s v="gases-co2"/>
    <x v="47"/>
    <n v="82.871670289999997"/>
    <s v="AR5"/>
    <s v="WEM"/>
    <s v="high"/>
    <x v="7"/>
  </r>
  <r>
    <n v="6062"/>
    <x v="5"/>
    <s v="gases-co2"/>
    <x v="48"/>
    <n v="82.514201740000004"/>
    <s v="AR5"/>
    <s v="WEM"/>
    <s v="high"/>
    <x v="7"/>
  </r>
  <r>
    <n v="6063"/>
    <x v="5"/>
    <s v="gases-co2"/>
    <x v="49"/>
    <n v="82.166266820000004"/>
    <s v="AR5"/>
    <s v="WEM"/>
    <s v="high"/>
    <x v="7"/>
  </r>
  <r>
    <n v="6064"/>
    <x v="5"/>
    <s v="gases-co2"/>
    <x v="50"/>
    <n v="81.827370209999998"/>
    <s v="AR5"/>
    <s v="WEM"/>
    <s v="high"/>
    <x v="7"/>
  </r>
  <r>
    <n v="6065"/>
    <x v="5"/>
    <s v="gases-co2"/>
    <x v="51"/>
    <n v="81.497054180000006"/>
    <s v="AR5"/>
    <s v="WEM"/>
    <s v="high"/>
    <x v="7"/>
  </r>
  <r>
    <n v="6066"/>
    <x v="5"/>
    <s v="gases-co2"/>
    <x v="52"/>
    <n v="81.174894940000001"/>
    <s v="AR5"/>
    <s v="WEM"/>
    <s v="high"/>
    <x v="7"/>
  </r>
  <r>
    <n v="6067"/>
    <x v="5"/>
    <s v="gases-co2"/>
    <x v="53"/>
    <n v="80.860499340000004"/>
    <s v="AR5"/>
    <s v="WEM"/>
    <s v="high"/>
    <x v="7"/>
  </r>
  <r>
    <n v="6068"/>
    <x v="5"/>
    <s v="gases-co2"/>
    <x v="54"/>
    <n v="80.553501969999999"/>
    <s v="AR5"/>
    <s v="WEM"/>
    <s v="high"/>
    <x v="7"/>
  </r>
  <r>
    <n v="6069"/>
    <x v="5"/>
    <s v="gases-co2"/>
    <x v="55"/>
    <n v="80.253562650000006"/>
    <s v="AR5"/>
    <s v="WEM"/>
    <s v="high"/>
    <x v="7"/>
  </r>
  <r>
    <n v="6070"/>
    <x v="5"/>
    <s v="gases-co2"/>
    <x v="56"/>
    <n v="79.960364100000007"/>
    <s v="AR5"/>
    <s v="WEM"/>
    <s v="high"/>
    <x v="7"/>
  </r>
  <r>
    <n v="6071"/>
    <x v="5"/>
    <s v="gases-co2"/>
    <x v="57"/>
    <n v="79.673610010000004"/>
    <s v="AR5"/>
    <s v="WEM"/>
    <s v="high"/>
    <x v="7"/>
  </r>
  <r>
    <n v="6072"/>
    <x v="5"/>
    <s v="gases-co2"/>
    <x v="58"/>
    <n v="79.393023150000005"/>
    <s v="AR5"/>
    <s v="WEM"/>
    <s v="high"/>
    <x v="7"/>
  </r>
  <r>
    <n v="6073"/>
    <x v="5"/>
    <s v="gases-co2"/>
    <x v="59"/>
    <n v="79.118343820000007"/>
    <s v="AR5"/>
    <s v="WEM"/>
    <s v="high"/>
    <x v="7"/>
  </r>
  <r>
    <n v="6074"/>
    <x v="5"/>
    <s v="gases-co2"/>
    <x v="60"/>
    <n v="78.849328389999997"/>
    <s v="AR5"/>
    <s v="WEM"/>
    <s v="high"/>
    <x v="7"/>
  </r>
  <r>
    <n v="6075"/>
    <x v="5"/>
    <s v="gases-n2o"/>
    <x v="0"/>
    <n v="100.43604070000001"/>
    <s v="AR5"/>
    <s v="WEM"/>
    <s v="high"/>
    <x v="7"/>
  </r>
  <r>
    <n v="6076"/>
    <x v="5"/>
    <s v="gases-n2o"/>
    <x v="1"/>
    <n v="102.7100873"/>
    <s v="AR5"/>
    <s v="WEM"/>
    <s v="high"/>
    <x v="7"/>
  </r>
  <r>
    <n v="6077"/>
    <x v="5"/>
    <s v="gases-n2o"/>
    <x v="2"/>
    <n v="103.4565072"/>
    <s v="AR5"/>
    <s v="WEM"/>
    <s v="high"/>
    <x v="7"/>
  </r>
  <r>
    <n v="6078"/>
    <x v="5"/>
    <s v="gases-n2o"/>
    <x v="3"/>
    <n v="104.7578821"/>
    <s v="AR5"/>
    <s v="WEM"/>
    <s v="high"/>
    <x v="7"/>
  </r>
  <r>
    <n v="6079"/>
    <x v="5"/>
    <s v="gases-n2o"/>
    <x v="4"/>
    <n v="102.5157624"/>
    <s v="AR5"/>
    <s v="WEM"/>
    <s v="high"/>
    <x v="7"/>
  </r>
  <r>
    <n v="6080"/>
    <x v="5"/>
    <s v="gases-n2o"/>
    <x v="5"/>
    <n v="103.7410694"/>
    <s v="AR5"/>
    <s v="WEM"/>
    <s v="high"/>
    <x v="7"/>
  </r>
  <r>
    <n v="6081"/>
    <x v="5"/>
    <s v="gases-n2o"/>
    <x v="6"/>
    <n v="104.268685"/>
    <s v="AR5"/>
    <s v="WEM"/>
    <s v="high"/>
    <x v="7"/>
  </r>
  <r>
    <n v="6082"/>
    <x v="5"/>
    <s v="gases-n2o"/>
    <x v="7"/>
    <n v="106.6759802"/>
    <s v="AR5"/>
    <s v="WEM"/>
    <s v="high"/>
    <x v="7"/>
  </r>
  <r>
    <n v="6083"/>
    <x v="5"/>
    <s v="gases-n2o"/>
    <x v="8"/>
    <n v="110.210892"/>
    <s v="AR5"/>
    <s v="WEM"/>
    <s v="high"/>
    <x v="7"/>
  </r>
  <r>
    <n v="6084"/>
    <x v="5"/>
    <s v="gases-n2o"/>
    <x v="9"/>
    <n v="113.2819073"/>
    <s v="AR5"/>
    <s v="WEM"/>
    <s v="high"/>
    <x v="7"/>
  </r>
  <r>
    <n v="6085"/>
    <x v="5"/>
    <s v="gases-n2o"/>
    <x v="10"/>
    <n v="114.47455859999999"/>
    <s v="AR5"/>
    <s v="WEM"/>
    <s v="high"/>
    <x v="7"/>
  </r>
  <r>
    <n v="6086"/>
    <x v="5"/>
    <s v="gases-n2o"/>
    <x v="11"/>
    <n v="115.8088101"/>
    <s v="AR5"/>
    <s v="WEM"/>
    <s v="high"/>
    <x v="7"/>
  </r>
  <r>
    <n v="6087"/>
    <x v="5"/>
    <s v="gases-n2o"/>
    <x v="12"/>
    <n v="110.7029043"/>
    <s v="AR5"/>
    <s v="WEM"/>
    <s v="high"/>
    <x v="7"/>
  </r>
  <r>
    <n v="6088"/>
    <x v="5"/>
    <s v="gases-n2o"/>
    <x v="13"/>
    <n v="110.866671"/>
    <s v="AR5"/>
    <s v="WEM"/>
    <s v="high"/>
    <x v="7"/>
  </r>
  <r>
    <n v="6089"/>
    <x v="5"/>
    <s v="gases-n2o"/>
    <x v="14"/>
    <n v="111.8779456"/>
    <s v="AR5"/>
    <s v="WEM"/>
    <s v="high"/>
    <x v="7"/>
  </r>
  <r>
    <n v="6090"/>
    <x v="5"/>
    <s v="gases-n2o"/>
    <x v="15"/>
    <n v="111.8203233"/>
    <s v="AR5"/>
    <s v="WEM"/>
    <s v="high"/>
    <x v="7"/>
  </r>
  <r>
    <n v="6091"/>
    <x v="5"/>
    <s v="gases-n2o"/>
    <x v="16"/>
    <n v="112.4505985"/>
    <s v="AR5"/>
    <s v="WEM"/>
    <s v="high"/>
    <x v="7"/>
  </r>
  <r>
    <n v="6092"/>
    <x v="5"/>
    <s v="gases-n2o"/>
    <x v="17"/>
    <n v="112.7366833"/>
    <s v="AR5"/>
    <s v="WEM"/>
    <s v="high"/>
    <x v="7"/>
  </r>
  <r>
    <n v="6093"/>
    <x v="5"/>
    <s v="gases-n2o"/>
    <x v="18"/>
    <n v="112.7479154"/>
    <s v="AR5"/>
    <s v="WEM"/>
    <s v="high"/>
    <x v="7"/>
  </r>
  <r>
    <n v="6094"/>
    <x v="5"/>
    <s v="gases-n2o"/>
    <x v="19"/>
    <n v="113.91730769999999"/>
    <s v="AR5"/>
    <s v="WEM"/>
    <s v="high"/>
    <x v="7"/>
  </r>
  <r>
    <n v="6095"/>
    <x v="5"/>
    <s v="gases-n2o"/>
    <x v="20"/>
    <n v="116.1807092"/>
    <s v="AR5"/>
    <s v="WEM"/>
    <s v="high"/>
    <x v="7"/>
  </r>
  <r>
    <n v="6096"/>
    <x v="5"/>
    <s v="gases-n2o"/>
    <x v="21"/>
    <n v="118.0153699"/>
    <s v="AR5"/>
    <s v="WEM"/>
    <s v="high"/>
    <x v="7"/>
  </r>
  <r>
    <n v="6097"/>
    <x v="5"/>
    <s v="gases-n2o"/>
    <x v="22"/>
    <n v="120.0904772"/>
    <s v="AR5"/>
    <s v="WEM"/>
    <s v="high"/>
    <x v="7"/>
  </r>
  <r>
    <n v="6098"/>
    <x v="5"/>
    <s v="gases-n2o"/>
    <x v="23"/>
    <n v="122.895934"/>
    <s v="AR5"/>
    <s v="WEM"/>
    <s v="high"/>
    <x v="7"/>
  </r>
  <r>
    <n v="6099"/>
    <x v="5"/>
    <s v="gases-n2o"/>
    <x v="24"/>
    <n v="126.6464263"/>
    <s v="AR5"/>
    <s v="WEM"/>
    <s v="high"/>
    <x v="7"/>
  </r>
  <r>
    <n v="6100"/>
    <x v="5"/>
    <s v="gases-n2o"/>
    <x v="25"/>
    <n v="130.61528440000001"/>
    <s v="AR5"/>
    <s v="WEM"/>
    <s v="high"/>
    <x v="7"/>
  </r>
  <r>
    <n v="6101"/>
    <x v="5"/>
    <s v="gases-n2o"/>
    <x v="26"/>
    <n v="135.3252669"/>
    <s v="AR5"/>
    <s v="WEM"/>
    <s v="high"/>
    <x v="7"/>
  </r>
  <r>
    <n v="6102"/>
    <x v="5"/>
    <s v="gases-n2o"/>
    <x v="27"/>
    <n v="138.80001010000001"/>
    <s v="AR5"/>
    <s v="WEM"/>
    <s v="high"/>
    <x v="7"/>
  </r>
  <r>
    <n v="6103"/>
    <x v="5"/>
    <s v="gases-n2o"/>
    <x v="28"/>
    <n v="141.97306950000001"/>
    <s v="AR5"/>
    <s v="WEM"/>
    <s v="high"/>
    <x v="7"/>
  </r>
  <r>
    <n v="6104"/>
    <x v="5"/>
    <s v="gases-n2o"/>
    <x v="29"/>
    <n v="145.96479969999999"/>
    <s v="AR5"/>
    <s v="WEM"/>
    <s v="high"/>
    <x v="7"/>
  </r>
  <r>
    <n v="6105"/>
    <x v="5"/>
    <s v="gases-n2o"/>
    <x v="30"/>
    <n v="148.54161920000001"/>
    <s v="AR5"/>
    <s v="WEM"/>
    <s v="high"/>
    <x v="7"/>
  </r>
  <r>
    <n v="6106"/>
    <x v="5"/>
    <s v="gases-n2o"/>
    <x v="31"/>
    <n v="149.76133239999999"/>
    <s v="AR5"/>
    <s v="WEM"/>
    <s v="high"/>
    <x v="7"/>
  </r>
  <r>
    <n v="6107"/>
    <x v="5"/>
    <s v="gases-n2o"/>
    <x v="32"/>
    <n v="150.63592919999999"/>
    <s v="AR5"/>
    <s v="WEM"/>
    <s v="high"/>
    <x v="7"/>
  </r>
  <r>
    <n v="6108"/>
    <x v="5"/>
    <s v="gases-n2o"/>
    <x v="33"/>
    <n v="154.93137110000001"/>
    <s v="AR5"/>
    <s v="WEM"/>
    <s v="high"/>
    <x v="7"/>
  </r>
  <r>
    <n v="6109"/>
    <x v="5"/>
    <s v="gases-n2o"/>
    <x v="34"/>
    <n v="157.92933199999999"/>
    <s v="AR5"/>
    <s v="WEM"/>
    <s v="high"/>
    <x v="7"/>
  </r>
  <r>
    <n v="6110"/>
    <x v="5"/>
    <s v="gases-n2o"/>
    <x v="35"/>
    <n v="160.0763097"/>
    <s v="AR5"/>
    <s v="WEM"/>
    <s v="high"/>
    <x v="7"/>
  </r>
  <r>
    <n v="6111"/>
    <x v="5"/>
    <s v="gases-n2o"/>
    <x v="36"/>
    <n v="162.2003388"/>
    <s v="AR5"/>
    <s v="WEM"/>
    <s v="high"/>
    <x v="7"/>
  </r>
  <r>
    <n v="6112"/>
    <x v="5"/>
    <s v="gases-n2o"/>
    <x v="37"/>
    <n v="164.07667240000001"/>
    <s v="AR5"/>
    <s v="WEM"/>
    <s v="high"/>
    <x v="7"/>
  </r>
  <r>
    <n v="6113"/>
    <x v="5"/>
    <s v="gases-n2o"/>
    <x v="38"/>
    <n v="166.22407720000001"/>
    <s v="AR5"/>
    <s v="WEM"/>
    <s v="high"/>
    <x v="7"/>
  </r>
  <r>
    <n v="6114"/>
    <x v="5"/>
    <s v="gases-n2o"/>
    <x v="39"/>
    <n v="167.98714000000001"/>
    <s v="AR5"/>
    <s v="WEM"/>
    <s v="high"/>
    <x v="7"/>
  </r>
  <r>
    <n v="6115"/>
    <x v="5"/>
    <s v="gases-n2o"/>
    <x v="40"/>
    <n v="169.6891463"/>
    <s v="AR5"/>
    <s v="WEM"/>
    <s v="high"/>
    <x v="7"/>
  </r>
  <r>
    <n v="6116"/>
    <x v="5"/>
    <s v="gases-n2o"/>
    <x v="41"/>
    <n v="170.73518770000001"/>
    <s v="AR5"/>
    <s v="WEM"/>
    <s v="high"/>
    <x v="7"/>
  </r>
  <r>
    <n v="6117"/>
    <x v="5"/>
    <s v="gases-n2o"/>
    <x v="42"/>
    <n v="171.7901292"/>
    <s v="AR5"/>
    <s v="WEM"/>
    <s v="high"/>
    <x v="7"/>
  </r>
  <r>
    <n v="6118"/>
    <x v="5"/>
    <s v="gases-n2o"/>
    <x v="43"/>
    <n v="172.84508360000001"/>
    <s v="AR5"/>
    <s v="WEM"/>
    <s v="high"/>
    <x v="7"/>
  </r>
  <r>
    <n v="6119"/>
    <x v="5"/>
    <s v="gases-n2o"/>
    <x v="44"/>
    <n v="173.66421220000001"/>
    <s v="AR5"/>
    <s v="WEM"/>
    <s v="high"/>
    <x v="7"/>
  </r>
  <r>
    <n v="6120"/>
    <x v="5"/>
    <s v="gases-n2o"/>
    <x v="45"/>
    <n v="174.4694954"/>
    <s v="AR5"/>
    <s v="WEM"/>
    <s v="high"/>
    <x v="7"/>
  </r>
  <r>
    <n v="6121"/>
    <x v="5"/>
    <s v="gases-n2o"/>
    <x v="46"/>
    <n v="175.2704344"/>
    <s v="AR5"/>
    <s v="WEM"/>
    <s v="high"/>
    <x v="7"/>
  </r>
  <r>
    <n v="6122"/>
    <x v="5"/>
    <s v="gases-n2o"/>
    <x v="47"/>
    <n v="176.08847689999999"/>
    <s v="AR5"/>
    <s v="WEM"/>
    <s v="high"/>
    <x v="7"/>
  </r>
  <r>
    <n v="6123"/>
    <x v="5"/>
    <s v="gases-n2o"/>
    <x v="48"/>
    <n v="176.90674580000001"/>
    <s v="AR5"/>
    <s v="WEM"/>
    <s v="high"/>
    <x v="7"/>
  </r>
  <r>
    <n v="6124"/>
    <x v="5"/>
    <s v="gases-n2o"/>
    <x v="49"/>
    <n v="177.66092309999999"/>
    <s v="AR5"/>
    <s v="WEM"/>
    <s v="high"/>
    <x v="7"/>
  </r>
  <r>
    <n v="6125"/>
    <x v="5"/>
    <s v="gases-n2o"/>
    <x v="50"/>
    <n v="178.4382018"/>
    <s v="AR5"/>
    <s v="WEM"/>
    <s v="high"/>
    <x v="7"/>
  </r>
  <r>
    <n v="6126"/>
    <x v="5"/>
    <s v="gases-n2o"/>
    <x v="51"/>
    <n v="179.21819840000001"/>
    <s v="AR5"/>
    <s v="WEM"/>
    <s v="high"/>
    <x v="7"/>
  </r>
  <r>
    <n v="6127"/>
    <x v="5"/>
    <s v="gases-n2o"/>
    <x v="52"/>
    <n v="179.99858939999999"/>
    <s v="AR5"/>
    <s v="WEM"/>
    <s v="high"/>
    <x v="7"/>
  </r>
  <r>
    <n v="6128"/>
    <x v="5"/>
    <s v="gases-n2o"/>
    <x v="53"/>
    <n v="180.78167139999999"/>
    <s v="AR5"/>
    <s v="WEM"/>
    <s v="high"/>
    <x v="7"/>
  </r>
  <r>
    <n v="6129"/>
    <x v="5"/>
    <s v="gases-n2o"/>
    <x v="54"/>
    <n v="181.4913397"/>
    <s v="AR5"/>
    <s v="WEM"/>
    <s v="high"/>
    <x v="7"/>
  </r>
  <r>
    <n v="6130"/>
    <x v="5"/>
    <s v="gases-n2o"/>
    <x v="55"/>
    <n v="182.20156919999999"/>
    <s v="AR5"/>
    <s v="WEM"/>
    <s v="high"/>
    <x v="7"/>
  </r>
  <r>
    <n v="6131"/>
    <x v="5"/>
    <s v="gases-n2o"/>
    <x v="56"/>
    <n v="182.90992019999999"/>
    <s v="AR5"/>
    <s v="WEM"/>
    <s v="high"/>
    <x v="7"/>
  </r>
  <r>
    <n v="6132"/>
    <x v="5"/>
    <s v="gases-n2o"/>
    <x v="57"/>
    <n v="183.6189114"/>
    <s v="AR5"/>
    <s v="WEM"/>
    <s v="high"/>
    <x v="7"/>
  </r>
  <r>
    <n v="6133"/>
    <x v="5"/>
    <s v="gases-n2o"/>
    <x v="58"/>
    <n v="184.3319544"/>
    <s v="AR5"/>
    <s v="WEM"/>
    <s v="high"/>
    <x v="7"/>
  </r>
  <r>
    <n v="6134"/>
    <x v="5"/>
    <s v="gases-n2o"/>
    <x v="59"/>
    <n v="184.95832419999999"/>
    <s v="AR5"/>
    <s v="WEM"/>
    <s v="high"/>
    <x v="7"/>
  </r>
  <r>
    <n v="6135"/>
    <x v="5"/>
    <s v="gases-n2o"/>
    <x v="60"/>
    <n v="185.09546739999999"/>
    <s v="AR5"/>
    <s v="WEM"/>
    <s v="high"/>
    <x v="7"/>
  </r>
  <r>
    <n v="6136"/>
    <x v="0"/>
    <s v="gases-ch4"/>
    <x v="0"/>
    <n v="31885.056369554321"/>
    <s v="AR5"/>
    <s v="WEM"/>
    <s v="low"/>
    <x v="8"/>
  </r>
  <r>
    <n v="6137"/>
    <x v="0"/>
    <s v="gases-ch4"/>
    <x v="1"/>
    <n v="32102.536188234619"/>
    <s v="AR5"/>
    <s v="WEM"/>
    <s v="low"/>
    <x v="8"/>
  </r>
  <r>
    <n v="6138"/>
    <x v="0"/>
    <s v="gases-ch4"/>
    <x v="2"/>
    <n v="31618.853412686629"/>
    <s v="AR5"/>
    <s v="WEM"/>
    <s v="low"/>
    <x v="8"/>
  </r>
  <r>
    <n v="6139"/>
    <x v="0"/>
    <s v="gases-ch4"/>
    <x v="3"/>
    <n v="31628.237899673139"/>
    <s v="AR5"/>
    <s v="WEM"/>
    <s v="low"/>
    <x v="8"/>
  </r>
  <r>
    <n v="6140"/>
    <x v="0"/>
    <s v="gases-ch4"/>
    <x v="4"/>
    <n v="32940.39585271298"/>
    <s v="AR5"/>
    <s v="WEM"/>
    <s v="low"/>
    <x v="8"/>
  </r>
  <r>
    <n v="6141"/>
    <x v="0"/>
    <s v="gases-ch4"/>
    <x v="5"/>
    <n v="33309.823314528687"/>
    <s v="AR5"/>
    <s v="WEM"/>
    <s v="low"/>
    <x v="8"/>
  </r>
  <r>
    <n v="6142"/>
    <x v="0"/>
    <s v="gases-ch4"/>
    <x v="6"/>
    <n v="33928.93917691485"/>
    <s v="AR5"/>
    <s v="WEM"/>
    <s v="low"/>
    <x v="8"/>
  </r>
  <r>
    <n v="6143"/>
    <x v="0"/>
    <s v="gases-ch4"/>
    <x v="7"/>
    <n v="34512.928209399754"/>
    <s v="AR5"/>
    <s v="WEM"/>
    <s v="low"/>
    <x v="8"/>
  </r>
  <r>
    <n v="6144"/>
    <x v="0"/>
    <s v="gases-ch4"/>
    <x v="8"/>
    <n v="33752.692092358928"/>
    <s v="AR5"/>
    <s v="WEM"/>
    <s v="low"/>
    <x v="8"/>
  </r>
  <r>
    <n v="6145"/>
    <x v="0"/>
    <s v="gases-ch4"/>
    <x v="9"/>
    <n v="33611.144970449641"/>
    <s v="AR5"/>
    <s v="WEM"/>
    <s v="low"/>
    <x v="8"/>
  </r>
  <r>
    <n v="6146"/>
    <x v="0"/>
    <s v="gases-ch4"/>
    <x v="10"/>
    <n v="34653.924201320558"/>
    <s v="AR5"/>
    <s v="WEM"/>
    <s v="low"/>
    <x v="8"/>
  </r>
  <r>
    <n v="6147"/>
    <x v="0"/>
    <s v="gases-ch4"/>
    <x v="11"/>
    <n v="34898.545099062263"/>
    <s v="AR5"/>
    <s v="WEM"/>
    <s v="low"/>
    <x v="8"/>
  </r>
  <r>
    <n v="6148"/>
    <x v="0"/>
    <s v="gases-ch4"/>
    <x v="12"/>
    <n v="34690.632306203312"/>
    <s v="AR5"/>
    <s v="WEM"/>
    <s v="low"/>
    <x v="8"/>
  </r>
  <r>
    <n v="6149"/>
    <x v="0"/>
    <s v="gases-ch4"/>
    <x v="13"/>
    <n v="35300.077328834363"/>
    <s v="AR5"/>
    <s v="WEM"/>
    <s v="low"/>
    <x v="8"/>
  </r>
  <r>
    <n v="6150"/>
    <x v="0"/>
    <s v="gases-ch4"/>
    <x v="14"/>
    <n v="35494.454011366281"/>
    <s v="AR5"/>
    <s v="WEM"/>
    <s v="low"/>
    <x v="8"/>
  </r>
  <r>
    <n v="6151"/>
    <x v="0"/>
    <s v="gases-ch4"/>
    <x v="15"/>
    <n v="35593.734670075741"/>
    <s v="AR5"/>
    <s v="WEM"/>
    <s v="low"/>
    <x v="8"/>
  </r>
  <r>
    <n v="6152"/>
    <x v="0"/>
    <s v="gases-ch4"/>
    <x v="16"/>
    <n v="35667.03909055893"/>
    <s v="AR5"/>
    <s v="WEM"/>
    <s v="low"/>
    <x v="8"/>
  </r>
  <r>
    <n v="6153"/>
    <x v="0"/>
    <s v="gases-ch4"/>
    <x v="17"/>
    <n v="34697.182293997823"/>
    <s v="AR5"/>
    <s v="WEM"/>
    <s v="low"/>
    <x v="8"/>
  </r>
  <r>
    <n v="6154"/>
    <x v="0"/>
    <s v="gases-ch4"/>
    <x v="18"/>
    <n v="33822.688862967749"/>
    <s v="AR5"/>
    <s v="WEM"/>
    <s v="low"/>
    <x v="8"/>
  </r>
  <r>
    <n v="6155"/>
    <x v="0"/>
    <s v="gases-ch4"/>
    <x v="19"/>
    <n v="33763.06780557915"/>
    <s v="AR5"/>
    <s v="WEM"/>
    <s v="low"/>
    <x v="8"/>
  </r>
  <r>
    <n v="6156"/>
    <x v="0"/>
    <s v="gases-ch4"/>
    <x v="20"/>
    <n v="33816.291817173187"/>
    <s v="AR5"/>
    <s v="WEM"/>
    <s v="low"/>
    <x v="8"/>
  </r>
  <r>
    <n v="6157"/>
    <x v="0"/>
    <s v="gases-ch4"/>
    <x v="21"/>
    <n v="34189.829266991706"/>
    <s v="AR5"/>
    <s v="WEM"/>
    <s v="low"/>
    <x v="8"/>
  </r>
  <r>
    <n v="6158"/>
    <x v="0"/>
    <s v="gases-ch4"/>
    <x v="22"/>
    <n v="35174.477373048081"/>
    <s v="AR5"/>
    <s v="WEM"/>
    <s v="low"/>
    <x v="8"/>
  </r>
  <r>
    <n v="6159"/>
    <x v="0"/>
    <s v="gases-ch4"/>
    <x v="23"/>
    <n v="35228.957693138473"/>
    <s v="AR5"/>
    <s v="WEM"/>
    <s v="low"/>
    <x v="8"/>
  </r>
  <r>
    <n v="6160"/>
    <x v="0"/>
    <s v="gases-ch4"/>
    <x v="24"/>
    <n v="35478.609641807037"/>
    <s v="AR5"/>
    <s v="WEM"/>
    <s v="low"/>
    <x v="8"/>
  </r>
  <r>
    <n v="6161"/>
    <x v="0"/>
    <s v="gases-ch4"/>
    <x v="25"/>
    <n v="35091.65146377404"/>
    <s v="AR5"/>
    <s v="WEM"/>
    <s v="low"/>
    <x v="8"/>
  </r>
  <r>
    <n v="6162"/>
    <x v="0"/>
    <s v="gases-ch4"/>
    <x v="26"/>
    <n v="34640.263075590337"/>
    <s v="AR5"/>
    <s v="WEM"/>
    <s v="low"/>
    <x v="8"/>
  </r>
  <r>
    <n v="6163"/>
    <x v="0"/>
    <s v="gases-ch4"/>
    <x v="27"/>
    <n v="34750.080320207271"/>
    <s v="AR5"/>
    <s v="WEM"/>
    <s v="low"/>
    <x v="8"/>
  </r>
  <r>
    <n v="6164"/>
    <x v="0"/>
    <s v="gases-ch4"/>
    <x v="28"/>
    <n v="34883.278618874618"/>
    <s v="AR5"/>
    <s v="WEM"/>
    <s v="low"/>
    <x v="8"/>
  </r>
  <r>
    <n v="6165"/>
    <x v="0"/>
    <s v="gases-ch4"/>
    <x v="29"/>
    <n v="35073.579112072199"/>
    <s v="AR5"/>
    <s v="WEM"/>
    <s v="low"/>
    <x v="8"/>
  </r>
  <r>
    <n v="6166"/>
    <x v="0"/>
    <s v="gases-ch4"/>
    <x v="30"/>
    <n v="34937.79588146801"/>
    <s v="AR5"/>
    <s v="WEM"/>
    <s v="low"/>
    <x v="8"/>
  </r>
  <r>
    <n v="6167"/>
    <x v="0"/>
    <s v="gases-ch4"/>
    <x v="31"/>
    <n v="34977.070160879994"/>
    <s v="AR5"/>
    <s v="WEM"/>
    <s v="low"/>
    <x v="8"/>
  </r>
  <r>
    <n v="6168"/>
    <x v="0"/>
    <s v="gases-ch4"/>
    <x v="32"/>
    <n v="34150.526512935387"/>
    <s v="AR5"/>
    <s v="WEM"/>
    <s v="low"/>
    <x v="8"/>
  </r>
  <r>
    <n v="6169"/>
    <x v="0"/>
    <s v="gases-ch4"/>
    <x v="33"/>
    <n v="33449.760662040317"/>
    <s v="AR5"/>
    <s v="WEM"/>
    <s v="low"/>
    <x v="8"/>
  </r>
  <r>
    <n v="6170"/>
    <x v="0"/>
    <s v="gases-ch4"/>
    <x v="34"/>
    <n v="32868.431490000003"/>
    <s v="AR5"/>
    <s v="WEM"/>
    <s v="low"/>
    <x v="8"/>
  </r>
  <r>
    <n v="6171"/>
    <x v="0"/>
    <s v="gases-ch4"/>
    <x v="35"/>
    <n v="32536.106479999999"/>
    <s v="AR5"/>
    <s v="WEM"/>
    <s v="low"/>
    <x v="8"/>
  </r>
  <r>
    <n v="6172"/>
    <x v="0"/>
    <s v="gases-ch4"/>
    <x v="36"/>
    <n v="32210.580870000002"/>
    <s v="AR5"/>
    <s v="WEM"/>
    <s v="low"/>
    <x v="8"/>
  </r>
  <r>
    <n v="6173"/>
    <x v="0"/>
    <s v="gases-ch4"/>
    <x v="37"/>
    <n v="31799.150850000002"/>
    <s v="AR5"/>
    <s v="WEM"/>
    <s v="low"/>
    <x v="8"/>
  </r>
  <r>
    <n v="6174"/>
    <x v="0"/>
    <s v="gases-ch4"/>
    <x v="38"/>
    <n v="31476.667460000001"/>
    <s v="AR5"/>
    <s v="WEM"/>
    <s v="low"/>
    <x v="8"/>
  </r>
  <r>
    <n v="6175"/>
    <x v="0"/>
    <s v="gases-ch4"/>
    <x v="39"/>
    <n v="30851.826539999998"/>
    <s v="AR5"/>
    <s v="WEM"/>
    <s v="low"/>
    <x v="8"/>
  </r>
  <r>
    <n v="6176"/>
    <x v="0"/>
    <s v="gases-ch4"/>
    <x v="40"/>
    <n v="30271.282340000002"/>
    <s v="AR5"/>
    <s v="WEM"/>
    <s v="low"/>
    <x v="8"/>
  </r>
  <r>
    <n v="6177"/>
    <x v="0"/>
    <s v="gases-ch4"/>
    <x v="41"/>
    <n v="29923.479309999999"/>
    <s v="AR5"/>
    <s v="WEM"/>
    <s v="low"/>
    <x v="8"/>
  </r>
  <r>
    <n v="6178"/>
    <x v="0"/>
    <s v="gases-ch4"/>
    <x v="42"/>
    <n v="29629.501459999999"/>
    <s v="AR5"/>
    <s v="WEM"/>
    <s v="low"/>
    <x v="8"/>
  </r>
  <r>
    <n v="6179"/>
    <x v="0"/>
    <s v="gases-ch4"/>
    <x v="43"/>
    <n v="29219.249769999999"/>
    <s v="AR5"/>
    <s v="WEM"/>
    <s v="low"/>
    <x v="8"/>
  </r>
  <r>
    <n v="6180"/>
    <x v="0"/>
    <s v="gases-ch4"/>
    <x v="44"/>
    <n v="28944.036909999999"/>
    <s v="AR5"/>
    <s v="WEM"/>
    <s v="low"/>
    <x v="8"/>
  </r>
  <r>
    <n v="6181"/>
    <x v="0"/>
    <s v="gases-ch4"/>
    <x v="45"/>
    <n v="28662.167979999998"/>
    <s v="AR5"/>
    <s v="WEM"/>
    <s v="low"/>
    <x v="8"/>
  </r>
  <r>
    <n v="6182"/>
    <x v="0"/>
    <s v="gases-ch4"/>
    <x v="46"/>
    <n v="28564.73648"/>
    <s v="AR5"/>
    <s v="WEM"/>
    <s v="low"/>
    <x v="8"/>
  </r>
  <r>
    <n v="6183"/>
    <x v="0"/>
    <s v="gases-ch4"/>
    <x v="47"/>
    <n v="28287.358840000001"/>
    <s v="AR5"/>
    <s v="WEM"/>
    <s v="low"/>
    <x v="8"/>
  </r>
  <r>
    <n v="6184"/>
    <x v="0"/>
    <s v="gases-ch4"/>
    <x v="48"/>
    <n v="28129.822980000001"/>
    <s v="AR5"/>
    <s v="WEM"/>
    <s v="low"/>
    <x v="8"/>
  </r>
  <r>
    <n v="6185"/>
    <x v="0"/>
    <s v="gases-ch4"/>
    <x v="49"/>
    <n v="27977.266230000001"/>
    <s v="AR5"/>
    <s v="WEM"/>
    <s v="low"/>
    <x v="8"/>
  </r>
  <r>
    <n v="6186"/>
    <x v="0"/>
    <s v="gases-ch4"/>
    <x v="50"/>
    <n v="27937.622439999999"/>
    <s v="AR5"/>
    <s v="WEM"/>
    <s v="low"/>
    <x v="8"/>
  </r>
  <r>
    <n v="6187"/>
    <x v="0"/>
    <s v="gases-ch4"/>
    <x v="51"/>
    <n v="27771.664400000001"/>
    <s v="AR5"/>
    <s v="WEM"/>
    <s v="low"/>
    <x v="8"/>
  </r>
  <r>
    <n v="6188"/>
    <x v="0"/>
    <s v="gases-ch4"/>
    <x v="52"/>
    <n v="27669.225450000002"/>
    <s v="AR5"/>
    <s v="WEM"/>
    <s v="low"/>
    <x v="8"/>
  </r>
  <r>
    <n v="6189"/>
    <x v="0"/>
    <s v="gases-ch4"/>
    <x v="53"/>
    <n v="27568.317429999999"/>
    <s v="AR5"/>
    <s v="WEM"/>
    <s v="low"/>
    <x v="8"/>
  </r>
  <r>
    <n v="6190"/>
    <x v="0"/>
    <s v="gases-ch4"/>
    <x v="54"/>
    <n v="27525.581340000001"/>
    <s v="AR5"/>
    <s v="WEM"/>
    <s v="low"/>
    <x v="8"/>
  </r>
  <r>
    <n v="6191"/>
    <x v="0"/>
    <s v="gases-ch4"/>
    <x v="55"/>
    <n v="27359.10816"/>
    <s v="AR5"/>
    <s v="WEM"/>
    <s v="low"/>
    <x v="8"/>
  </r>
  <r>
    <n v="6192"/>
    <x v="0"/>
    <s v="gases-ch4"/>
    <x v="56"/>
    <n v="27254.69958"/>
    <s v="AR5"/>
    <s v="WEM"/>
    <s v="low"/>
    <x v="8"/>
  </r>
  <r>
    <n v="6193"/>
    <x v="0"/>
    <s v="gases-ch4"/>
    <x v="57"/>
    <n v="27151.57429"/>
    <s v="AR5"/>
    <s v="WEM"/>
    <s v="low"/>
    <x v="8"/>
  </r>
  <r>
    <n v="6194"/>
    <x v="0"/>
    <s v="gases-ch4"/>
    <x v="58"/>
    <n v="27105.722580000001"/>
    <s v="AR5"/>
    <s v="WEM"/>
    <s v="low"/>
    <x v="8"/>
  </r>
  <r>
    <n v="6195"/>
    <x v="0"/>
    <s v="gases-ch4"/>
    <x v="59"/>
    <n v="26938.929670000001"/>
    <s v="AR5"/>
    <s v="WEM"/>
    <s v="low"/>
    <x v="8"/>
  </r>
  <r>
    <n v="6196"/>
    <x v="0"/>
    <s v="gases-ch4"/>
    <x v="60"/>
    <n v="26775.476610000002"/>
    <s v="AR5"/>
    <s v="WEM"/>
    <s v="low"/>
    <x v="8"/>
  </r>
  <r>
    <n v="6197"/>
    <x v="0"/>
    <s v="gases-co2"/>
    <x v="0"/>
    <n v="335.67906394850041"/>
    <s v="AR5"/>
    <s v="WEM"/>
    <s v="low"/>
    <x v="8"/>
  </r>
  <r>
    <n v="6198"/>
    <x v="0"/>
    <s v="gases-co2"/>
    <x v="1"/>
    <n v="371.90615144239018"/>
    <s v="AR5"/>
    <s v="WEM"/>
    <s v="low"/>
    <x v="8"/>
  </r>
  <r>
    <n v="6199"/>
    <x v="0"/>
    <s v="gases-co2"/>
    <x v="2"/>
    <n v="394.76661750439598"/>
    <s v="AR5"/>
    <s v="WEM"/>
    <s v="low"/>
    <x v="8"/>
  </r>
  <r>
    <n v="6200"/>
    <x v="0"/>
    <s v="gases-co2"/>
    <x v="3"/>
    <n v="442.64120134394068"/>
    <s v="AR5"/>
    <s v="WEM"/>
    <s v="low"/>
    <x v="8"/>
  </r>
  <r>
    <n v="6201"/>
    <x v="0"/>
    <s v="gases-co2"/>
    <x v="4"/>
    <n v="500.41393501738128"/>
    <s v="AR5"/>
    <s v="WEM"/>
    <s v="low"/>
    <x v="8"/>
  </r>
  <r>
    <n v="6202"/>
    <x v="0"/>
    <s v="gases-co2"/>
    <x v="5"/>
    <n v="582.37680143737566"/>
    <s v="AR5"/>
    <s v="WEM"/>
    <s v="low"/>
    <x v="8"/>
  </r>
  <r>
    <n v="6203"/>
    <x v="0"/>
    <s v="gases-co2"/>
    <x v="6"/>
    <n v="541.38352746514397"/>
    <s v="AR5"/>
    <s v="WEM"/>
    <s v="low"/>
    <x v="8"/>
  </r>
  <r>
    <n v="6204"/>
    <x v="0"/>
    <s v="gases-co2"/>
    <x v="7"/>
    <n v="568.00527997500399"/>
    <s v="AR5"/>
    <s v="WEM"/>
    <s v="low"/>
    <x v="8"/>
  </r>
  <r>
    <n v="6205"/>
    <x v="0"/>
    <s v="gases-co2"/>
    <x v="8"/>
    <n v="644.77509585238522"/>
    <s v="AR5"/>
    <s v="WEM"/>
    <s v="low"/>
    <x v="8"/>
  </r>
  <r>
    <n v="6206"/>
    <x v="0"/>
    <s v="gases-co2"/>
    <x v="9"/>
    <n v="743.1827698796393"/>
    <s v="AR5"/>
    <s v="WEM"/>
    <s v="low"/>
    <x v="8"/>
  </r>
  <r>
    <n v="6207"/>
    <x v="0"/>
    <s v="gases-co2"/>
    <x v="10"/>
    <n v="790.77977704553166"/>
    <s v="AR5"/>
    <s v="WEM"/>
    <s v="low"/>
    <x v="8"/>
  </r>
  <r>
    <n v="6208"/>
    <x v="0"/>
    <s v="gases-co2"/>
    <x v="11"/>
    <n v="901.74608380166364"/>
    <s v="AR5"/>
    <s v="WEM"/>
    <s v="low"/>
    <x v="8"/>
  </r>
  <r>
    <n v="6209"/>
    <x v="0"/>
    <s v="gases-co2"/>
    <x v="12"/>
    <n v="1033.900568909587"/>
    <s v="AR5"/>
    <s v="WEM"/>
    <s v="low"/>
    <x v="8"/>
  </r>
  <r>
    <n v="6210"/>
    <x v="0"/>
    <s v="gases-co2"/>
    <x v="13"/>
    <n v="1001.7259658456539"/>
    <s v="AR5"/>
    <s v="WEM"/>
    <s v="low"/>
    <x v="8"/>
  </r>
  <r>
    <n v="6211"/>
    <x v="0"/>
    <s v="gases-co2"/>
    <x v="14"/>
    <n v="1006.908266386383"/>
    <s v="AR5"/>
    <s v="WEM"/>
    <s v="low"/>
    <x v="8"/>
  </r>
  <r>
    <n v="6212"/>
    <x v="0"/>
    <s v="gases-co2"/>
    <x v="15"/>
    <n v="1064.1014056601909"/>
    <s v="AR5"/>
    <s v="WEM"/>
    <s v="low"/>
    <x v="8"/>
  </r>
  <r>
    <n v="6213"/>
    <x v="0"/>
    <s v="gases-co2"/>
    <x v="16"/>
    <n v="929.82371535332504"/>
    <s v="AR5"/>
    <s v="WEM"/>
    <s v="low"/>
    <x v="8"/>
  </r>
  <r>
    <n v="6214"/>
    <x v="0"/>
    <s v="gases-co2"/>
    <x v="17"/>
    <n v="995.82021588839643"/>
    <s v="AR5"/>
    <s v="WEM"/>
    <s v="low"/>
    <x v="8"/>
  </r>
  <r>
    <n v="6215"/>
    <x v="0"/>
    <s v="gases-co2"/>
    <x v="18"/>
    <n v="942.63769462898597"/>
    <s v="AR5"/>
    <s v="WEM"/>
    <s v="low"/>
    <x v="8"/>
  </r>
  <r>
    <n v="6216"/>
    <x v="0"/>
    <s v="gases-co2"/>
    <x v="19"/>
    <n v="965.77074532463757"/>
    <s v="AR5"/>
    <s v="WEM"/>
    <s v="low"/>
    <x v="8"/>
  </r>
  <r>
    <n v="6217"/>
    <x v="0"/>
    <s v="gases-co2"/>
    <x v="20"/>
    <n v="961.19529073333365"/>
    <s v="AR5"/>
    <s v="WEM"/>
    <s v="low"/>
    <x v="8"/>
  </r>
  <r>
    <n v="6218"/>
    <x v="0"/>
    <s v="gases-co2"/>
    <x v="21"/>
    <n v="1019.706721924638"/>
    <s v="AR5"/>
    <s v="WEM"/>
    <s v="low"/>
    <x v="8"/>
  </r>
  <r>
    <n v="6219"/>
    <x v="0"/>
    <s v="gases-co2"/>
    <x v="22"/>
    <n v="1056.7803060434801"/>
    <s v="AR5"/>
    <s v="WEM"/>
    <s v="low"/>
    <x v="8"/>
  </r>
  <r>
    <n v="6220"/>
    <x v="0"/>
    <s v="gases-co2"/>
    <x v="23"/>
    <n v="965.93459042028996"/>
    <s v="AR5"/>
    <s v="WEM"/>
    <s v="low"/>
    <x v="8"/>
  </r>
  <r>
    <n v="6221"/>
    <x v="0"/>
    <s v="gases-co2"/>
    <x v="24"/>
    <n v="998.76015646956603"/>
    <s v="AR5"/>
    <s v="WEM"/>
    <s v="low"/>
    <x v="8"/>
  </r>
  <r>
    <n v="6222"/>
    <x v="0"/>
    <s v="gases-co2"/>
    <x v="25"/>
    <n v="1050.237449257972"/>
    <s v="AR5"/>
    <s v="WEM"/>
    <s v="low"/>
    <x v="8"/>
  </r>
  <r>
    <n v="6223"/>
    <x v="0"/>
    <s v="gases-co2"/>
    <x v="26"/>
    <n v="998.14629608116036"/>
    <s v="AR5"/>
    <s v="WEM"/>
    <s v="low"/>
    <x v="8"/>
  </r>
  <r>
    <n v="6224"/>
    <x v="0"/>
    <s v="gases-co2"/>
    <x v="27"/>
    <n v="967.0877161318848"/>
    <s v="AR5"/>
    <s v="WEM"/>
    <s v="low"/>
    <x v="8"/>
  </r>
  <r>
    <n v="6225"/>
    <x v="0"/>
    <s v="gases-co2"/>
    <x v="28"/>
    <n v="1016.543726063769"/>
    <s v="AR5"/>
    <s v="WEM"/>
    <s v="low"/>
    <x v="8"/>
  </r>
  <r>
    <n v="6226"/>
    <x v="0"/>
    <s v="gases-co2"/>
    <x v="29"/>
    <n v="1020.503379547827"/>
    <s v="AR5"/>
    <s v="WEM"/>
    <s v="low"/>
    <x v="8"/>
  </r>
  <r>
    <n v="6227"/>
    <x v="0"/>
    <s v="gases-co2"/>
    <x v="30"/>
    <n v="951.5068264405802"/>
    <s v="AR5"/>
    <s v="WEM"/>
    <s v="low"/>
    <x v="8"/>
  </r>
  <r>
    <n v="6228"/>
    <x v="0"/>
    <s v="gases-co2"/>
    <x v="31"/>
    <n v="908.82402129710204"/>
    <s v="AR5"/>
    <s v="WEM"/>
    <s v="low"/>
    <x v="8"/>
  </r>
  <r>
    <n v="6229"/>
    <x v="0"/>
    <s v="gases-co2"/>
    <x v="32"/>
    <n v="824.15120790072501"/>
    <s v="AR5"/>
    <s v="WEM"/>
    <s v="low"/>
    <x v="8"/>
  </r>
  <r>
    <n v="6230"/>
    <x v="0"/>
    <s v="gases-co2"/>
    <x v="33"/>
    <n v="699.42705551304402"/>
    <s v="AR5"/>
    <s v="WEM"/>
    <s v="low"/>
    <x v="8"/>
  </r>
  <r>
    <n v="6231"/>
    <x v="0"/>
    <s v="gases-co2"/>
    <x v="34"/>
    <n v="774.61011370000006"/>
    <s v="AR5"/>
    <s v="WEM"/>
    <s v="low"/>
    <x v="8"/>
  </r>
  <r>
    <n v="6232"/>
    <x v="0"/>
    <s v="gases-co2"/>
    <x v="35"/>
    <n v="766.04570539999997"/>
    <s v="AR5"/>
    <s v="WEM"/>
    <s v="low"/>
    <x v="8"/>
  </r>
  <r>
    <n v="6233"/>
    <x v="0"/>
    <s v="gases-co2"/>
    <x v="36"/>
    <n v="757.9287243"/>
    <s v="AR5"/>
    <s v="WEM"/>
    <s v="low"/>
    <x v="8"/>
  </r>
  <r>
    <n v="6234"/>
    <x v="0"/>
    <s v="gases-co2"/>
    <x v="37"/>
    <n v="749.82991600000003"/>
    <s v="AR5"/>
    <s v="WEM"/>
    <s v="low"/>
    <x v="8"/>
  </r>
  <r>
    <n v="6235"/>
    <x v="0"/>
    <s v="gases-co2"/>
    <x v="38"/>
    <n v="741.67401170000005"/>
    <s v="AR5"/>
    <s v="WEM"/>
    <s v="low"/>
    <x v="8"/>
  </r>
  <r>
    <n v="6236"/>
    <x v="0"/>
    <s v="gases-co2"/>
    <x v="39"/>
    <n v="733.54197539999996"/>
    <s v="AR5"/>
    <s v="WEM"/>
    <s v="low"/>
    <x v="8"/>
  </r>
  <r>
    <n v="6237"/>
    <x v="0"/>
    <s v="gases-co2"/>
    <x v="40"/>
    <n v="725.40050369999994"/>
    <s v="AR5"/>
    <s v="WEM"/>
    <s v="low"/>
    <x v="8"/>
  </r>
  <r>
    <n v="6238"/>
    <x v="0"/>
    <s v="gases-co2"/>
    <x v="41"/>
    <n v="717.26629700000001"/>
    <s v="AR5"/>
    <s v="WEM"/>
    <s v="low"/>
    <x v="8"/>
  </r>
  <r>
    <n v="6239"/>
    <x v="0"/>
    <s v="gases-co2"/>
    <x v="42"/>
    <n v="709.13935570000001"/>
    <s v="AR5"/>
    <s v="WEM"/>
    <s v="low"/>
    <x v="8"/>
  </r>
  <r>
    <n v="6240"/>
    <x v="0"/>
    <s v="gases-co2"/>
    <x v="43"/>
    <n v="701.01967960000002"/>
    <s v="AR5"/>
    <s v="WEM"/>
    <s v="low"/>
    <x v="8"/>
  </r>
  <r>
    <n v="6241"/>
    <x v="0"/>
    <s v="gases-co2"/>
    <x v="44"/>
    <n v="692.90726870000003"/>
    <s v="AR5"/>
    <s v="WEM"/>
    <s v="low"/>
    <x v="8"/>
  </r>
  <r>
    <n v="6242"/>
    <x v="0"/>
    <s v="gases-co2"/>
    <x v="45"/>
    <n v="684.80212310000002"/>
    <s v="AR5"/>
    <s v="WEM"/>
    <s v="low"/>
    <x v="8"/>
  </r>
  <r>
    <n v="6243"/>
    <x v="0"/>
    <s v="gases-co2"/>
    <x v="46"/>
    <n v="680.33407420000003"/>
    <s v="AR5"/>
    <s v="WEM"/>
    <s v="low"/>
    <x v="8"/>
  </r>
  <r>
    <n v="6244"/>
    <x v="0"/>
    <s v="gases-co2"/>
    <x v="47"/>
    <n v="675.86989919999996"/>
    <s v="AR5"/>
    <s v="WEM"/>
    <s v="low"/>
    <x v="8"/>
  </r>
  <r>
    <n v="6245"/>
    <x v="0"/>
    <s v="gases-co2"/>
    <x v="48"/>
    <n v="671.40959999999995"/>
    <s v="AR5"/>
    <s v="WEM"/>
    <s v="low"/>
    <x v="8"/>
  </r>
  <r>
    <n v="6246"/>
    <x v="0"/>
    <s v="gases-co2"/>
    <x v="49"/>
    <n v="666.9531753"/>
    <s v="AR5"/>
    <s v="WEM"/>
    <s v="low"/>
    <x v="8"/>
  </r>
  <r>
    <n v="6247"/>
    <x v="0"/>
    <s v="gases-co2"/>
    <x v="50"/>
    <n v="662.50062490000005"/>
    <s v="AR5"/>
    <s v="WEM"/>
    <s v="low"/>
    <x v="8"/>
  </r>
  <r>
    <n v="6248"/>
    <x v="0"/>
    <s v="gases-co2"/>
    <x v="51"/>
    <n v="658.05195000000003"/>
    <s v="AR5"/>
    <s v="WEM"/>
    <s v="low"/>
    <x v="8"/>
  </r>
  <r>
    <n v="6249"/>
    <x v="0"/>
    <s v="gases-co2"/>
    <x v="52"/>
    <n v="653.60714970000004"/>
    <s v="AR5"/>
    <s v="WEM"/>
    <s v="low"/>
    <x v="8"/>
  </r>
  <r>
    <n v="6250"/>
    <x v="0"/>
    <s v="gases-co2"/>
    <x v="53"/>
    <n v="649.16622359999997"/>
    <s v="AR5"/>
    <s v="WEM"/>
    <s v="low"/>
    <x v="8"/>
  </r>
  <r>
    <n v="6251"/>
    <x v="0"/>
    <s v="gases-co2"/>
    <x v="54"/>
    <n v="644.72917299999995"/>
    <s v="AR5"/>
    <s v="WEM"/>
    <s v="low"/>
    <x v="8"/>
  </r>
  <r>
    <n v="6252"/>
    <x v="0"/>
    <s v="gases-co2"/>
    <x v="55"/>
    <n v="640.29599729999995"/>
    <s v="AR5"/>
    <s v="WEM"/>
    <s v="low"/>
    <x v="8"/>
  </r>
  <r>
    <n v="6253"/>
    <x v="0"/>
    <s v="gases-co2"/>
    <x v="56"/>
    <n v="635.86669559999996"/>
    <s v="AR5"/>
    <s v="WEM"/>
    <s v="low"/>
    <x v="8"/>
  </r>
  <r>
    <n v="6254"/>
    <x v="0"/>
    <s v="gases-co2"/>
    <x v="57"/>
    <n v="631.44126930000004"/>
    <s v="AR5"/>
    <s v="WEM"/>
    <s v="low"/>
    <x v="8"/>
  </r>
  <r>
    <n v="6255"/>
    <x v="0"/>
    <s v="gases-co2"/>
    <x v="58"/>
    <n v="627.01971800000001"/>
    <s v="AR5"/>
    <s v="WEM"/>
    <s v="low"/>
    <x v="8"/>
  </r>
  <r>
    <n v="6256"/>
    <x v="0"/>
    <s v="gases-co2"/>
    <x v="59"/>
    <n v="622.60204060000001"/>
    <s v="AR5"/>
    <s v="WEM"/>
    <s v="low"/>
    <x v="8"/>
  </r>
  <r>
    <n v="6257"/>
    <x v="0"/>
    <s v="gases-co2"/>
    <x v="60"/>
    <n v="618.18823880000002"/>
    <s v="AR5"/>
    <s v="WEM"/>
    <s v="low"/>
    <x v="8"/>
  </r>
  <r>
    <n v="6258"/>
    <x v="0"/>
    <s v="gases-n2o"/>
    <x v="0"/>
    <n v="4694.367579620086"/>
    <s v="AR5"/>
    <s v="WEM"/>
    <s v="low"/>
    <x v="8"/>
  </r>
  <r>
    <n v="6259"/>
    <x v="0"/>
    <s v="gases-n2o"/>
    <x v="1"/>
    <n v="4770.3297773407057"/>
    <s v="AR5"/>
    <s v="WEM"/>
    <s v="low"/>
    <x v="8"/>
  </r>
  <r>
    <n v="6260"/>
    <x v="0"/>
    <s v="gases-n2o"/>
    <x v="2"/>
    <n v="4794.0593403680896"/>
    <s v="AR5"/>
    <s v="WEM"/>
    <s v="low"/>
    <x v="8"/>
  </r>
  <r>
    <n v="6261"/>
    <x v="0"/>
    <s v="gases-n2o"/>
    <x v="3"/>
    <n v="4982.8536622459014"/>
    <s v="AR5"/>
    <s v="WEM"/>
    <s v="low"/>
    <x v="8"/>
  </r>
  <r>
    <n v="6262"/>
    <x v="0"/>
    <s v="gases-n2o"/>
    <x v="4"/>
    <n v="5196.8374035381567"/>
    <s v="AR5"/>
    <s v="WEM"/>
    <s v="low"/>
    <x v="8"/>
  </r>
  <r>
    <n v="6263"/>
    <x v="0"/>
    <s v="gases-n2o"/>
    <x v="5"/>
    <n v="5405.8555898599716"/>
    <s v="AR5"/>
    <s v="WEM"/>
    <s v="low"/>
    <x v="8"/>
  </r>
  <r>
    <n v="6264"/>
    <x v="0"/>
    <s v="gases-n2o"/>
    <x v="6"/>
    <n v="5516.3186338817914"/>
    <s v="AR5"/>
    <s v="WEM"/>
    <s v="low"/>
    <x v="8"/>
  </r>
  <r>
    <n v="6265"/>
    <x v="0"/>
    <s v="gases-n2o"/>
    <x v="7"/>
    <n v="5541.817499541673"/>
    <s v="AR5"/>
    <s v="WEM"/>
    <s v="low"/>
    <x v="8"/>
  </r>
  <r>
    <n v="6266"/>
    <x v="0"/>
    <s v="gases-n2o"/>
    <x v="8"/>
    <n v="5486.6174098821539"/>
    <s v="AR5"/>
    <s v="WEM"/>
    <s v="low"/>
    <x v="8"/>
  </r>
  <r>
    <n v="6267"/>
    <x v="0"/>
    <s v="gases-n2o"/>
    <x v="9"/>
    <n v="5470.411572966992"/>
    <s v="AR5"/>
    <s v="WEM"/>
    <s v="low"/>
    <x v="8"/>
  </r>
  <r>
    <n v="6268"/>
    <x v="0"/>
    <s v="gases-n2o"/>
    <x v="10"/>
    <n v="5730.6583009045753"/>
    <s v="AR5"/>
    <s v="WEM"/>
    <s v="low"/>
    <x v="8"/>
  </r>
  <r>
    <n v="6269"/>
    <x v="0"/>
    <s v="gases-n2o"/>
    <x v="11"/>
    <n v="6046.7248138094074"/>
    <s v="AR5"/>
    <s v="WEM"/>
    <s v="low"/>
    <x v="8"/>
  </r>
  <r>
    <n v="6270"/>
    <x v="0"/>
    <s v="gases-n2o"/>
    <x v="12"/>
    <n v="6122.0963102291526"/>
    <s v="AR5"/>
    <s v="WEM"/>
    <s v="low"/>
    <x v="8"/>
  </r>
  <r>
    <n v="6271"/>
    <x v="0"/>
    <s v="gases-n2o"/>
    <x v="13"/>
    <n v="6355.7599915833889"/>
    <s v="AR5"/>
    <s v="WEM"/>
    <s v="low"/>
    <x v="8"/>
  </r>
  <r>
    <n v="6272"/>
    <x v="0"/>
    <s v="gases-n2o"/>
    <x v="14"/>
    <n v="6460.7452678960408"/>
    <s v="AR5"/>
    <s v="WEM"/>
    <s v="low"/>
    <x v="8"/>
  </r>
  <r>
    <n v="6273"/>
    <x v="0"/>
    <s v="gases-n2o"/>
    <x v="15"/>
    <n v="6503.8542260926824"/>
    <s v="AR5"/>
    <s v="WEM"/>
    <s v="low"/>
    <x v="8"/>
  </r>
  <r>
    <n v="6274"/>
    <x v="0"/>
    <s v="gases-n2o"/>
    <x v="16"/>
    <n v="6282.0089613653881"/>
    <s v="AR5"/>
    <s v="WEM"/>
    <s v="low"/>
    <x v="8"/>
  </r>
  <r>
    <n v="6275"/>
    <x v="0"/>
    <s v="gases-n2o"/>
    <x v="17"/>
    <n v="6086.6318211180542"/>
    <s v="AR5"/>
    <s v="WEM"/>
    <s v="low"/>
    <x v="8"/>
  </r>
  <r>
    <n v="6276"/>
    <x v="0"/>
    <s v="gases-n2o"/>
    <x v="18"/>
    <n v="6131.3754276390364"/>
    <s v="AR5"/>
    <s v="WEM"/>
    <s v="low"/>
    <x v="8"/>
  </r>
  <r>
    <n v="6277"/>
    <x v="0"/>
    <s v="gases-n2o"/>
    <x v="19"/>
    <n v="6122.5637845038927"/>
    <s v="AR5"/>
    <s v="WEM"/>
    <s v="low"/>
    <x v="8"/>
  </r>
  <r>
    <n v="6278"/>
    <x v="0"/>
    <s v="gases-n2o"/>
    <x v="20"/>
    <n v="6277.8167819743048"/>
    <s v="AR5"/>
    <s v="WEM"/>
    <s v="low"/>
    <x v="8"/>
  </r>
  <r>
    <n v="6279"/>
    <x v="0"/>
    <s v="gases-n2o"/>
    <x v="21"/>
    <n v="6414.7990483492322"/>
    <s v="AR5"/>
    <s v="WEM"/>
    <s v="low"/>
    <x v="8"/>
  </r>
  <r>
    <n v="6280"/>
    <x v="0"/>
    <s v="gases-n2o"/>
    <x v="22"/>
    <n v="6515.6608528543538"/>
    <s v="AR5"/>
    <s v="WEM"/>
    <s v="low"/>
    <x v="8"/>
  </r>
  <r>
    <n v="6281"/>
    <x v="0"/>
    <s v="gases-n2o"/>
    <x v="23"/>
    <n v="6513.4080327276833"/>
    <s v="AR5"/>
    <s v="WEM"/>
    <s v="low"/>
    <x v="8"/>
  </r>
  <r>
    <n v="6282"/>
    <x v="0"/>
    <s v="gases-n2o"/>
    <x v="24"/>
    <n v="6725.9861666025436"/>
    <s v="AR5"/>
    <s v="WEM"/>
    <s v="low"/>
    <x v="8"/>
  </r>
  <r>
    <n v="6283"/>
    <x v="0"/>
    <s v="gases-n2o"/>
    <x v="25"/>
    <n v="6685.8989227000238"/>
    <s v="AR5"/>
    <s v="WEM"/>
    <s v="low"/>
    <x v="8"/>
  </r>
  <r>
    <n v="6284"/>
    <x v="0"/>
    <s v="gases-n2o"/>
    <x v="26"/>
    <n v="6704.1946516296684"/>
    <s v="AR5"/>
    <s v="WEM"/>
    <s v="low"/>
    <x v="8"/>
  </r>
  <r>
    <n v="6285"/>
    <x v="0"/>
    <s v="gases-n2o"/>
    <x v="27"/>
    <n v="6767.5240728407234"/>
    <s v="AR5"/>
    <s v="WEM"/>
    <s v="low"/>
    <x v="8"/>
  </r>
  <r>
    <n v="6286"/>
    <x v="0"/>
    <s v="gases-n2o"/>
    <x v="28"/>
    <n v="6847.6396745394513"/>
    <s v="AR5"/>
    <s v="WEM"/>
    <s v="low"/>
    <x v="8"/>
  </r>
  <r>
    <n v="6287"/>
    <x v="0"/>
    <s v="gases-n2o"/>
    <x v="29"/>
    <n v="6862.7021551674434"/>
    <s v="AR5"/>
    <s v="WEM"/>
    <s v="low"/>
    <x v="8"/>
  </r>
  <r>
    <n v="6288"/>
    <x v="0"/>
    <s v="gases-n2o"/>
    <x v="30"/>
    <n v="6971.9488312831963"/>
    <s v="AR5"/>
    <s v="WEM"/>
    <s v="low"/>
    <x v="8"/>
  </r>
  <r>
    <n v="6289"/>
    <x v="0"/>
    <s v="gases-n2o"/>
    <x v="31"/>
    <n v="6829.7204256400692"/>
    <s v="AR5"/>
    <s v="WEM"/>
    <s v="low"/>
    <x v="8"/>
  </r>
  <r>
    <n v="6290"/>
    <x v="0"/>
    <s v="gases-n2o"/>
    <x v="32"/>
    <n v="6546.7525165624529"/>
    <s v="AR5"/>
    <s v="WEM"/>
    <s v="low"/>
    <x v="8"/>
  </r>
  <r>
    <n v="6291"/>
    <x v="0"/>
    <s v="gases-n2o"/>
    <x v="33"/>
    <n v="6463.8111269898764"/>
    <s v="AR5"/>
    <s v="WEM"/>
    <s v="low"/>
    <x v="8"/>
  </r>
  <r>
    <n v="6292"/>
    <x v="0"/>
    <s v="gases-n2o"/>
    <x v="34"/>
    <n v="6386.3707240000003"/>
    <s v="AR5"/>
    <s v="WEM"/>
    <s v="low"/>
    <x v="8"/>
  </r>
  <r>
    <n v="6293"/>
    <x v="0"/>
    <s v="gases-n2o"/>
    <x v="35"/>
    <n v="6326.9292999999998"/>
    <s v="AR5"/>
    <s v="WEM"/>
    <s v="low"/>
    <x v="8"/>
  </r>
  <r>
    <n v="6294"/>
    <x v="0"/>
    <s v="gases-n2o"/>
    <x v="36"/>
    <n v="6263.2336519999999"/>
    <s v="AR5"/>
    <s v="WEM"/>
    <s v="low"/>
    <x v="8"/>
  </r>
  <r>
    <n v="6295"/>
    <x v="0"/>
    <s v="gases-n2o"/>
    <x v="37"/>
    <n v="6199.5276720000002"/>
    <s v="AR5"/>
    <s v="WEM"/>
    <s v="low"/>
    <x v="8"/>
  </r>
  <r>
    <n v="6296"/>
    <x v="0"/>
    <s v="gases-n2o"/>
    <x v="38"/>
    <n v="6141.096912"/>
    <s v="AR5"/>
    <s v="WEM"/>
    <s v="low"/>
    <x v="8"/>
  </r>
  <r>
    <n v="6297"/>
    <x v="0"/>
    <s v="gases-n2o"/>
    <x v="39"/>
    <n v="6066.6745490000003"/>
    <s v="AR5"/>
    <s v="WEM"/>
    <s v="low"/>
    <x v="8"/>
  </r>
  <r>
    <n v="6298"/>
    <x v="0"/>
    <s v="gases-n2o"/>
    <x v="40"/>
    <n v="6006.7643459999999"/>
    <s v="AR5"/>
    <s v="WEM"/>
    <s v="low"/>
    <x v="8"/>
  </r>
  <r>
    <n v="6299"/>
    <x v="0"/>
    <s v="gases-n2o"/>
    <x v="41"/>
    <n v="5949.6475129999999"/>
    <s v="AR5"/>
    <s v="WEM"/>
    <s v="low"/>
    <x v="8"/>
  </r>
  <r>
    <n v="6300"/>
    <x v="0"/>
    <s v="gases-n2o"/>
    <x v="42"/>
    <n v="5901.6198270000004"/>
    <s v="AR5"/>
    <s v="WEM"/>
    <s v="low"/>
    <x v="8"/>
  </r>
  <r>
    <n v="6301"/>
    <x v="0"/>
    <s v="gases-n2o"/>
    <x v="43"/>
    <n v="5838.1694790000001"/>
    <s v="AR5"/>
    <s v="WEM"/>
    <s v="low"/>
    <x v="8"/>
  </r>
  <r>
    <n v="6302"/>
    <x v="0"/>
    <s v="gases-n2o"/>
    <x v="44"/>
    <n v="5782.3453570000001"/>
    <s v="AR5"/>
    <s v="WEM"/>
    <s v="low"/>
    <x v="8"/>
  </r>
  <r>
    <n v="6303"/>
    <x v="0"/>
    <s v="gases-n2o"/>
    <x v="45"/>
    <n v="5726.0762919999997"/>
    <s v="AR5"/>
    <s v="WEM"/>
    <s v="low"/>
    <x v="8"/>
  </r>
  <r>
    <n v="6304"/>
    <x v="0"/>
    <s v="gases-n2o"/>
    <x v="46"/>
    <n v="5707.897669"/>
    <s v="AR5"/>
    <s v="WEM"/>
    <s v="low"/>
    <x v="8"/>
  </r>
  <r>
    <n v="6305"/>
    <x v="0"/>
    <s v="gases-n2o"/>
    <x v="47"/>
    <n v="5674.5868440000004"/>
    <s v="AR5"/>
    <s v="WEM"/>
    <s v="low"/>
    <x v="8"/>
  </r>
  <r>
    <n v="6306"/>
    <x v="0"/>
    <s v="gases-n2o"/>
    <x v="48"/>
    <n v="5648.7433140000003"/>
    <s v="AR5"/>
    <s v="WEM"/>
    <s v="low"/>
    <x v="8"/>
  </r>
  <r>
    <n v="6307"/>
    <x v="0"/>
    <s v="gases-n2o"/>
    <x v="49"/>
    <n v="5622.8226519999998"/>
    <s v="AR5"/>
    <s v="WEM"/>
    <s v="low"/>
    <x v="8"/>
  </r>
  <r>
    <n v="6308"/>
    <x v="0"/>
    <s v="gases-n2o"/>
    <x v="50"/>
    <n v="5604.2690599999996"/>
    <s v="AR5"/>
    <s v="WEM"/>
    <s v="low"/>
    <x v="8"/>
  </r>
  <r>
    <n v="6309"/>
    <x v="0"/>
    <s v="gases-n2o"/>
    <x v="51"/>
    <n v="5570.8529470000003"/>
    <s v="AR5"/>
    <s v="WEM"/>
    <s v="low"/>
    <x v="8"/>
  </r>
  <r>
    <n v="6310"/>
    <x v="0"/>
    <s v="gases-n2o"/>
    <x v="52"/>
    <n v="5544.7811810000003"/>
    <s v="AR5"/>
    <s v="WEM"/>
    <s v="low"/>
    <x v="8"/>
  </r>
  <r>
    <n v="6311"/>
    <x v="0"/>
    <s v="gases-n2o"/>
    <x v="53"/>
    <n v="5518.6296179999999"/>
    <s v="AR5"/>
    <s v="WEM"/>
    <s v="low"/>
    <x v="8"/>
  </r>
  <r>
    <n v="6312"/>
    <x v="0"/>
    <s v="gases-n2o"/>
    <x v="54"/>
    <n v="5499.7163650000002"/>
    <s v="AR5"/>
    <s v="WEM"/>
    <s v="low"/>
    <x v="8"/>
  </r>
  <r>
    <n v="6313"/>
    <x v="0"/>
    <s v="gases-n2o"/>
    <x v="55"/>
    <n v="5466.2121459999998"/>
    <s v="AR5"/>
    <s v="WEM"/>
    <s v="low"/>
    <x v="8"/>
  </r>
  <r>
    <n v="6314"/>
    <x v="0"/>
    <s v="gases-n2o"/>
    <x v="56"/>
    <n v="5439.9087920000002"/>
    <s v="AR5"/>
    <s v="WEM"/>
    <s v="low"/>
    <x v="8"/>
  </r>
  <r>
    <n v="6315"/>
    <x v="0"/>
    <s v="gases-n2o"/>
    <x v="57"/>
    <n v="5413.5237950000001"/>
    <s v="AR5"/>
    <s v="WEM"/>
    <s v="low"/>
    <x v="8"/>
  </r>
  <r>
    <n v="6316"/>
    <x v="0"/>
    <s v="gases-n2o"/>
    <x v="58"/>
    <n v="5394.2500929999997"/>
    <s v="AR5"/>
    <s v="WEM"/>
    <s v="low"/>
    <x v="8"/>
  </r>
  <r>
    <n v="6317"/>
    <x v="0"/>
    <s v="gases-n2o"/>
    <x v="59"/>
    <n v="5360.6638059999996"/>
    <s v="AR5"/>
    <s v="WEM"/>
    <s v="low"/>
    <x v="8"/>
  </r>
  <r>
    <n v="6318"/>
    <x v="0"/>
    <s v="gases-n2o"/>
    <x v="60"/>
    <n v="5326.9633780000004"/>
    <s v="AR5"/>
    <s v="WEM"/>
    <s v="low"/>
    <x v="8"/>
  </r>
  <r>
    <n v="6319"/>
    <x v="1"/>
    <s v="gases-ch4"/>
    <x v="0"/>
    <n v="30.911999999999999"/>
    <s v="AR5"/>
    <s v="WEM"/>
    <s v="low"/>
    <x v="8"/>
  </r>
  <r>
    <n v="6320"/>
    <x v="1"/>
    <s v="gases-ch4"/>
    <x v="1"/>
    <n v="52.808"/>
    <s v="AR5"/>
    <s v="WEM"/>
    <s v="low"/>
    <x v="8"/>
  </r>
  <r>
    <n v="6321"/>
    <x v="1"/>
    <s v="gases-ch4"/>
    <x v="2"/>
    <n v="44.758000000000003"/>
    <s v="AR5"/>
    <s v="WEM"/>
    <s v="low"/>
    <x v="8"/>
  </r>
  <r>
    <n v="6322"/>
    <x v="1"/>
    <s v="gases-ch4"/>
    <x v="3"/>
    <n v="50.231999999999999"/>
    <s v="AR5"/>
    <s v="WEM"/>
    <s v="low"/>
    <x v="8"/>
  </r>
  <r>
    <n v="6323"/>
    <x v="1"/>
    <s v="gases-ch4"/>
    <x v="4"/>
    <n v="62.983199999999997"/>
    <s v="AR5"/>
    <s v="WEM"/>
    <s v="low"/>
    <x v="8"/>
  </r>
  <r>
    <n v="6324"/>
    <x v="1"/>
    <s v="gases-ch4"/>
    <x v="5"/>
    <n v="88.619809599999996"/>
    <s v="AR5"/>
    <s v="WEM"/>
    <s v="low"/>
    <x v="8"/>
  </r>
  <r>
    <n v="6325"/>
    <x v="1"/>
    <s v="gases-ch4"/>
    <x v="6"/>
    <n v="118.9241956"/>
    <s v="AR5"/>
    <s v="WEM"/>
    <s v="low"/>
    <x v="8"/>
  </r>
  <r>
    <n v="6326"/>
    <x v="1"/>
    <s v="gases-ch4"/>
    <x v="7"/>
    <n v="122.6756888"/>
    <s v="AR5"/>
    <s v="WEM"/>
    <s v="low"/>
    <x v="8"/>
  </r>
  <r>
    <n v="6327"/>
    <x v="1"/>
    <s v="gases-ch4"/>
    <x v="8"/>
    <n v="115.4954108"/>
    <s v="AR5"/>
    <s v="WEM"/>
    <s v="low"/>
    <x v="8"/>
  </r>
  <r>
    <n v="6328"/>
    <x v="1"/>
    <s v="gases-ch4"/>
    <x v="9"/>
    <n v="132.8328568"/>
    <s v="AR5"/>
    <s v="WEM"/>
    <s v="low"/>
    <x v="8"/>
  </r>
  <r>
    <n v="6329"/>
    <x v="1"/>
    <s v="gases-ch4"/>
    <x v="10"/>
    <n v="155.24676160000001"/>
    <s v="AR5"/>
    <s v="WEM"/>
    <s v="low"/>
    <x v="8"/>
  </r>
  <r>
    <n v="6330"/>
    <x v="1"/>
    <s v="gases-ch4"/>
    <x v="11"/>
    <n v="137.3219876"/>
    <s v="AR5"/>
    <s v="WEM"/>
    <s v="low"/>
    <x v="8"/>
  </r>
  <r>
    <n v="6331"/>
    <x v="1"/>
    <s v="gases-ch4"/>
    <x v="12"/>
    <n v="146.9207432"/>
    <s v="AR5"/>
    <s v="WEM"/>
    <s v="low"/>
    <x v="8"/>
  </r>
  <r>
    <n v="6332"/>
    <x v="1"/>
    <s v="gases-ch4"/>
    <x v="13"/>
    <n v="62.320974800000002"/>
    <s v="AR5"/>
    <s v="WEM"/>
    <s v="low"/>
    <x v="8"/>
  </r>
  <r>
    <n v="6333"/>
    <x v="1"/>
    <s v="gases-ch4"/>
    <x v="14"/>
    <n v="70.054899599999999"/>
    <s v="AR5"/>
    <s v="WEM"/>
    <s v="low"/>
    <x v="8"/>
  </r>
  <r>
    <n v="6334"/>
    <x v="1"/>
    <s v="gases-ch4"/>
    <x v="15"/>
    <n v="22.103045999999999"/>
    <s v="AR5"/>
    <s v="WEM"/>
    <s v="low"/>
    <x v="8"/>
  </r>
  <r>
    <n v="6335"/>
    <x v="1"/>
    <s v="gases-ch4"/>
    <x v="16"/>
    <n v="26.031123999999998"/>
    <s v="AR5"/>
    <s v="WEM"/>
    <s v="low"/>
    <x v="8"/>
  </r>
  <r>
    <n v="6336"/>
    <x v="1"/>
    <s v="gases-ch4"/>
    <x v="17"/>
    <n v="27.993456399999999"/>
    <s v="AR5"/>
    <s v="WEM"/>
    <s v="low"/>
    <x v="8"/>
  </r>
  <r>
    <n v="6337"/>
    <x v="1"/>
    <s v="gases-ch4"/>
    <x v="18"/>
    <n v="36.728479200000002"/>
    <s v="AR5"/>
    <s v="WEM"/>
    <s v="low"/>
    <x v="8"/>
  </r>
  <r>
    <n v="6338"/>
    <x v="1"/>
    <s v="gases-ch4"/>
    <x v="19"/>
    <n v="52.959984000000013"/>
    <s v="AR5"/>
    <s v="WEM"/>
    <s v="low"/>
    <x v="8"/>
  </r>
  <r>
    <n v="6339"/>
    <x v="1"/>
    <s v="gases-ch4"/>
    <x v="20"/>
    <n v="53.373045599999998"/>
    <s v="AR5"/>
    <s v="WEM"/>
    <s v="low"/>
    <x v="8"/>
  </r>
  <r>
    <n v="6340"/>
    <x v="1"/>
    <s v="gases-ch4"/>
    <x v="21"/>
    <n v="53.646681200000003"/>
    <s v="AR5"/>
    <s v="WEM"/>
    <s v="low"/>
    <x v="8"/>
  </r>
  <r>
    <n v="6341"/>
    <x v="1"/>
    <s v="gases-ch4"/>
    <x v="22"/>
    <n v="71.326992799999999"/>
    <s v="AR5"/>
    <s v="WEM"/>
    <s v="low"/>
    <x v="8"/>
  </r>
  <r>
    <n v="6342"/>
    <x v="1"/>
    <s v="gases-ch4"/>
    <x v="23"/>
    <n v="91.447162800000001"/>
    <s v="AR5"/>
    <s v="WEM"/>
    <s v="low"/>
    <x v="8"/>
  </r>
  <r>
    <n v="6343"/>
    <x v="1"/>
    <s v="gases-ch4"/>
    <x v="24"/>
    <n v="141.6592632"/>
    <s v="AR5"/>
    <s v="WEM"/>
    <s v="low"/>
    <x v="8"/>
  </r>
  <r>
    <n v="6344"/>
    <x v="1"/>
    <s v="gases-ch4"/>
    <x v="25"/>
    <n v="119.5052124"/>
    <s v="AR5"/>
    <s v="WEM"/>
    <s v="low"/>
    <x v="8"/>
  </r>
  <r>
    <n v="6345"/>
    <x v="1"/>
    <s v="gases-ch4"/>
    <x v="26"/>
    <n v="140.31102396514169"/>
    <s v="AR5"/>
    <s v="WEM"/>
    <s v="low"/>
    <x v="8"/>
  </r>
  <r>
    <n v="6346"/>
    <x v="1"/>
    <s v="gases-ch4"/>
    <x v="27"/>
    <n v="125.4601516"/>
    <s v="AR5"/>
    <s v="WEM"/>
    <s v="low"/>
    <x v="8"/>
  </r>
  <r>
    <n v="6347"/>
    <x v="1"/>
    <s v="gases-ch4"/>
    <x v="28"/>
    <n v="103.3386872"/>
    <s v="AR5"/>
    <s v="WEM"/>
    <s v="low"/>
    <x v="8"/>
  </r>
  <r>
    <n v="6348"/>
    <x v="1"/>
    <s v="gases-ch4"/>
    <x v="29"/>
    <n v="120.09956"/>
    <s v="AR5"/>
    <s v="WEM"/>
    <s v="low"/>
    <x v="8"/>
  </r>
  <r>
    <n v="6349"/>
    <x v="1"/>
    <s v="gases-ch4"/>
    <x v="30"/>
    <n v="107.6878768"/>
    <s v="AR5"/>
    <s v="WEM"/>
    <s v="low"/>
    <x v="8"/>
  </r>
  <r>
    <n v="6350"/>
    <x v="1"/>
    <s v="gases-ch4"/>
    <x v="31"/>
    <n v="86.937617199999991"/>
    <s v="AR5"/>
    <s v="WEM"/>
    <s v="low"/>
    <x v="8"/>
  </r>
  <r>
    <n v="6351"/>
    <x v="1"/>
    <s v="gases-ch4"/>
    <x v="32"/>
    <n v="78.120935200000005"/>
    <s v="AR5"/>
    <s v="WEM"/>
    <s v="low"/>
    <x v="8"/>
  </r>
  <r>
    <n v="6352"/>
    <x v="1"/>
    <s v="gases-ch4"/>
    <x v="33"/>
    <n v="89.355901599999996"/>
    <s v="AR5"/>
    <s v="WEM"/>
    <s v="low"/>
    <x v="8"/>
  </r>
  <r>
    <n v="6353"/>
    <x v="1"/>
    <s v="gases-ch4"/>
    <x v="34"/>
    <n v="43.046774249999999"/>
    <s v="AR5"/>
    <s v="WEM"/>
    <s v="low"/>
    <x v="8"/>
  </r>
  <r>
    <n v="6354"/>
    <x v="1"/>
    <s v="gases-ch4"/>
    <x v="35"/>
    <n v="52.453291589999999"/>
    <s v="AR5"/>
    <s v="WEM"/>
    <s v="low"/>
    <x v="8"/>
  </r>
  <r>
    <n v="6355"/>
    <x v="1"/>
    <s v="gases-ch4"/>
    <x v="36"/>
    <n v="52.453291589999999"/>
    <s v="AR5"/>
    <s v="WEM"/>
    <s v="low"/>
    <x v="8"/>
  </r>
  <r>
    <n v="6356"/>
    <x v="1"/>
    <s v="gases-ch4"/>
    <x v="37"/>
    <n v="52.453291589999999"/>
    <s v="AR5"/>
    <s v="WEM"/>
    <s v="low"/>
    <x v="8"/>
  </r>
  <r>
    <n v="6357"/>
    <x v="1"/>
    <s v="gases-ch4"/>
    <x v="38"/>
    <n v="0"/>
    <s v="AR5"/>
    <s v="WEM"/>
    <s v="low"/>
    <x v="8"/>
  </r>
  <r>
    <n v="6358"/>
    <x v="1"/>
    <s v="gases-ch4"/>
    <x v="39"/>
    <n v="0"/>
    <s v="AR5"/>
    <s v="WEM"/>
    <s v="low"/>
    <x v="8"/>
  </r>
  <r>
    <n v="6359"/>
    <x v="1"/>
    <s v="gases-ch4"/>
    <x v="40"/>
    <n v="0"/>
    <s v="AR5"/>
    <s v="WEM"/>
    <s v="low"/>
    <x v="8"/>
  </r>
  <r>
    <n v="6360"/>
    <x v="1"/>
    <s v="gases-ch4"/>
    <x v="41"/>
    <n v="0"/>
    <s v="AR5"/>
    <s v="WEM"/>
    <s v="low"/>
    <x v="8"/>
  </r>
  <r>
    <n v="6361"/>
    <x v="1"/>
    <s v="gases-ch4"/>
    <x v="42"/>
    <n v="0"/>
    <s v="AR5"/>
    <s v="WEM"/>
    <s v="low"/>
    <x v="8"/>
  </r>
  <r>
    <n v="6362"/>
    <x v="1"/>
    <s v="gases-ch4"/>
    <x v="43"/>
    <n v="0"/>
    <s v="AR5"/>
    <s v="WEM"/>
    <s v="low"/>
    <x v="8"/>
  </r>
  <r>
    <n v="6363"/>
    <x v="1"/>
    <s v="gases-ch4"/>
    <x v="44"/>
    <n v="0"/>
    <s v="AR5"/>
    <s v="WEM"/>
    <s v="low"/>
    <x v="8"/>
  </r>
  <r>
    <n v="6364"/>
    <x v="1"/>
    <s v="gases-ch4"/>
    <x v="45"/>
    <n v="0"/>
    <s v="AR5"/>
    <s v="WEM"/>
    <s v="low"/>
    <x v="8"/>
  </r>
  <r>
    <n v="6365"/>
    <x v="1"/>
    <s v="gases-ch4"/>
    <x v="46"/>
    <n v="0"/>
    <s v="AR5"/>
    <s v="WEM"/>
    <s v="low"/>
    <x v="8"/>
  </r>
  <r>
    <n v="6366"/>
    <x v="1"/>
    <s v="gases-ch4"/>
    <x v="47"/>
    <n v="0"/>
    <s v="AR5"/>
    <s v="WEM"/>
    <s v="low"/>
    <x v="8"/>
  </r>
  <r>
    <n v="6367"/>
    <x v="1"/>
    <s v="gases-ch4"/>
    <x v="48"/>
    <n v="0"/>
    <s v="AR5"/>
    <s v="WEM"/>
    <s v="low"/>
    <x v="8"/>
  </r>
  <r>
    <n v="6368"/>
    <x v="1"/>
    <s v="gases-ch4"/>
    <x v="49"/>
    <n v="0"/>
    <s v="AR5"/>
    <s v="WEM"/>
    <s v="low"/>
    <x v="8"/>
  </r>
  <r>
    <n v="6369"/>
    <x v="1"/>
    <s v="gases-ch4"/>
    <x v="50"/>
    <n v="0"/>
    <s v="AR5"/>
    <s v="WEM"/>
    <s v="low"/>
    <x v="8"/>
  </r>
  <r>
    <n v="6370"/>
    <x v="1"/>
    <s v="gases-ch4"/>
    <x v="51"/>
    <n v="0"/>
    <s v="AR5"/>
    <s v="WEM"/>
    <s v="low"/>
    <x v="8"/>
  </r>
  <r>
    <n v="6371"/>
    <x v="1"/>
    <s v="gases-ch4"/>
    <x v="52"/>
    <n v="0"/>
    <s v="AR5"/>
    <s v="WEM"/>
    <s v="low"/>
    <x v="8"/>
  </r>
  <r>
    <n v="6372"/>
    <x v="1"/>
    <s v="gases-ch4"/>
    <x v="53"/>
    <n v="0"/>
    <s v="AR5"/>
    <s v="WEM"/>
    <s v="low"/>
    <x v="8"/>
  </r>
  <r>
    <n v="6373"/>
    <x v="1"/>
    <s v="gases-ch4"/>
    <x v="54"/>
    <n v="0"/>
    <s v="AR5"/>
    <s v="WEM"/>
    <s v="low"/>
    <x v="8"/>
  </r>
  <r>
    <n v="6374"/>
    <x v="1"/>
    <s v="gases-ch4"/>
    <x v="55"/>
    <n v="0"/>
    <s v="AR5"/>
    <s v="WEM"/>
    <s v="low"/>
    <x v="8"/>
  </r>
  <r>
    <n v="6375"/>
    <x v="1"/>
    <s v="gases-ch4"/>
    <x v="56"/>
    <n v="0"/>
    <s v="AR5"/>
    <s v="WEM"/>
    <s v="low"/>
    <x v="8"/>
  </r>
  <r>
    <n v="6376"/>
    <x v="1"/>
    <s v="gases-ch4"/>
    <x v="57"/>
    <n v="0"/>
    <s v="AR5"/>
    <s v="WEM"/>
    <s v="low"/>
    <x v="8"/>
  </r>
  <r>
    <n v="6377"/>
    <x v="1"/>
    <s v="gases-ch4"/>
    <x v="58"/>
    <n v="0"/>
    <s v="AR5"/>
    <s v="WEM"/>
    <s v="low"/>
    <x v="8"/>
  </r>
  <r>
    <n v="6378"/>
    <x v="1"/>
    <s v="gases-ch4"/>
    <x v="59"/>
    <n v="0"/>
    <s v="AR5"/>
    <s v="WEM"/>
    <s v="low"/>
    <x v="8"/>
  </r>
  <r>
    <n v="6379"/>
    <x v="1"/>
    <s v="gases-ch4"/>
    <x v="60"/>
    <n v="0"/>
    <s v="AR5"/>
    <s v="WEM"/>
    <s v="low"/>
    <x v="8"/>
  </r>
  <r>
    <n v="6380"/>
    <x v="1"/>
    <s v="gases-co2"/>
    <x v="0"/>
    <n v="2524.809139966681"/>
    <s v="AR5"/>
    <s v="WEM"/>
    <s v="low"/>
    <x v="8"/>
  </r>
  <r>
    <n v="6381"/>
    <x v="1"/>
    <s v="gases-co2"/>
    <x v="1"/>
    <n v="2663.1971026816432"/>
    <s v="AR5"/>
    <s v="WEM"/>
    <s v="low"/>
    <x v="8"/>
  </r>
  <r>
    <n v="6382"/>
    <x v="1"/>
    <s v="gases-co2"/>
    <x v="2"/>
    <n v="2769.154686849361"/>
    <s v="AR5"/>
    <s v="WEM"/>
    <s v="low"/>
    <x v="8"/>
  </r>
  <r>
    <n v="6383"/>
    <x v="1"/>
    <s v="gases-co2"/>
    <x v="3"/>
    <n v="2859.76093201704"/>
    <s v="AR5"/>
    <s v="WEM"/>
    <s v="low"/>
    <x v="8"/>
  </r>
  <r>
    <n v="6384"/>
    <x v="1"/>
    <s v="gases-co2"/>
    <x v="4"/>
    <n v="2739.100468132141"/>
    <s v="AR5"/>
    <s v="WEM"/>
    <s v="low"/>
    <x v="8"/>
  </r>
  <r>
    <n v="6385"/>
    <x v="1"/>
    <s v="gases-co2"/>
    <x v="5"/>
    <n v="2829.1582885902499"/>
    <s v="AR5"/>
    <s v="WEM"/>
    <s v="low"/>
    <x v="8"/>
  </r>
  <r>
    <n v="6386"/>
    <x v="1"/>
    <s v="gases-co2"/>
    <x v="6"/>
    <n v="2842.7086453895631"/>
    <s v="AR5"/>
    <s v="WEM"/>
    <s v="low"/>
    <x v="8"/>
  </r>
  <r>
    <n v="6387"/>
    <x v="1"/>
    <s v="gases-co2"/>
    <x v="7"/>
    <n v="2753.0930162036748"/>
    <s v="AR5"/>
    <s v="WEM"/>
    <s v="low"/>
    <x v="8"/>
  </r>
  <r>
    <n v="6388"/>
    <x v="1"/>
    <s v="gases-co2"/>
    <x v="8"/>
    <n v="2807.7711417445789"/>
    <s v="AR5"/>
    <s v="WEM"/>
    <s v="low"/>
    <x v="8"/>
  </r>
  <r>
    <n v="6389"/>
    <x v="1"/>
    <s v="gases-co2"/>
    <x v="9"/>
    <n v="2957.1859500559322"/>
    <s v="AR5"/>
    <s v="WEM"/>
    <s v="low"/>
    <x v="8"/>
  </r>
  <r>
    <n v="6390"/>
    <x v="1"/>
    <s v="gases-co2"/>
    <x v="10"/>
    <n v="2932.2025579031092"/>
    <s v="AR5"/>
    <s v="WEM"/>
    <s v="low"/>
    <x v="8"/>
  </r>
  <r>
    <n v="6391"/>
    <x v="1"/>
    <s v="gases-co2"/>
    <x v="11"/>
    <n v="2995.765412499406"/>
    <s v="AR5"/>
    <s v="WEM"/>
    <s v="low"/>
    <x v="8"/>
  </r>
  <r>
    <n v="6392"/>
    <x v="1"/>
    <s v="gases-co2"/>
    <x v="12"/>
    <n v="2997.617170783034"/>
    <s v="AR5"/>
    <s v="WEM"/>
    <s v="low"/>
    <x v="8"/>
  </r>
  <r>
    <n v="6393"/>
    <x v="1"/>
    <s v="gases-co2"/>
    <x v="13"/>
    <n v="3166.0637142927339"/>
    <s v="AR5"/>
    <s v="WEM"/>
    <s v="low"/>
    <x v="8"/>
  </r>
  <r>
    <n v="6394"/>
    <x v="1"/>
    <s v="gases-co2"/>
    <x v="14"/>
    <n v="3136.81592749826"/>
    <s v="AR5"/>
    <s v="WEM"/>
    <s v="low"/>
    <x v="8"/>
  </r>
  <r>
    <n v="6395"/>
    <x v="1"/>
    <s v="gases-co2"/>
    <x v="15"/>
    <n v="3221.5037072331079"/>
    <s v="AR5"/>
    <s v="WEM"/>
    <s v="low"/>
    <x v="8"/>
  </r>
  <r>
    <n v="6396"/>
    <x v="1"/>
    <s v="gases-co2"/>
    <x v="16"/>
    <n v="3192.9766372471581"/>
    <s v="AR5"/>
    <s v="WEM"/>
    <s v="low"/>
    <x v="8"/>
  </r>
  <r>
    <n v="6397"/>
    <x v="1"/>
    <s v="gases-co2"/>
    <x v="17"/>
    <n v="3392.677388944669"/>
    <s v="AR5"/>
    <s v="WEM"/>
    <s v="low"/>
    <x v="8"/>
  </r>
  <r>
    <n v="6398"/>
    <x v="1"/>
    <s v="gases-co2"/>
    <x v="18"/>
    <n v="3181.3666482389572"/>
    <s v="AR5"/>
    <s v="WEM"/>
    <s v="low"/>
    <x v="8"/>
  </r>
  <r>
    <n v="6399"/>
    <x v="1"/>
    <s v="gases-co2"/>
    <x v="19"/>
    <n v="3042.692810131246"/>
    <s v="AR5"/>
    <s v="WEM"/>
    <s v="low"/>
    <x v="8"/>
  </r>
  <r>
    <n v="6400"/>
    <x v="1"/>
    <s v="gases-co2"/>
    <x v="20"/>
    <n v="3341.833917167708"/>
    <s v="AR5"/>
    <s v="WEM"/>
    <s v="low"/>
    <x v="8"/>
  </r>
  <r>
    <n v="6401"/>
    <x v="1"/>
    <s v="gases-co2"/>
    <x v="21"/>
    <n v="3315.699677906171"/>
    <s v="AR5"/>
    <s v="WEM"/>
    <s v="low"/>
    <x v="8"/>
  </r>
  <r>
    <n v="6402"/>
    <x v="1"/>
    <s v="gases-co2"/>
    <x v="22"/>
    <n v="3277.7050792893278"/>
    <s v="AR5"/>
    <s v="WEM"/>
    <s v="low"/>
    <x v="8"/>
  </r>
  <r>
    <n v="6403"/>
    <x v="1"/>
    <s v="gases-co2"/>
    <x v="23"/>
    <n v="3346.4206858088151"/>
    <s v="AR5"/>
    <s v="WEM"/>
    <s v="low"/>
    <x v="8"/>
  </r>
  <r>
    <n v="6404"/>
    <x v="1"/>
    <s v="gases-co2"/>
    <x v="24"/>
    <n v="3421.2825663323902"/>
    <s v="AR5"/>
    <s v="WEM"/>
    <s v="low"/>
    <x v="8"/>
  </r>
  <r>
    <n v="6405"/>
    <x v="1"/>
    <s v="gases-co2"/>
    <x v="25"/>
    <n v="3535.6703772269648"/>
    <s v="AR5"/>
    <s v="WEM"/>
    <s v="low"/>
    <x v="8"/>
  </r>
  <r>
    <n v="6406"/>
    <x v="1"/>
    <s v="gases-co2"/>
    <x v="26"/>
    <n v="3253.8399668138809"/>
    <s v="AR5"/>
    <s v="WEM"/>
    <s v="low"/>
    <x v="8"/>
  </r>
  <r>
    <n v="6407"/>
    <x v="1"/>
    <s v="gases-co2"/>
    <x v="27"/>
    <n v="3250.4538851978759"/>
    <s v="AR5"/>
    <s v="WEM"/>
    <s v="low"/>
    <x v="8"/>
  </r>
  <r>
    <n v="6408"/>
    <x v="1"/>
    <s v="gases-co2"/>
    <x v="28"/>
    <n v="3130.866227194424"/>
    <s v="AR5"/>
    <s v="WEM"/>
    <s v="low"/>
    <x v="8"/>
  </r>
  <r>
    <n v="6409"/>
    <x v="1"/>
    <s v="gases-co2"/>
    <x v="29"/>
    <n v="3126.034294308075"/>
    <s v="AR5"/>
    <s v="WEM"/>
    <s v="low"/>
    <x v="8"/>
  </r>
  <r>
    <n v="6410"/>
    <x v="1"/>
    <s v="gases-co2"/>
    <x v="30"/>
    <n v="2904.5362753306849"/>
    <s v="AR5"/>
    <s v="WEM"/>
    <s v="low"/>
    <x v="8"/>
  </r>
  <r>
    <n v="6411"/>
    <x v="1"/>
    <s v="gases-co2"/>
    <x v="31"/>
    <n v="2935.1433619258041"/>
    <s v="AR5"/>
    <s v="WEM"/>
    <s v="low"/>
    <x v="8"/>
  </r>
  <r>
    <n v="6412"/>
    <x v="1"/>
    <s v="gases-co2"/>
    <x v="32"/>
    <n v="2760.9684570484642"/>
    <s v="AR5"/>
    <s v="WEM"/>
    <s v="low"/>
    <x v="8"/>
  </r>
  <r>
    <n v="6413"/>
    <x v="1"/>
    <s v="gases-co2"/>
    <x v="33"/>
    <n v="2665.0049223568822"/>
    <s v="AR5"/>
    <s v="WEM"/>
    <s v="low"/>
    <x v="8"/>
  </r>
  <r>
    <n v="6414"/>
    <x v="1"/>
    <s v="gases-co2"/>
    <x v="34"/>
    <n v="2653.9319559999999"/>
    <s v="AR5"/>
    <s v="WEM"/>
    <s v="low"/>
    <x v="8"/>
  </r>
  <r>
    <n v="6415"/>
    <x v="1"/>
    <s v="gases-co2"/>
    <x v="35"/>
    <n v="2792.9445930000002"/>
    <s v="AR5"/>
    <s v="WEM"/>
    <s v="low"/>
    <x v="8"/>
  </r>
  <r>
    <n v="6416"/>
    <x v="1"/>
    <s v="gases-co2"/>
    <x v="36"/>
    <n v="2077.7450990000002"/>
    <s v="AR5"/>
    <s v="WEM"/>
    <s v="low"/>
    <x v="8"/>
  </r>
  <r>
    <n v="6417"/>
    <x v="1"/>
    <s v="gases-co2"/>
    <x v="37"/>
    <n v="1839.7436729999999"/>
    <s v="AR5"/>
    <s v="WEM"/>
    <s v="low"/>
    <x v="8"/>
  </r>
  <r>
    <n v="6418"/>
    <x v="1"/>
    <s v="gases-co2"/>
    <x v="38"/>
    <n v="1840.3602920000001"/>
    <s v="AR5"/>
    <s v="WEM"/>
    <s v="low"/>
    <x v="8"/>
  </r>
  <r>
    <n v="6419"/>
    <x v="1"/>
    <s v="gases-co2"/>
    <x v="39"/>
    <n v="1841.015048"/>
    <s v="AR5"/>
    <s v="WEM"/>
    <s v="low"/>
    <x v="8"/>
  </r>
  <r>
    <n v="6420"/>
    <x v="1"/>
    <s v="gases-co2"/>
    <x v="40"/>
    <n v="1841.7101749999999"/>
    <s v="AR5"/>
    <s v="WEM"/>
    <s v="low"/>
    <x v="8"/>
  </r>
  <r>
    <n v="6421"/>
    <x v="1"/>
    <s v="gases-co2"/>
    <x v="41"/>
    <n v="1841.706338"/>
    <s v="AR5"/>
    <s v="WEM"/>
    <s v="low"/>
    <x v="8"/>
  </r>
  <r>
    <n v="6422"/>
    <x v="1"/>
    <s v="gases-co2"/>
    <x v="42"/>
    <n v="1841.7032489999999"/>
    <s v="AR5"/>
    <s v="WEM"/>
    <s v="low"/>
    <x v="8"/>
  </r>
  <r>
    <n v="6423"/>
    <x v="1"/>
    <s v="gases-co2"/>
    <x v="43"/>
    <n v="1841.7008980000001"/>
    <s v="AR5"/>
    <s v="WEM"/>
    <s v="low"/>
    <x v="8"/>
  </r>
  <r>
    <n v="6424"/>
    <x v="1"/>
    <s v="gases-co2"/>
    <x v="44"/>
    <n v="1841.6992789999999"/>
    <s v="AR5"/>
    <s v="WEM"/>
    <s v="low"/>
    <x v="8"/>
  </r>
  <r>
    <n v="6425"/>
    <x v="1"/>
    <s v="gases-co2"/>
    <x v="45"/>
    <n v="1841.698384"/>
    <s v="AR5"/>
    <s v="WEM"/>
    <s v="low"/>
    <x v="8"/>
  </r>
  <r>
    <n v="6426"/>
    <x v="1"/>
    <s v="gases-co2"/>
    <x v="46"/>
    <n v="1841.6982049999999"/>
    <s v="AR5"/>
    <s v="WEM"/>
    <s v="low"/>
    <x v="8"/>
  </r>
  <r>
    <n v="6427"/>
    <x v="1"/>
    <s v="gases-co2"/>
    <x v="47"/>
    <n v="1841.6987369999999"/>
    <s v="AR5"/>
    <s v="WEM"/>
    <s v="low"/>
    <x v="8"/>
  </r>
  <r>
    <n v="6428"/>
    <x v="1"/>
    <s v="gases-co2"/>
    <x v="48"/>
    <n v="1841.6999719999999"/>
    <s v="AR5"/>
    <s v="WEM"/>
    <s v="low"/>
    <x v="8"/>
  </r>
  <r>
    <n v="6429"/>
    <x v="1"/>
    <s v="gases-co2"/>
    <x v="49"/>
    <n v="1841.7019049999999"/>
    <s v="AR5"/>
    <s v="WEM"/>
    <s v="low"/>
    <x v="8"/>
  </r>
  <r>
    <n v="6430"/>
    <x v="1"/>
    <s v="gases-co2"/>
    <x v="50"/>
    <n v="1841.7045290000001"/>
    <s v="AR5"/>
    <s v="WEM"/>
    <s v="low"/>
    <x v="8"/>
  </r>
  <r>
    <n v="6431"/>
    <x v="1"/>
    <s v="gases-co2"/>
    <x v="51"/>
    <n v="1841.70784"/>
    <s v="AR5"/>
    <s v="WEM"/>
    <s v="low"/>
    <x v="8"/>
  </r>
  <r>
    <n v="6432"/>
    <x v="1"/>
    <s v="gases-co2"/>
    <x v="52"/>
    <n v="1841.711832"/>
    <s v="AR5"/>
    <s v="WEM"/>
    <s v="low"/>
    <x v="8"/>
  </r>
  <r>
    <n v="6433"/>
    <x v="1"/>
    <s v="gases-co2"/>
    <x v="53"/>
    <n v="1841.7164990000001"/>
    <s v="AR5"/>
    <s v="WEM"/>
    <s v="low"/>
    <x v="8"/>
  </r>
  <r>
    <n v="6434"/>
    <x v="1"/>
    <s v="gases-co2"/>
    <x v="54"/>
    <n v="1841.7218379999999"/>
    <s v="AR5"/>
    <s v="WEM"/>
    <s v="low"/>
    <x v="8"/>
  </r>
  <r>
    <n v="6435"/>
    <x v="1"/>
    <s v="gases-co2"/>
    <x v="55"/>
    <n v="1841.727844"/>
    <s v="AR5"/>
    <s v="WEM"/>
    <s v="low"/>
    <x v="8"/>
  </r>
  <r>
    <n v="6436"/>
    <x v="1"/>
    <s v="gases-co2"/>
    <x v="56"/>
    <n v="1841.734512"/>
    <s v="AR5"/>
    <s v="WEM"/>
    <s v="low"/>
    <x v="8"/>
  </r>
  <r>
    <n v="6437"/>
    <x v="1"/>
    <s v="gases-co2"/>
    <x v="57"/>
    <n v="1841.7418399999999"/>
    <s v="AR5"/>
    <s v="WEM"/>
    <s v="low"/>
    <x v="8"/>
  </r>
  <r>
    <n v="6438"/>
    <x v="1"/>
    <s v="gases-co2"/>
    <x v="58"/>
    <n v="1841.749822"/>
    <s v="AR5"/>
    <s v="WEM"/>
    <s v="low"/>
    <x v="8"/>
  </r>
  <r>
    <n v="6439"/>
    <x v="1"/>
    <s v="gases-co2"/>
    <x v="59"/>
    <n v="1841.758456"/>
    <s v="AR5"/>
    <s v="WEM"/>
    <s v="low"/>
    <x v="8"/>
  </r>
  <r>
    <n v="6440"/>
    <x v="1"/>
    <s v="gases-co2"/>
    <x v="60"/>
    <n v="1841.7677389999999"/>
    <s v="AR5"/>
    <s v="WEM"/>
    <s v="low"/>
    <x v="8"/>
  </r>
  <r>
    <n v="6441"/>
    <x v="1"/>
    <s v="gases-hfcs"/>
    <x v="0"/>
    <n v="0"/>
    <s v="AR5"/>
    <s v="WEM"/>
    <s v="low"/>
    <x v="8"/>
  </r>
  <r>
    <n v="6442"/>
    <x v="1"/>
    <s v="gases-hfcs"/>
    <x v="1"/>
    <n v="0"/>
    <s v="AR5"/>
    <s v="WEM"/>
    <s v="low"/>
    <x v="8"/>
  </r>
  <r>
    <n v="6443"/>
    <x v="1"/>
    <s v="gases-hfcs"/>
    <x v="2"/>
    <n v="0.2599999999999999"/>
    <s v="AR5"/>
    <s v="WEM"/>
    <s v="low"/>
    <x v="8"/>
  </r>
  <r>
    <n v="6444"/>
    <x v="1"/>
    <s v="gases-hfcs"/>
    <x v="3"/>
    <n v="0.38999999999999979"/>
    <s v="AR5"/>
    <s v="WEM"/>
    <s v="low"/>
    <x v="8"/>
  </r>
  <r>
    <n v="6445"/>
    <x v="1"/>
    <s v="gases-hfcs"/>
    <x v="4"/>
    <n v="11.821542096799551"/>
    <s v="AR5"/>
    <s v="WEM"/>
    <s v="low"/>
    <x v="8"/>
  </r>
  <r>
    <n v="6446"/>
    <x v="1"/>
    <s v="gases-hfcs"/>
    <x v="5"/>
    <n v="29.462931991860192"/>
    <s v="AR5"/>
    <s v="WEM"/>
    <s v="low"/>
    <x v="8"/>
  </r>
  <r>
    <n v="6447"/>
    <x v="1"/>
    <s v="gases-hfcs"/>
    <x v="6"/>
    <n v="66.789176074552543"/>
    <s v="AR5"/>
    <s v="WEM"/>
    <s v="low"/>
    <x v="8"/>
  </r>
  <r>
    <n v="6448"/>
    <x v="1"/>
    <s v="gases-hfcs"/>
    <x v="7"/>
    <n v="113.35158919593231"/>
    <s v="AR5"/>
    <s v="WEM"/>
    <s v="low"/>
    <x v="8"/>
  </r>
  <r>
    <n v="6449"/>
    <x v="1"/>
    <s v="gases-hfcs"/>
    <x v="8"/>
    <n v="140.2607843338632"/>
    <s v="AR5"/>
    <s v="WEM"/>
    <s v="low"/>
    <x v="8"/>
  </r>
  <r>
    <n v="6450"/>
    <x v="1"/>
    <s v="gases-hfcs"/>
    <x v="9"/>
    <n v="185.4617080593537"/>
    <s v="AR5"/>
    <s v="WEM"/>
    <s v="low"/>
    <x v="8"/>
  </r>
  <r>
    <n v="6451"/>
    <x v="1"/>
    <s v="gases-hfcs"/>
    <x v="10"/>
    <n v="226.6030005437523"/>
    <s v="AR5"/>
    <s v="WEM"/>
    <s v="low"/>
    <x v="8"/>
  </r>
  <r>
    <n v="6452"/>
    <x v="1"/>
    <s v="gases-hfcs"/>
    <x v="11"/>
    <n v="303.96648611854772"/>
    <s v="AR5"/>
    <s v="WEM"/>
    <s v="low"/>
    <x v="8"/>
  </r>
  <r>
    <n v="6453"/>
    <x v="1"/>
    <s v="gases-hfcs"/>
    <x v="12"/>
    <n v="361.97545306556327"/>
    <s v="AR5"/>
    <s v="WEM"/>
    <s v="low"/>
    <x v="8"/>
  </r>
  <r>
    <n v="6454"/>
    <x v="1"/>
    <s v="gases-hfcs"/>
    <x v="13"/>
    <n v="424.0256014250516"/>
    <s v="AR5"/>
    <s v="WEM"/>
    <s v="low"/>
    <x v="8"/>
  </r>
  <r>
    <n v="6455"/>
    <x v="1"/>
    <s v="gases-hfcs"/>
    <x v="14"/>
    <n v="531.57896896966804"/>
    <s v="AR5"/>
    <s v="WEM"/>
    <s v="low"/>
    <x v="8"/>
  </r>
  <r>
    <n v="6456"/>
    <x v="1"/>
    <s v="gases-hfcs"/>
    <x v="15"/>
    <n v="648.30678519472451"/>
    <s v="AR5"/>
    <s v="WEM"/>
    <s v="low"/>
    <x v="8"/>
  </r>
  <r>
    <n v="6457"/>
    <x v="1"/>
    <s v="gases-hfcs"/>
    <x v="16"/>
    <n v="748.10659479507035"/>
    <s v="AR5"/>
    <s v="WEM"/>
    <s v="low"/>
    <x v="8"/>
  </r>
  <r>
    <n v="6458"/>
    <x v="1"/>
    <s v="gases-hfcs"/>
    <x v="17"/>
    <n v="822.15597506122776"/>
    <s v="AR5"/>
    <s v="WEM"/>
    <s v="low"/>
    <x v="8"/>
  </r>
  <r>
    <n v="6459"/>
    <x v="1"/>
    <s v="gases-hfcs"/>
    <x v="18"/>
    <n v="910.09732613155802"/>
    <s v="AR5"/>
    <s v="WEM"/>
    <s v="low"/>
    <x v="8"/>
  </r>
  <r>
    <n v="6460"/>
    <x v="1"/>
    <s v="gases-hfcs"/>
    <x v="19"/>
    <n v="982.94461152021404"/>
    <s v="AR5"/>
    <s v="WEM"/>
    <s v="low"/>
    <x v="8"/>
  </r>
  <r>
    <n v="6461"/>
    <x v="1"/>
    <s v="gases-hfcs"/>
    <x v="20"/>
    <n v="1010.467495462368"/>
    <s v="AR5"/>
    <s v="WEM"/>
    <s v="low"/>
    <x v="8"/>
  </r>
  <r>
    <n v="6462"/>
    <x v="1"/>
    <s v="gases-hfcs"/>
    <x v="21"/>
    <n v="1058.0099127240289"/>
    <s v="AR5"/>
    <s v="WEM"/>
    <s v="low"/>
    <x v="8"/>
  </r>
  <r>
    <n v="6463"/>
    <x v="1"/>
    <s v="gases-hfcs"/>
    <x v="22"/>
    <n v="1103.121039283755"/>
    <s v="AR5"/>
    <s v="WEM"/>
    <s v="low"/>
    <x v="8"/>
  </r>
  <r>
    <n v="6464"/>
    <x v="1"/>
    <s v="gases-hfcs"/>
    <x v="23"/>
    <n v="1136.5370129920429"/>
    <s v="AR5"/>
    <s v="WEM"/>
    <s v="low"/>
    <x v="8"/>
  </r>
  <r>
    <n v="6465"/>
    <x v="1"/>
    <s v="gases-hfcs"/>
    <x v="24"/>
    <n v="1175.912464832955"/>
    <s v="AR5"/>
    <s v="WEM"/>
    <s v="low"/>
    <x v="8"/>
  </r>
  <r>
    <n v="6466"/>
    <x v="1"/>
    <s v="gases-hfcs"/>
    <x v="25"/>
    <n v="1198.3090072456409"/>
    <s v="AR5"/>
    <s v="WEM"/>
    <s v="low"/>
    <x v="8"/>
  </r>
  <r>
    <n v="6467"/>
    <x v="1"/>
    <s v="gases-hfcs"/>
    <x v="26"/>
    <n v="1217.139570021686"/>
    <s v="AR5"/>
    <s v="WEM"/>
    <s v="low"/>
    <x v="8"/>
  </r>
  <r>
    <n v="6468"/>
    <x v="1"/>
    <s v="gases-hfcs"/>
    <x v="27"/>
    <n v="1252.203587096413"/>
    <s v="AR5"/>
    <s v="WEM"/>
    <s v="low"/>
    <x v="8"/>
  </r>
  <r>
    <n v="6469"/>
    <x v="1"/>
    <s v="gases-hfcs"/>
    <x v="28"/>
    <n v="1299.3109512162041"/>
    <s v="AR5"/>
    <s v="WEM"/>
    <s v="low"/>
    <x v="8"/>
  </r>
  <r>
    <n v="6470"/>
    <x v="1"/>
    <s v="gases-hfcs"/>
    <x v="29"/>
    <n v="1314.5950710156501"/>
    <s v="AR5"/>
    <s v="WEM"/>
    <s v="low"/>
    <x v="8"/>
  </r>
  <r>
    <n v="6471"/>
    <x v="1"/>
    <s v="gases-hfcs"/>
    <x v="30"/>
    <n v="1342.9679691905501"/>
    <s v="AR5"/>
    <s v="WEM"/>
    <s v="low"/>
    <x v="8"/>
  </r>
  <r>
    <n v="6472"/>
    <x v="1"/>
    <s v="gases-hfcs"/>
    <x v="31"/>
    <n v="1545.994457819357"/>
    <s v="AR5"/>
    <s v="WEM"/>
    <s v="low"/>
    <x v="8"/>
  </r>
  <r>
    <n v="6473"/>
    <x v="1"/>
    <s v="gases-hfcs"/>
    <x v="32"/>
    <n v="1439.77469659385"/>
    <s v="AR5"/>
    <s v="WEM"/>
    <s v="low"/>
    <x v="8"/>
  </r>
  <r>
    <n v="6474"/>
    <x v="1"/>
    <s v="gases-hfcs"/>
    <x v="33"/>
    <n v="1087.12560857828"/>
    <s v="AR5"/>
    <s v="WEM"/>
    <s v="low"/>
    <x v="8"/>
  </r>
  <r>
    <n v="6475"/>
    <x v="1"/>
    <s v="gases-hfcs"/>
    <x v="34"/>
    <n v="1095.973864"/>
    <s v="AR5"/>
    <s v="WEM"/>
    <s v="low"/>
    <x v="8"/>
  </r>
  <r>
    <n v="6476"/>
    <x v="1"/>
    <s v="gases-hfcs"/>
    <x v="35"/>
    <n v="1015.603626"/>
    <s v="AR5"/>
    <s v="WEM"/>
    <s v="low"/>
    <x v="8"/>
  </r>
  <r>
    <n v="6477"/>
    <x v="1"/>
    <s v="gases-hfcs"/>
    <x v="36"/>
    <n v="993.15016479999997"/>
    <s v="AR5"/>
    <s v="WEM"/>
    <s v="low"/>
    <x v="8"/>
  </r>
  <r>
    <n v="6478"/>
    <x v="1"/>
    <s v="gases-hfcs"/>
    <x v="37"/>
    <n v="987.51494219999995"/>
    <s v="AR5"/>
    <s v="WEM"/>
    <s v="low"/>
    <x v="8"/>
  </r>
  <r>
    <n v="6479"/>
    <x v="1"/>
    <s v="gases-hfcs"/>
    <x v="38"/>
    <n v="958.26316929999996"/>
    <s v="AR5"/>
    <s v="WEM"/>
    <s v="low"/>
    <x v="8"/>
  </r>
  <r>
    <n v="6480"/>
    <x v="1"/>
    <s v="gases-hfcs"/>
    <x v="39"/>
    <n v="939.21441570000002"/>
    <s v="AR5"/>
    <s v="WEM"/>
    <s v="low"/>
    <x v="8"/>
  </r>
  <r>
    <n v="6481"/>
    <x v="1"/>
    <s v="gases-hfcs"/>
    <x v="40"/>
    <n v="933.92653640000003"/>
    <s v="AR5"/>
    <s v="WEM"/>
    <s v="low"/>
    <x v="8"/>
  </r>
  <r>
    <n v="6482"/>
    <x v="1"/>
    <s v="gases-hfcs"/>
    <x v="41"/>
    <n v="931.60503329999995"/>
    <s v="AR5"/>
    <s v="WEM"/>
    <s v="low"/>
    <x v="8"/>
  </r>
  <r>
    <n v="6483"/>
    <x v="1"/>
    <s v="gases-hfcs"/>
    <x v="42"/>
    <n v="901.68035929999996"/>
    <s v="AR5"/>
    <s v="WEM"/>
    <s v="low"/>
    <x v="8"/>
  </r>
  <r>
    <n v="6484"/>
    <x v="1"/>
    <s v="gases-hfcs"/>
    <x v="43"/>
    <n v="893.64692390000005"/>
    <s v="AR5"/>
    <s v="WEM"/>
    <s v="low"/>
    <x v="8"/>
  </r>
  <r>
    <n v="6485"/>
    <x v="1"/>
    <s v="gases-hfcs"/>
    <x v="44"/>
    <n v="874.72838690000003"/>
    <s v="AR5"/>
    <s v="WEM"/>
    <s v="low"/>
    <x v="8"/>
  </r>
  <r>
    <n v="6486"/>
    <x v="1"/>
    <s v="gases-hfcs"/>
    <x v="45"/>
    <n v="861.86847939999996"/>
    <s v="AR5"/>
    <s v="WEM"/>
    <s v="low"/>
    <x v="8"/>
  </r>
  <r>
    <n v="6487"/>
    <x v="1"/>
    <s v="gases-hfcs"/>
    <x v="46"/>
    <n v="835.48230699999999"/>
    <s v="AR5"/>
    <s v="WEM"/>
    <s v="low"/>
    <x v="8"/>
  </r>
  <r>
    <n v="6488"/>
    <x v="1"/>
    <s v="gases-hfcs"/>
    <x v="47"/>
    <n v="831.87302050000005"/>
    <s v="AR5"/>
    <s v="WEM"/>
    <s v="low"/>
    <x v="8"/>
  </r>
  <r>
    <n v="6489"/>
    <x v="1"/>
    <s v="gases-hfcs"/>
    <x v="48"/>
    <n v="800.38172210000005"/>
    <s v="AR5"/>
    <s v="WEM"/>
    <s v="low"/>
    <x v="8"/>
  </r>
  <r>
    <n v="6490"/>
    <x v="1"/>
    <s v="gases-hfcs"/>
    <x v="49"/>
    <n v="782.93033419999995"/>
    <s v="AR5"/>
    <s v="WEM"/>
    <s v="low"/>
    <x v="8"/>
  </r>
  <r>
    <n v="6491"/>
    <x v="1"/>
    <s v="gases-hfcs"/>
    <x v="50"/>
    <n v="750.16686460000005"/>
    <s v="AR5"/>
    <s v="WEM"/>
    <s v="low"/>
    <x v="8"/>
  </r>
  <r>
    <n v="6492"/>
    <x v="1"/>
    <s v="gases-hfcs"/>
    <x v="51"/>
    <n v="775.77022690000001"/>
    <s v="AR5"/>
    <s v="WEM"/>
    <s v="low"/>
    <x v="8"/>
  </r>
  <r>
    <n v="6493"/>
    <x v="1"/>
    <s v="gases-hfcs"/>
    <x v="52"/>
    <n v="751.59064169999999"/>
    <s v="AR5"/>
    <s v="WEM"/>
    <s v="low"/>
    <x v="8"/>
  </r>
  <r>
    <n v="6494"/>
    <x v="1"/>
    <s v="gases-hfcs"/>
    <x v="53"/>
    <n v="773.91640140000004"/>
    <s v="AR5"/>
    <s v="WEM"/>
    <s v="low"/>
    <x v="8"/>
  </r>
  <r>
    <n v="6495"/>
    <x v="1"/>
    <s v="gases-hfcs"/>
    <x v="54"/>
    <n v="776.00593430000004"/>
    <s v="AR5"/>
    <s v="WEM"/>
    <s v="low"/>
    <x v="8"/>
  </r>
  <r>
    <n v="6496"/>
    <x v="1"/>
    <s v="gases-hfcs"/>
    <x v="55"/>
    <n v="758.07236690000002"/>
    <s v="AR5"/>
    <s v="WEM"/>
    <s v="low"/>
    <x v="8"/>
  </r>
  <r>
    <n v="6497"/>
    <x v="1"/>
    <s v="gases-hfcs"/>
    <x v="56"/>
    <n v="737.50058999999999"/>
    <s v="AR5"/>
    <s v="WEM"/>
    <s v="low"/>
    <x v="8"/>
  </r>
  <r>
    <n v="6498"/>
    <x v="1"/>
    <s v="gases-hfcs"/>
    <x v="57"/>
    <n v="715.36720209999999"/>
    <s v="AR5"/>
    <s v="WEM"/>
    <s v="low"/>
    <x v="8"/>
  </r>
  <r>
    <n v="6499"/>
    <x v="1"/>
    <s v="gases-hfcs"/>
    <x v="58"/>
    <n v="701.01130920000003"/>
    <s v="AR5"/>
    <s v="WEM"/>
    <s v="low"/>
    <x v="8"/>
  </r>
  <r>
    <n v="6500"/>
    <x v="1"/>
    <s v="gases-hfcs"/>
    <x v="59"/>
    <n v="689.02078319999998"/>
    <s v="AR5"/>
    <s v="WEM"/>
    <s v="low"/>
    <x v="8"/>
  </r>
  <r>
    <n v="6501"/>
    <x v="1"/>
    <s v="gases-hfcs"/>
    <x v="60"/>
    <n v="678.19766059999995"/>
    <s v="AR5"/>
    <s v="WEM"/>
    <s v="low"/>
    <x v="8"/>
  </r>
  <r>
    <n v="6502"/>
    <x v="1"/>
    <s v="gases-n2o"/>
    <x v="0"/>
    <n v="88.764883075424351"/>
    <s v="AR5"/>
    <s v="WEM"/>
    <s v="low"/>
    <x v="8"/>
  </r>
  <r>
    <n v="6503"/>
    <x v="1"/>
    <s v="gases-n2o"/>
    <x v="1"/>
    <n v="86.545760998538739"/>
    <s v="AR5"/>
    <s v="WEM"/>
    <s v="low"/>
    <x v="8"/>
  </r>
  <r>
    <n v="6504"/>
    <x v="1"/>
    <s v="gases-n2o"/>
    <x v="2"/>
    <n v="82.218472948611819"/>
    <s v="AR5"/>
    <s v="WEM"/>
    <s v="low"/>
    <x v="8"/>
  </r>
  <r>
    <n v="6505"/>
    <x v="1"/>
    <s v="gases-n2o"/>
    <x v="3"/>
    <n v="78.107549301181209"/>
    <s v="AR5"/>
    <s v="WEM"/>
    <s v="low"/>
    <x v="8"/>
  </r>
  <r>
    <n v="6506"/>
    <x v="1"/>
    <s v="gases-n2o"/>
    <x v="4"/>
    <n v="74.202171836122147"/>
    <s v="AR5"/>
    <s v="WEM"/>
    <s v="low"/>
    <x v="8"/>
  </r>
  <r>
    <n v="6507"/>
    <x v="1"/>
    <s v="gases-n2o"/>
    <x v="5"/>
    <n v="70.492063244316043"/>
    <s v="AR5"/>
    <s v="WEM"/>
    <s v="low"/>
    <x v="8"/>
  </r>
  <r>
    <n v="6508"/>
    <x v="1"/>
    <s v="gases-n2o"/>
    <x v="6"/>
    <n v="66.967460082100231"/>
    <s v="AR5"/>
    <s v="WEM"/>
    <s v="low"/>
    <x v="8"/>
  </r>
  <r>
    <n v="6509"/>
    <x v="1"/>
    <s v="gases-n2o"/>
    <x v="7"/>
    <n v="63.619087077995218"/>
    <s v="AR5"/>
    <s v="WEM"/>
    <s v="low"/>
    <x v="8"/>
  </r>
  <r>
    <n v="6510"/>
    <x v="1"/>
    <s v="gases-n2o"/>
    <x v="8"/>
    <n v="60.438132724095453"/>
    <s v="AR5"/>
    <s v="WEM"/>
    <s v="low"/>
    <x v="8"/>
  </r>
  <r>
    <n v="6511"/>
    <x v="1"/>
    <s v="gases-n2o"/>
    <x v="9"/>
    <n v="57.416226087890678"/>
    <s v="AR5"/>
    <s v="WEM"/>
    <s v="low"/>
    <x v="8"/>
  </r>
  <r>
    <n v="6512"/>
    <x v="1"/>
    <s v="gases-n2o"/>
    <x v="10"/>
    <n v="54.545414783496142"/>
    <s v="AR5"/>
    <s v="WEM"/>
    <s v="low"/>
    <x v="8"/>
  </r>
  <r>
    <n v="6513"/>
    <x v="1"/>
    <s v="gases-n2o"/>
    <x v="11"/>
    <n v="51.818144044321343"/>
    <s v="AR5"/>
    <s v="WEM"/>
    <s v="low"/>
    <x v="8"/>
  </r>
  <r>
    <n v="6514"/>
    <x v="1"/>
    <s v="gases-n2o"/>
    <x v="12"/>
    <n v="49.227236842105263"/>
    <s v="AR5"/>
    <s v="WEM"/>
    <s v="low"/>
    <x v="8"/>
  </r>
  <r>
    <n v="6515"/>
    <x v="1"/>
    <s v="gases-n2o"/>
    <x v="13"/>
    <n v="46.375"/>
    <s v="AR5"/>
    <s v="WEM"/>
    <s v="low"/>
    <x v="8"/>
  </r>
  <r>
    <n v="6516"/>
    <x v="1"/>
    <s v="gases-n2o"/>
    <x v="14"/>
    <n v="43.0625"/>
    <s v="AR5"/>
    <s v="WEM"/>
    <s v="low"/>
    <x v="8"/>
  </r>
  <r>
    <n v="6517"/>
    <x v="1"/>
    <s v="gases-n2o"/>
    <x v="15"/>
    <n v="39.6175"/>
    <s v="AR5"/>
    <s v="WEM"/>
    <s v="low"/>
    <x v="8"/>
  </r>
  <r>
    <n v="6518"/>
    <x v="1"/>
    <s v="gases-n2o"/>
    <x v="16"/>
    <n v="36.172499999999999"/>
    <s v="AR5"/>
    <s v="WEM"/>
    <s v="low"/>
    <x v="8"/>
  </r>
  <r>
    <n v="6519"/>
    <x v="1"/>
    <s v="gases-n2o"/>
    <x v="17"/>
    <n v="39.180250000000001"/>
    <s v="AR5"/>
    <s v="WEM"/>
    <s v="low"/>
    <x v="8"/>
  </r>
  <r>
    <n v="6520"/>
    <x v="1"/>
    <s v="gases-n2o"/>
    <x v="18"/>
    <n v="46.825499999999998"/>
    <s v="AR5"/>
    <s v="WEM"/>
    <s v="low"/>
    <x v="8"/>
  </r>
  <r>
    <n v="6521"/>
    <x v="1"/>
    <s v="gases-n2o"/>
    <x v="19"/>
    <n v="47.183250000000001"/>
    <s v="AR5"/>
    <s v="WEM"/>
    <s v="low"/>
    <x v="8"/>
  </r>
  <r>
    <n v="6522"/>
    <x v="1"/>
    <s v="gases-n2o"/>
    <x v="20"/>
    <n v="47.501249999999999"/>
    <s v="AR5"/>
    <s v="WEM"/>
    <s v="low"/>
    <x v="8"/>
  </r>
  <r>
    <n v="6523"/>
    <x v="1"/>
    <s v="gases-n2o"/>
    <x v="21"/>
    <n v="47.408499999999997"/>
    <s v="AR5"/>
    <s v="WEM"/>
    <s v="low"/>
    <x v="8"/>
  </r>
  <r>
    <n v="6524"/>
    <x v="1"/>
    <s v="gases-n2o"/>
    <x v="22"/>
    <n v="48.070999999999991"/>
    <s v="AR5"/>
    <s v="WEM"/>
    <s v="low"/>
    <x v="8"/>
  </r>
  <r>
    <n v="6525"/>
    <x v="1"/>
    <s v="gases-n2o"/>
    <x v="23"/>
    <n v="51.728000000000002"/>
    <s v="AR5"/>
    <s v="WEM"/>
    <s v="low"/>
    <x v="8"/>
  </r>
  <r>
    <n v="6526"/>
    <x v="1"/>
    <s v="gases-n2o"/>
    <x v="24"/>
    <n v="51.728000000000002"/>
    <s v="AR5"/>
    <s v="WEM"/>
    <s v="low"/>
    <x v="8"/>
  </r>
  <r>
    <n v="6527"/>
    <x v="1"/>
    <s v="gases-n2o"/>
    <x v="25"/>
    <n v="53.291499999999999"/>
    <s v="AR5"/>
    <s v="WEM"/>
    <s v="low"/>
    <x v="8"/>
  </r>
  <r>
    <n v="6528"/>
    <x v="1"/>
    <s v="gases-n2o"/>
    <x v="26"/>
    <n v="52.310999999999993"/>
    <s v="AR5"/>
    <s v="WEM"/>
    <s v="low"/>
    <x v="8"/>
  </r>
  <r>
    <n v="6529"/>
    <x v="1"/>
    <s v="gases-n2o"/>
    <x v="27"/>
    <n v="54.735750000000003"/>
    <s v="AR5"/>
    <s v="WEM"/>
    <s v="low"/>
    <x v="8"/>
  </r>
  <r>
    <n v="6530"/>
    <x v="1"/>
    <s v="gases-n2o"/>
    <x v="28"/>
    <n v="72.437750000000008"/>
    <s v="AR5"/>
    <s v="WEM"/>
    <s v="low"/>
    <x v="8"/>
  </r>
  <r>
    <n v="6531"/>
    <x v="1"/>
    <s v="gases-n2o"/>
    <x v="29"/>
    <n v="73.285750000000007"/>
    <s v="AR5"/>
    <s v="WEM"/>
    <s v="low"/>
    <x v="8"/>
  </r>
  <r>
    <n v="6532"/>
    <x v="1"/>
    <s v="gases-n2o"/>
    <x v="30"/>
    <n v="65.6935"/>
    <s v="AR5"/>
    <s v="WEM"/>
    <s v="low"/>
    <x v="8"/>
  </r>
  <r>
    <n v="6533"/>
    <x v="1"/>
    <s v="gases-n2o"/>
    <x v="31"/>
    <n v="79.632499999999993"/>
    <s v="AR5"/>
    <s v="WEM"/>
    <s v="low"/>
    <x v="8"/>
  </r>
  <r>
    <n v="6534"/>
    <x v="1"/>
    <s v="gases-n2o"/>
    <x v="32"/>
    <n v="94.737499999999997"/>
    <s v="AR5"/>
    <s v="WEM"/>
    <s v="low"/>
    <x v="8"/>
  </r>
  <r>
    <n v="6535"/>
    <x v="1"/>
    <s v="gases-n2o"/>
    <x v="33"/>
    <n v="112.49250000000001"/>
    <s v="AR5"/>
    <s v="WEM"/>
    <s v="low"/>
    <x v="8"/>
  </r>
  <r>
    <n v="6536"/>
    <x v="1"/>
    <s v="gases-n2o"/>
    <x v="34"/>
    <n v="147.21569840000001"/>
    <s v="AR5"/>
    <s v="WEM"/>
    <s v="low"/>
    <x v="8"/>
  </r>
  <r>
    <n v="6537"/>
    <x v="1"/>
    <s v="gases-n2o"/>
    <x v="35"/>
    <n v="149.97238730000001"/>
    <s v="AR5"/>
    <s v="WEM"/>
    <s v="low"/>
    <x v="8"/>
  </r>
  <r>
    <n v="6538"/>
    <x v="1"/>
    <s v="gases-n2o"/>
    <x v="36"/>
    <n v="152.9015143"/>
    <s v="AR5"/>
    <s v="WEM"/>
    <s v="low"/>
    <x v="8"/>
  </r>
  <r>
    <n v="6539"/>
    <x v="1"/>
    <s v="gases-n2o"/>
    <x v="37"/>
    <n v="156.013113"/>
    <s v="AR5"/>
    <s v="WEM"/>
    <s v="low"/>
    <x v="8"/>
  </r>
  <r>
    <n v="6540"/>
    <x v="1"/>
    <s v="gases-n2o"/>
    <x v="38"/>
    <n v="159.31782430000001"/>
    <s v="AR5"/>
    <s v="WEM"/>
    <s v="low"/>
    <x v="8"/>
  </r>
  <r>
    <n v="6541"/>
    <x v="1"/>
    <s v="gases-n2o"/>
    <x v="39"/>
    <n v="162.82693269999999"/>
    <s v="AR5"/>
    <s v="WEM"/>
    <s v="low"/>
    <x v="8"/>
  </r>
  <r>
    <n v="6542"/>
    <x v="1"/>
    <s v="gases-n2o"/>
    <x v="40"/>
    <n v="166.55240470000001"/>
    <s v="AR5"/>
    <s v="WEM"/>
    <s v="low"/>
    <x v="8"/>
  </r>
  <r>
    <n v="6543"/>
    <x v="1"/>
    <s v="gases-n2o"/>
    <x v="41"/>
    <n v="166.53184400000001"/>
    <s v="AR5"/>
    <s v="WEM"/>
    <s v="low"/>
    <x v="8"/>
  </r>
  <r>
    <n v="6544"/>
    <x v="1"/>
    <s v="gases-n2o"/>
    <x v="42"/>
    <n v="166.5152865"/>
    <s v="AR5"/>
    <s v="WEM"/>
    <s v="low"/>
    <x v="8"/>
  </r>
  <r>
    <n v="6545"/>
    <x v="1"/>
    <s v="gases-n2o"/>
    <x v="43"/>
    <n v="166.50268929999999"/>
    <s v="AR5"/>
    <s v="WEM"/>
    <s v="low"/>
    <x v="8"/>
  </r>
  <r>
    <n v="6546"/>
    <x v="1"/>
    <s v="gases-n2o"/>
    <x v="44"/>
    <n v="166.49401109999999"/>
    <s v="AR5"/>
    <s v="WEM"/>
    <s v="low"/>
    <x v="8"/>
  </r>
  <r>
    <n v="6547"/>
    <x v="1"/>
    <s v="gases-n2o"/>
    <x v="45"/>
    <n v="166.48921250000001"/>
    <s v="AR5"/>
    <s v="WEM"/>
    <s v="low"/>
    <x v="8"/>
  </r>
  <r>
    <n v="6548"/>
    <x v="1"/>
    <s v="gases-n2o"/>
    <x v="46"/>
    <n v="166.4882557"/>
    <s v="AR5"/>
    <s v="WEM"/>
    <s v="low"/>
    <x v="8"/>
  </r>
  <r>
    <n v="6549"/>
    <x v="1"/>
    <s v="gases-n2o"/>
    <x v="47"/>
    <n v="166.4911046"/>
    <s v="AR5"/>
    <s v="WEM"/>
    <s v="low"/>
    <x v="8"/>
  </r>
  <r>
    <n v="6550"/>
    <x v="1"/>
    <s v="gases-n2o"/>
    <x v="48"/>
    <n v="166.49772469999999"/>
    <s v="AR5"/>
    <s v="WEM"/>
    <s v="low"/>
    <x v="8"/>
  </r>
  <r>
    <n v="6551"/>
    <x v="1"/>
    <s v="gases-n2o"/>
    <x v="49"/>
    <n v="166.5080834"/>
    <s v="AR5"/>
    <s v="WEM"/>
    <s v="low"/>
    <x v="8"/>
  </r>
  <r>
    <n v="6552"/>
    <x v="1"/>
    <s v="gases-n2o"/>
    <x v="50"/>
    <n v="166.5221493"/>
    <s v="AR5"/>
    <s v="WEM"/>
    <s v="low"/>
    <x v="8"/>
  </r>
  <r>
    <n v="6553"/>
    <x v="1"/>
    <s v="gases-n2o"/>
    <x v="51"/>
    <n v="166.53989290000001"/>
    <s v="AR5"/>
    <s v="WEM"/>
    <s v="low"/>
    <x v="8"/>
  </r>
  <r>
    <n v="6554"/>
    <x v="1"/>
    <s v="gases-n2o"/>
    <x v="52"/>
    <n v="166.5612859"/>
    <s v="AR5"/>
    <s v="WEM"/>
    <s v="low"/>
    <x v="8"/>
  </r>
  <r>
    <n v="6555"/>
    <x v="1"/>
    <s v="gases-n2o"/>
    <x v="53"/>
    <n v="166.58630170000001"/>
    <s v="AR5"/>
    <s v="WEM"/>
    <s v="low"/>
    <x v="8"/>
  </r>
  <r>
    <n v="6556"/>
    <x v="1"/>
    <s v="gases-n2o"/>
    <x v="54"/>
    <n v="166.61491509999999"/>
    <s v="AR5"/>
    <s v="WEM"/>
    <s v="low"/>
    <x v="8"/>
  </r>
  <r>
    <n v="6557"/>
    <x v="1"/>
    <s v="gases-n2o"/>
    <x v="55"/>
    <n v="166.64710239999999"/>
    <s v="AR5"/>
    <s v="WEM"/>
    <s v="low"/>
    <x v="8"/>
  </r>
  <r>
    <n v="6558"/>
    <x v="1"/>
    <s v="gases-n2o"/>
    <x v="56"/>
    <n v="166.68284130000001"/>
    <s v="AR5"/>
    <s v="WEM"/>
    <s v="low"/>
    <x v="8"/>
  </r>
  <r>
    <n v="6559"/>
    <x v="1"/>
    <s v="gases-n2o"/>
    <x v="57"/>
    <n v="166.7221108"/>
    <s v="AR5"/>
    <s v="WEM"/>
    <s v="low"/>
    <x v="8"/>
  </r>
  <r>
    <n v="6560"/>
    <x v="1"/>
    <s v="gases-n2o"/>
    <x v="58"/>
    <n v="166.76489140000001"/>
    <s v="AR5"/>
    <s v="WEM"/>
    <s v="low"/>
    <x v="8"/>
  </r>
  <r>
    <n v="6561"/>
    <x v="1"/>
    <s v="gases-n2o"/>
    <x v="59"/>
    <n v="166.8111648"/>
    <s v="AR5"/>
    <s v="WEM"/>
    <s v="low"/>
    <x v="8"/>
  </r>
  <r>
    <n v="6562"/>
    <x v="1"/>
    <s v="gases-n2o"/>
    <x v="60"/>
    <n v="166.86091400000001"/>
    <s v="AR5"/>
    <s v="WEM"/>
    <s v="low"/>
    <x v="8"/>
  </r>
  <r>
    <n v="6563"/>
    <x v="1"/>
    <s v="gases-pfcs"/>
    <x v="0"/>
    <n v="818.0081160000002"/>
    <s v="AR5"/>
    <s v="WEM"/>
    <s v="low"/>
    <x v="8"/>
  </r>
  <r>
    <n v="6564"/>
    <x v="1"/>
    <s v="gases-pfcs"/>
    <x v="1"/>
    <n v="812.46662400000002"/>
    <s v="AR5"/>
    <s v="WEM"/>
    <s v="low"/>
    <x v="8"/>
  </r>
  <r>
    <n v="6565"/>
    <x v="1"/>
    <s v="gases-pfcs"/>
    <x v="2"/>
    <n v="415.35300000000001"/>
    <s v="AR5"/>
    <s v="WEM"/>
    <s v="low"/>
    <x v="8"/>
  </r>
  <r>
    <n v="6566"/>
    <x v="1"/>
    <s v="gases-pfcs"/>
    <x v="3"/>
    <n v="188.988"/>
    <s v="AR5"/>
    <s v="WEM"/>
    <s v="low"/>
    <x v="8"/>
  </r>
  <r>
    <n v="6567"/>
    <x v="1"/>
    <s v="gases-pfcs"/>
    <x v="4"/>
    <n v="167.42400000000001"/>
    <s v="AR5"/>
    <s v="WEM"/>
    <s v="low"/>
    <x v="8"/>
  </r>
  <r>
    <n v="6568"/>
    <x v="1"/>
    <s v="gases-pfcs"/>
    <x v="5"/>
    <n v="138.60400000000001"/>
    <s v="AR5"/>
    <s v="WEM"/>
    <s v="low"/>
    <x v="8"/>
  </r>
  <r>
    <n v="6569"/>
    <x v="1"/>
    <s v="gases-pfcs"/>
    <x v="6"/>
    <n v="227.00299999999999"/>
    <s v="AR5"/>
    <s v="WEM"/>
    <s v="low"/>
    <x v="8"/>
  </r>
  <r>
    <n v="6570"/>
    <x v="1"/>
    <s v="gases-pfcs"/>
    <x v="7"/>
    <n v="195.36060000000001"/>
    <s v="AR5"/>
    <s v="WEM"/>
    <s v="low"/>
    <x v="8"/>
  </r>
  <r>
    <n v="6571"/>
    <x v="1"/>
    <s v="gases-pfcs"/>
    <x v="8"/>
    <n v="110.58263333333331"/>
    <s v="AR5"/>
    <s v="WEM"/>
    <s v="low"/>
    <x v="8"/>
  </r>
  <r>
    <n v="6572"/>
    <x v="1"/>
    <s v="gases-pfcs"/>
    <x v="9"/>
    <n v="85.483533333333341"/>
    <s v="AR5"/>
    <s v="WEM"/>
    <s v="low"/>
    <x v="8"/>
  </r>
  <r>
    <n v="6573"/>
    <x v="1"/>
    <s v="gases-pfcs"/>
    <x v="10"/>
    <n v="84.532233333333338"/>
    <s v="AR5"/>
    <s v="WEM"/>
    <s v="low"/>
    <x v="8"/>
  </r>
  <r>
    <n v="6574"/>
    <x v="1"/>
    <s v="gases-pfcs"/>
    <x v="11"/>
    <n v="63.497100000000003"/>
    <s v="AR5"/>
    <s v="WEM"/>
    <s v="low"/>
    <x v="8"/>
  </r>
  <r>
    <n v="6575"/>
    <x v="1"/>
    <s v="gases-pfcs"/>
    <x v="12"/>
    <n v="77.024699999999996"/>
    <s v="AR5"/>
    <s v="WEM"/>
    <s v="low"/>
    <x v="8"/>
  </r>
  <r>
    <n v="6576"/>
    <x v="1"/>
    <s v="gases-pfcs"/>
    <x v="13"/>
    <n v="115.767"/>
    <s v="AR5"/>
    <s v="WEM"/>
    <s v="low"/>
    <x v="8"/>
  </r>
  <r>
    <n v="6577"/>
    <x v="1"/>
    <s v="gases-pfcs"/>
    <x v="14"/>
    <n v="90.067499999999995"/>
    <s v="AR5"/>
    <s v="WEM"/>
    <s v="low"/>
    <x v="8"/>
  </r>
  <r>
    <n v="6578"/>
    <x v="1"/>
    <s v="gases-pfcs"/>
    <x v="15"/>
    <n v="62.391599999999997"/>
    <s v="AR5"/>
    <s v="WEM"/>
    <s v="low"/>
    <x v="8"/>
  </r>
  <r>
    <n v="6579"/>
    <x v="1"/>
    <s v="gases-pfcs"/>
    <x v="16"/>
    <n v="97.087500000000006"/>
    <s v="AR5"/>
    <s v="WEM"/>
    <s v="low"/>
    <x v="8"/>
  </r>
  <r>
    <n v="6580"/>
    <x v="1"/>
    <s v="gases-pfcs"/>
    <x v="17"/>
    <n v="43.684800000000003"/>
    <s v="AR5"/>
    <s v="WEM"/>
    <s v="low"/>
    <x v="8"/>
  </r>
  <r>
    <n v="6581"/>
    <x v="1"/>
    <s v="gases-pfcs"/>
    <x v="18"/>
    <n v="41.212800000000001"/>
    <s v="AR5"/>
    <s v="WEM"/>
    <s v="low"/>
    <x v="8"/>
  </r>
  <r>
    <n v="6582"/>
    <x v="1"/>
    <s v="gases-pfcs"/>
    <x v="19"/>
    <n v="48.613799999999998"/>
    <s v="AR5"/>
    <s v="WEM"/>
    <s v="low"/>
    <x v="8"/>
  </r>
  <r>
    <n v="6583"/>
    <x v="1"/>
    <s v="gases-pfcs"/>
    <x v="20"/>
    <n v="42.77376000000001"/>
    <s v="AR5"/>
    <s v="WEM"/>
    <s v="low"/>
    <x v="8"/>
  </r>
  <r>
    <n v="6584"/>
    <x v="1"/>
    <s v="gases-pfcs"/>
    <x v="21"/>
    <n v="31.611070266580001"/>
    <s v="AR5"/>
    <s v="WEM"/>
    <s v="low"/>
    <x v="8"/>
  </r>
  <r>
    <n v="6585"/>
    <x v="1"/>
    <s v="gases-pfcs"/>
    <x v="22"/>
    <n v="42.680956069072003"/>
    <s v="AR5"/>
    <s v="WEM"/>
    <s v="low"/>
    <x v="8"/>
  </r>
  <r>
    <n v="6586"/>
    <x v="1"/>
    <s v="gases-pfcs"/>
    <x v="23"/>
    <n v="43.277804181960001"/>
    <s v="AR5"/>
    <s v="WEM"/>
    <s v="low"/>
    <x v="8"/>
  </r>
  <r>
    <n v="6587"/>
    <x v="1"/>
    <s v="gases-pfcs"/>
    <x v="24"/>
    <n v="66.0154191427077"/>
    <s v="AR5"/>
    <s v="WEM"/>
    <s v="low"/>
    <x v="8"/>
  </r>
  <r>
    <n v="6588"/>
    <x v="1"/>
    <s v="gases-pfcs"/>
    <x v="25"/>
    <n v="52.684147821630802"/>
    <s v="AR5"/>
    <s v="WEM"/>
    <s v="low"/>
    <x v="8"/>
  </r>
  <r>
    <n v="6589"/>
    <x v="1"/>
    <s v="gases-pfcs"/>
    <x v="26"/>
    <n v="43.786996734535997"/>
    <s v="AR5"/>
    <s v="WEM"/>
    <s v="low"/>
    <x v="8"/>
  </r>
  <r>
    <n v="6590"/>
    <x v="1"/>
    <s v="gases-pfcs"/>
    <x v="27"/>
    <n v="54.368065500000007"/>
    <s v="AR5"/>
    <s v="WEM"/>
    <s v="low"/>
    <x v="8"/>
  </r>
  <r>
    <n v="6591"/>
    <x v="1"/>
    <s v="gases-pfcs"/>
    <x v="28"/>
    <n v="65.103999107936005"/>
    <s v="AR5"/>
    <s v="WEM"/>
    <s v="low"/>
    <x v="8"/>
  </r>
  <r>
    <n v="6592"/>
    <x v="1"/>
    <s v="gases-pfcs"/>
    <x v="29"/>
    <n v="80.153760543999994"/>
    <s v="AR5"/>
    <s v="WEM"/>
    <s v="low"/>
    <x v="8"/>
  </r>
  <r>
    <n v="6593"/>
    <x v="1"/>
    <s v="gases-pfcs"/>
    <x v="30"/>
    <n v="79.060343626079998"/>
    <s v="AR5"/>
    <s v="WEM"/>
    <s v="low"/>
    <x v="8"/>
  </r>
  <r>
    <n v="6594"/>
    <x v="1"/>
    <s v="gases-pfcs"/>
    <x v="31"/>
    <n v="45.582774393999998"/>
    <s v="AR5"/>
    <s v="WEM"/>
    <s v="low"/>
    <x v="8"/>
  </r>
  <r>
    <n v="6595"/>
    <x v="1"/>
    <s v="gases-pfcs"/>
    <x v="32"/>
    <n v="50.934298771160002"/>
    <s v="AR5"/>
    <s v="WEM"/>
    <s v="low"/>
    <x v="8"/>
  </r>
  <r>
    <n v="6596"/>
    <x v="1"/>
    <s v="gases-pfcs"/>
    <x v="33"/>
    <n v="60.908333304000003"/>
    <s v="AR5"/>
    <s v="WEM"/>
    <s v="low"/>
    <x v="8"/>
  </r>
  <r>
    <n v="6597"/>
    <x v="1"/>
    <s v="gases-pfcs"/>
    <x v="34"/>
    <n v="60.905870540000002"/>
    <s v="AR5"/>
    <s v="WEM"/>
    <s v="low"/>
    <x v="8"/>
  </r>
  <r>
    <n v="6598"/>
    <x v="1"/>
    <s v="gases-pfcs"/>
    <x v="35"/>
    <n v="62.575315500000002"/>
    <s v="AR5"/>
    <s v="WEM"/>
    <s v="low"/>
    <x v="8"/>
  </r>
  <r>
    <n v="6599"/>
    <x v="1"/>
    <s v="gases-pfcs"/>
    <x v="36"/>
    <n v="62.575420559999998"/>
    <s v="AR5"/>
    <s v="WEM"/>
    <s v="low"/>
    <x v="8"/>
  </r>
  <r>
    <n v="6600"/>
    <x v="1"/>
    <s v="gases-pfcs"/>
    <x v="37"/>
    <n v="62.575532170000002"/>
    <s v="AR5"/>
    <s v="WEM"/>
    <s v="low"/>
    <x v="8"/>
  </r>
  <r>
    <n v="6601"/>
    <x v="1"/>
    <s v="gases-pfcs"/>
    <x v="38"/>
    <n v="62.575650709999998"/>
    <s v="AR5"/>
    <s v="WEM"/>
    <s v="low"/>
    <x v="8"/>
  </r>
  <r>
    <n v="6602"/>
    <x v="1"/>
    <s v="gases-pfcs"/>
    <x v="39"/>
    <n v="62.575776580000003"/>
    <s v="AR5"/>
    <s v="WEM"/>
    <s v="low"/>
    <x v="8"/>
  </r>
  <r>
    <n v="6603"/>
    <x v="1"/>
    <s v="gases-pfcs"/>
    <x v="40"/>
    <n v="62.575910210000004"/>
    <s v="AR5"/>
    <s v="WEM"/>
    <s v="low"/>
    <x v="8"/>
  </r>
  <r>
    <n v="6604"/>
    <x v="1"/>
    <s v="gases-pfcs"/>
    <x v="41"/>
    <n v="62.575909469999999"/>
    <s v="AR5"/>
    <s v="WEM"/>
    <s v="low"/>
    <x v="8"/>
  </r>
  <r>
    <n v="6605"/>
    <x v="1"/>
    <s v="gases-pfcs"/>
    <x v="42"/>
    <n v="62.575908869999999"/>
    <s v="AR5"/>
    <s v="WEM"/>
    <s v="low"/>
    <x v="8"/>
  </r>
  <r>
    <n v="6606"/>
    <x v="1"/>
    <s v="gases-pfcs"/>
    <x v="43"/>
    <n v="62.575908419999998"/>
    <s v="AR5"/>
    <s v="WEM"/>
    <s v="low"/>
    <x v="8"/>
  </r>
  <r>
    <n v="6607"/>
    <x v="1"/>
    <s v="gases-pfcs"/>
    <x v="44"/>
    <n v="62.57590811"/>
    <s v="AR5"/>
    <s v="WEM"/>
    <s v="low"/>
    <x v="8"/>
  </r>
  <r>
    <n v="6608"/>
    <x v="1"/>
    <s v="gases-pfcs"/>
    <x v="45"/>
    <n v="62.57590794"/>
    <s v="AR5"/>
    <s v="WEM"/>
    <s v="low"/>
    <x v="8"/>
  </r>
  <r>
    <n v="6609"/>
    <x v="1"/>
    <s v="gases-pfcs"/>
    <x v="46"/>
    <n v="62.575907909999998"/>
    <s v="AR5"/>
    <s v="WEM"/>
    <s v="low"/>
    <x v="8"/>
  </r>
  <r>
    <n v="6610"/>
    <x v="1"/>
    <s v="gases-pfcs"/>
    <x v="47"/>
    <n v="62.575908009999999"/>
    <s v="AR5"/>
    <s v="WEM"/>
    <s v="low"/>
    <x v="8"/>
  </r>
  <r>
    <n v="6611"/>
    <x v="1"/>
    <s v="gases-pfcs"/>
    <x v="48"/>
    <n v="62.575908239999997"/>
    <s v="AR5"/>
    <s v="WEM"/>
    <s v="low"/>
    <x v="8"/>
  </r>
  <r>
    <n v="6612"/>
    <x v="1"/>
    <s v="gases-pfcs"/>
    <x v="49"/>
    <n v="62.57590862"/>
    <s v="AR5"/>
    <s v="WEM"/>
    <s v="low"/>
    <x v="8"/>
  </r>
  <r>
    <n v="6613"/>
    <x v="1"/>
    <s v="gases-pfcs"/>
    <x v="50"/>
    <n v="62.575909119999999"/>
    <s v="AR5"/>
    <s v="WEM"/>
    <s v="low"/>
    <x v="8"/>
  </r>
  <r>
    <n v="6614"/>
    <x v="1"/>
    <s v="gases-pfcs"/>
    <x v="51"/>
    <n v="62.575909760000002"/>
    <s v="AR5"/>
    <s v="WEM"/>
    <s v="low"/>
    <x v="8"/>
  </r>
  <r>
    <n v="6615"/>
    <x v="1"/>
    <s v="gases-pfcs"/>
    <x v="52"/>
    <n v="62.575910520000001"/>
    <s v="AR5"/>
    <s v="WEM"/>
    <s v="low"/>
    <x v="8"/>
  </r>
  <r>
    <n v="6616"/>
    <x v="1"/>
    <s v="gases-pfcs"/>
    <x v="53"/>
    <n v="62.575911419999997"/>
    <s v="AR5"/>
    <s v="WEM"/>
    <s v="low"/>
    <x v="8"/>
  </r>
  <r>
    <n v="6617"/>
    <x v="1"/>
    <s v="gases-pfcs"/>
    <x v="54"/>
    <n v="62.575912449999997"/>
    <s v="AR5"/>
    <s v="WEM"/>
    <s v="low"/>
    <x v="8"/>
  </r>
  <r>
    <n v="6618"/>
    <x v="1"/>
    <s v="gases-pfcs"/>
    <x v="55"/>
    <n v="62.5759136"/>
    <s v="AR5"/>
    <s v="WEM"/>
    <s v="low"/>
    <x v="8"/>
  </r>
  <r>
    <n v="6619"/>
    <x v="1"/>
    <s v="gases-pfcs"/>
    <x v="56"/>
    <n v="62.575914879999999"/>
    <s v="AR5"/>
    <s v="WEM"/>
    <s v="low"/>
    <x v="8"/>
  </r>
  <r>
    <n v="6620"/>
    <x v="1"/>
    <s v="gases-pfcs"/>
    <x v="57"/>
    <n v="62.575916290000002"/>
    <s v="AR5"/>
    <s v="WEM"/>
    <s v="low"/>
    <x v="8"/>
  </r>
  <r>
    <n v="6621"/>
    <x v="1"/>
    <s v="gases-pfcs"/>
    <x v="58"/>
    <n v="62.575917830000002"/>
    <s v="AR5"/>
    <s v="WEM"/>
    <s v="low"/>
    <x v="8"/>
  </r>
  <r>
    <n v="6622"/>
    <x v="1"/>
    <s v="gases-pfcs"/>
    <x v="59"/>
    <n v="62.575919489999997"/>
    <s v="AR5"/>
    <s v="WEM"/>
    <s v="low"/>
    <x v="8"/>
  </r>
  <r>
    <n v="6623"/>
    <x v="1"/>
    <s v="gases-pfcs"/>
    <x v="60"/>
    <n v="62.575921270000002"/>
    <s v="AR5"/>
    <s v="WEM"/>
    <s v="low"/>
    <x v="8"/>
  </r>
  <r>
    <n v="6624"/>
    <x v="1"/>
    <s v="gases-sf6"/>
    <x v="0"/>
    <n v="20.585999999999999"/>
    <s v="AR5"/>
    <s v="WEM"/>
    <s v="low"/>
    <x v="8"/>
  </r>
  <r>
    <n v="6625"/>
    <x v="1"/>
    <s v="gases-sf6"/>
    <x v="1"/>
    <n v="21.502500000000001"/>
    <s v="AR5"/>
    <s v="WEM"/>
    <s v="low"/>
    <x v="8"/>
  </r>
  <r>
    <n v="6626"/>
    <x v="1"/>
    <s v="gases-sf6"/>
    <x v="2"/>
    <n v="22.577625000000001"/>
    <s v="AR5"/>
    <s v="WEM"/>
    <s v="low"/>
    <x v="8"/>
  </r>
  <r>
    <n v="6627"/>
    <x v="1"/>
    <s v="gases-sf6"/>
    <x v="3"/>
    <n v="23.389256249999999"/>
    <s v="AR5"/>
    <s v="WEM"/>
    <s v="low"/>
    <x v="8"/>
  </r>
  <r>
    <n v="6628"/>
    <x v="1"/>
    <s v="gases-sf6"/>
    <x v="4"/>
    <n v="24.149819062500001"/>
    <s v="AR5"/>
    <s v="WEM"/>
    <s v="low"/>
    <x v="8"/>
  </r>
  <r>
    <n v="6629"/>
    <x v="1"/>
    <s v="gases-sf6"/>
    <x v="5"/>
    <n v="25.165785015625001"/>
    <s v="AR5"/>
    <s v="WEM"/>
    <s v="low"/>
    <x v="8"/>
  </r>
  <r>
    <n v="6630"/>
    <x v="1"/>
    <s v="gases-sf6"/>
    <x v="6"/>
    <n v="25.404174266406251"/>
    <s v="AR5"/>
    <s v="WEM"/>
    <s v="low"/>
    <x v="8"/>
  </r>
  <r>
    <n v="6631"/>
    <x v="1"/>
    <s v="gases-sf6"/>
    <x v="7"/>
    <n v="26.37005797972656"/>
    <s v="AR5"/>
    <s v="WEM"/>
    <s v="low"/>
    <x v="8"/>
  </r>
  <r>
    <n v="6632"/>
    <x v="1"/>
    <s v="gases-sf6"/>
    <x v="8"/>
    <n v="25.62056087871289"/>
    <s v="AR5"/>
    <s v="WEM"/>
    <s v="low"/>
    <x v="8"/>
  </r>
  <r>
    <n v="6633"/>
    <x v="1"/>
    <s v="gases-sf6"/>
    <x v="9"/>
    <n v="25.318863922648539"/>
    <s v="AR5"/>
    <s v="WEM"/>
    <s v="low"/>
    <x v="8"/>
  </r>
  <r>
    <n v="6634"/>
    <x v="1"/>
    <s v="gases-sf6"/>
    <x v="10"/>
    <n v="20.164808859961539"/>
    <s v="AR5"/>
    <s v="WEM"/>
    <s v="low"/>
    <x v="8"/>
  </r>
  <r>
    <n v="6635"/>
    <x v="1"/>
    <s v="gases-sf6"/>
    <x v="11"/>
    <n v="20.651896085180571"/>
    <s v="AR5"/>
    <s v="WEM"/>
    <s v="low"/>
    <x v="8"/>
  </r>
  <r>
    <n v="6636"/>
    <x v="1"/>
    <s v="gases-sf6"/>
    <x v="12"/>
    <n v="24.033259949180572"/>
    <s v="AR5"/>
    <s v="WEM"/>
    <s v="low"/>
    <x v="8"/>
  </r>
  <r>
    <n v="6637"/>
    <x v="1"/>
    <s v="gases-sf6"/>
    <x v="13"/>
    <n v="25.960654587289451"/>
    <s v="AR5"/>
    <s v="WEM"/>
    <s v="low"/>
    <x v="8"/>
  </r>
  <r>
    <n v="6638"/>
    <x v="1"/>
    <s v="gases-sf6"/>
    <x v="14"/>
    <n v="29.80360549648297"/>
    <s v="AR5"/>
    <s v="WEM"/>
    <s v="low"/>
    <x v="8"/>
  </r>
  <r>
    <n v="6639"/>
    <x v="1"/>
    <s v="gases-sf6"/>
    <x v="15"/>
    <n v="26.19377435159771"/>
    <s v="AR5"/>
    <s v="WEM"/>
    <s v="low"/>
    <x v="8"/>
  </r>
  <r>
    <n v="6640"/>
    <x v="1"/>
    <s v="gases-sf6"/>
    <x v="16"/>
    <n v="21.692016207496529"/>
    <s v="AR5"/>
    <s v="WEM"/>
    <s v="low"/>
    <x v="8"/>
  </r>
  <r>
    <n v="6641"/>
    <x v="1"/>
    <s v="gases-sf6"/>
    <x v="17"/>
    <n v="20.484810358296961"/>
    <s v="AR5"/>
    <s v="WEM"/>
    <s v="low"/>
    <x v="8"/>
  </r>
  <r>
    <n v="6642"/>
    <x v="1"/>
    <s v="gases-sf6"/>
    <x v="18"/>
    <n v="19.93503104477653"/>
    <s v="AR5"/>
    <s v="WEM"/>
    <s v="low"/>
    <x v="8"/>
  </r>
  <r>
    <n v="6643"/>
    <x v="1"/>
    <s v="gases-sf6"/>
    <x v="19"/>
    <n v="23.227986245354352"/>
    <s v="AR5"/>
    <s v="WEM"/>
    <s v="low"/>
    <x v="8"/>
  </r>
  <r>
    <n v="6644"/>
    <x v="1"/>
    <s v="gases-sf6"/>
    <x v="20"/>
    <n v="23.538657742293889"/>
    <s v="AR5"/>
    <s v="WEM"/>
    <s v="low"/>
    <x v="8"/>
  </r>
  <r>
    <n v="6645"/>
    <x v="1"/>
    <s v="gases-sf6"/>
    <x v="21"/>
    <n v="19.521264389513181"/>
    <s v="AR5"/>
    <s v="WEM"/>
    <s v="low"/>
    <x v="8"/>
  </r>
  <r>
    <n v="6646"/>
    <x v="1"/>
    <s v="gases-sf6"/>
    <x v="22"/>
    <n v="21.540943245804751"/>
    <s v="AR5"/>
    <s v="WEM"/>
    <s v="low"/>
    <x v="8"/>
  </r>
  <r>
    <n v="6647"/>
    <x v="1"/>
    <s v="gases-sf6"/>
    <x v="23"/>
    <n v="18.743308822104289"/>
    <s v="AR5"/>
    <s v="WEM"/>
    <s v="low"/>
    <x v="8"/>
  </r>
  <r>
    <n v="6648"/>
    <x v="1"/>
    <s v="gases-sf6"/>
    <x v="24"/>
    <n v="17.316639576168789"/>
    <s v="AR5"/>
    <s v="WEM"/>
    <s v="low"/>
    <x v="8"/>
  </r>
  <r>
    <n v="6649"/>
    <x v="1"/>
    <s v="gases-sf6"/>
    <x v="25"/>
    <n v="16.970090641175471"/>
    <s v="AR5"/>
    <s v="WEM"/>
    <s v="low"/>
    <x v="8"/>
  </r>
  <r>
    <n v="6650"/>
    <x v="1"/>
    <s v="gases-sf6"/>
    <x v="26"/>
    <n v="17.896067092177098"/>
    <s v="AR5"/>
    <s v="WEM"/>
    <s v="low"/>
    <x v="8"/>
  </r>
  <r>
    <n v="6651"/>
    <x v="1"/>
    <s v="gases-sf6"/>
    <x v="27"/>
    <n v="15.243828671418241"/>
    <s v="AR5"/>
    <s v="WEM"/>
    <s v="low"/>
    <x v="8"/>
  </r>
  <r>
    <n v="6652"/>
    <x v="1"/>
    <s v="gases-sf6"/>
    <x v="28"/>
    <n v="15.16046605648533"/>
    <s v="AR5"/>
    <s v="WEM"/>
    <s v="low"/>
    <x v="8"/>
  </r>
  <r>
    <n v="6653"/>
    <x v="1"/>
    <s v="gases-sf6"/>
    <x v="29"/>
    <n v="16.481411472012471"/>
    <s v="AR5"/>
    <s v="WEM"/>
    <s v="low"/>
    <x v="8"/>
  </r>
  <r>
    <n v="6654"/>
    <x v="1"/>
    <s v="gases-sf6"/>
    <x v="30"/>
    <n v="17.009029364967869"/>
    <s v="AR5"/>
    <s v="WEM"/>
    <s v="low"/>
    <x v="8"/>
  </r>
  <r>
    <n v="6655"/>
    <x v="1"/>
    <s v="gases-sf6"/>
    <x v="31"/>
    <n v="16.03310305608537"/>
    <s v="AR5"/>
    <s v="WEM"/>
    <s v="low"/>
    <x v="8"/>
  </r>
  <r>
    <n v="6656"/>
    <x v="1"/>
    <s v="gases-sf6"/>
    <x v="32"/>
    <n v="19.376727194456741"/>
    <s v="AR5"/>
    <s v="WEM"/>
    <s v="low"/>
    <x v="8"/>
  </r>
  <r>
    <n v="6657"/>
    <x v="1"/>
    <s v="gases-sf6"/>
    <x v="33"/>
    <n v="16.628568921315761"/>
    <s v="AR5"/>
    <s v="WEM"/>
    <s v="low"/>
    <x v="8"/>
  </r>
  <r>
    <n v="6658"/>
    <x v="1"/>
    <s v="gases-sf6"/>
    <x v="34"/>
    <n v="21.761329750000002"/>
    <s v="AR5"/>
    <s v="WEM"/>
    <s v="low"/>
    <x v="8"/>
  </r>
  <r>
    <n v="6659"/>
    <x v="1"/>
    <s v="gases-sf6"/>
    <x v="35"/>
    <n v="22.168821730000001"/>
    <s v="AR5"/>
    <s v="WEM"/>
    <s v="low"/>
    <x v="8"/>
  </r>
  <r>
    <n v="6660"/>
    <x v="1"/>
    <s v="gases-sf6"/>
    <x v="36"/>
    <n v="22.601803390000001"/>
    <s v="AR5"/>
    <s v="WEM"/>
    <s v="low"/>
    <x v="8"/>
  </r>
  <r>
    <n v="6661"/>
    <x v="1"/>
    <s v="gases-sf6"/>
    <x v="37"/>
    <n v="23.061757920000002"/>
    <s v="AR5"/>
    <s v="WEM"/>
    <s v="low"/>
    <x v="8"/>
  </r>
  <r>
    <n v="6662"/>
    <x v="1"/>
    <s v="gases-sf6"/>
    <x v="38"/>
    <n v="23.550258209999999"/>
    <s v="AR5"/>
    <s v="WEM"/>
    <s v="low"/>
    <x v="8"/>
  </r>
  <r>
    <n v="6663"/>
    <x v="1"/>
    <s v="gases-sf6"/>
    <x v="39"/>
    <n v="24.068972349999999"/>
    <s v="AR5"/>
    <s v="WEM"/>
    <s v="low"/>
    <x v="8"/>
  </r>
  <r>
    <n v="6664"/>
    <x v="1"/>
    <s v="gases-sf6"/>
    <x v="40"/>
    <n v="24.61966923"/>
    <s v="AR5"/>
    <s v="WEM"/>
    <s v="low"/>
    <x v="8"/>
  </r>
  <r>
    <n v="6665"/>
    <x v="1"/>
    <s v="gases-sf6"/>
    <x v="41"/>
    <n v="24.61662995"/>
    <s v="AR5"/>
    <s v="WEM"/>
    <s v="low"/>
    <x v="8"/>
  </r>
  <r>
    <n v="6666"/>
    <x v="1"/>
    <s v="gases-sf6"/>
    <x v="42"/>
    <n v="24.61418244"/>
    <s v="AR5"/>
    <s v="WEM"/>
    <s v="low"/>
    <x v="8"/>
  </r>
  <r>
    <n v="6667"/>
    <x v="1"/>
    <s v="gases-sf6"/>
    <x v="43"/>
    <n v="24.612320329999999"/>
    <s v="AR5"/>
    <s v="WEM"/>
    <s v="low"/>
    <x v="8"/>
  </r>
  <r>
    <n v="6668"/>
    <x v="1"/>
    <s v="gases-sf6"/>
    <x v="44"/>
    <n v="24.611037530000001"/>
    <s v="AR5"/>
    <s v="WEM"/>
    <s v="low"/>
    <x v="8"/>
  </r>
  <r>
    <n v="6669"/>
    <x v="1"/>
    <s v="gases-sf6"/>
    <x v="45"/>
    <n v="24.610328200000001"/>
    <s v="AR5"/>
    <s v="WEM"/>
    <s v="low"/>
    <x v="8"/>
  </r>
  <r>
    <n v="6670"/>
    <x v="1"/>
    <s v="gases-sf6"/>
    <x v="46"/>
    <n v="24.610186760000001"/>
    <s v="AR5"/>
    <s v="WEM"/>
    <s v="low"/>
    <x v="8"/>
  </r>
  <r>
    <n v="6671"/>
    <x v="1"/>
    <s v="gases-sf6"/>
    <x v="47"/>
    <n v="24.61060788"/>
    <s v="AR5"/>
    <s v="WEM"/>
    <s v="low"/>
    <x v="8"/>
  </r>
  <r>
    <n v="6672"/>
    <x v="1"/>
    <s v="gases-sf6"/>
    <x v="48"/>
    <n v="24.611586469999999"/>
    <s v="AR5"/>
    <s v="WEM"/>
    <s v="low"/>
    <x v="8"/>
  </r>
  <r>
    <n v="6673"/>
    <x v="1"/>
    <s v="gases-sf6"/>
    <x v="49"/>
    <n v="24.613117679999998"/>
    <s v="AR5"/>
    <s v="WEM"/>
    <s v="low"/>
    <x v="8"/>
  </r>
  <r>
    <n v="6674"/>
    <x v="1"/>
    <s v="gases-sf6"/>
    <x v="50"/>
    <n v="24.615196900000001"/>
    <s v="AR5"/>
    <s v="WEM"/>
    <s v="low"/>
    <x v="8"/>
  </r>
  <r>
    <n v="6675"/>
    <x v="1"/>
    <s v="gases-sf6"/>
    <x v="51"/>
    <n v="24.617819740000002"/>
    <s v="AR5"/>
    <s v="WEM"/>
    <s v="low"/>
    <x v="8"/>
  </r>
  <r>
    <n v="6676"/>
    <x v="1"/>
    <s v="gases-sf6"/>
    <x v="52"/>
    <n v="24.620982040000001"/>
    <s v="AR5"/>
    <s v="WEM"/>
    <s v="low"/>
    <x v="8"/>
  </r>
  <r>
    <n v="6677"/>
    <x v="1"/>
    <s v="gases-sf6"/>
    <x v="53"/>
    <n v="24.624679860000001"/>
    <s v="AR5"/>
    <s v="WEM"/>
    <s v="low"/>
    <x v="8"/>
  </r>
  <r>
    <n v="6678"/>
    <x v="1"/>
    <s v="gases-sf6"/>
    <x v="54"/>
    <n v="24.628909480000001"/>
    <s v="AR5"/>
    <s v="WEM"/>
    <s v="low"/>
    <x v="8"/>
  </r>
  <r>
    <n v="6679"/>
    <x v="1"/>
    <s v="gases-sf6"/>
    <x v="55"/>
    <n v="24.633667389999999"/>
    <s v="AR5"/>
    <s v="WEM"/>
    <s v="low"/>
    <x v="8"/>
  </r>
  <r>
    <n v="6680"/>
    <x v="1"/>
    <s v="gases-sf6"/>
    <x v="56"/>
    <n v="24.63895029"/>
    <s v="AR5"/>
    <s v="WEM"/>
    <s v="low"/>
    <x v="8"/>
  </r>
  <r>
    <n v="6681"/>
    <x v="1"/>
    <s v="gases-sf6"/>
    <x v="57"/>
    <n v="24.644755079999999"/>
    <s v="AR5"/>
    <s v="WEM"/>
    <s v="low"/>
    <x v="8"/>
  </r>
  <r>
    <n v="6682"/>
    <x v="1"/>
    <s v="gases-sf6"/>
    <x v="58"/>
    <n v="24.651078869999999"/>
    <s v="AR5"/>
    <s v="WEM"/>
    <s v="low"/>
    <x v="8"/>
  </r>
  <r>
    <n v="6683"/>
    <x v="1"/>
    <s v="gases-sf6"/>
    <x v="59"/>
    <n v="24.657918970000001"/>
    <s v="AR5"/>
    <s v="WEM"/>
    <s v="low"/>
    <x v="8"/>
  </r>
  <r>
    <n v="6684"/>
    <x v="1"/>
    <s v="gases-sf6"/>
    <x v="60"/>
    <n v="24.66527288"/>
    <s v="AR5"/>
    <s v="WEM"/>
    <s v="low"/>
    <x v="8"/>
  </r>
  <r>
    <n v="6685"/>
    <x v="2"/>
    <s v="gases-ch4"/>
    <x v="30"/>
    <n v="32.355540480000002"/>
    <s v="AR5"/>
    <s v="WEM"/>
    <s v="low"/>
    <x v="8"/>
  </r>
  <r>
    <n v="6686"/>
    <x v="2"/>
    <s v="gases-ch4"/>
    <x v="31"/>
    <n v="17.847672889999998"/>
    <s v="AR5"/>
    <s v="WEM"/>
    <s v="low"/>
    <x v="8"/>
  </r>
  <r>
    <n v="6687"/>
    <x v="2"/>
    <s v="gases-ch4"/>
    <x v="32"/>
    <n v="16.546446750000001"/>
    <s v="AR5"/>
    <s v="WEM"/>
    <s v="low"/>
    <x v="8"/>
  </r>
  <r>
    <n v="6688"/>
    <x v="2"/>
    <s v="gases-ch4"/>
    <x v="33"/>
    <n v="15.78365097"/>
    <s v="AR5"/>
    <s v="WEM"/>
    <s v="low"/>
    <x v="8"/>
  </r>
  <r>
    <n v="6689"/>
    <x v="2"/>
    <s v="gases-ch4"/>
    <x v="34"/>
    <n v="25.184309949999999"/>
    <s v="AR5"/>
    <s v="WEM"/>
    <s v="low"/>
    <x v="8"/>
  </r>
  <r>
    <n v="6690"/>
    <x v="2"/>
    <s v="gases-ch4"/>
    <x v="35"/>
    <n v="25.184309949999999"/>
    <s v="AR5"/>
    <s v="WEM"/>
    <s v="low"/>
    <x v="8"/>
  </r>
  <r>
    <n v="6691"/>
    <x v="2"/>
    <s v="gases-ch4"/>
    <x v="36"/>
    <n v="25.184309949999999"/>
    <s v="AR5"/>
    <s v="WEM"/>
    <s v="low"/>
    <x v="8"/>
  </r>
  <r>
    <n v="6692"/>
    <x v="2"/>
    <s v="gases-ch4"/>
    <x v="37"/>
    <n v="25.184309949999999"/>
    <s v="AR5"/>
    <s v="WEM"/>
    <s v="low"/>
    <x v="8"/>
  </r>
  <r>
    <n v="6693"/>
    <x v="2"/>
    <s v="gases-ch4"/>
    <x v="38"/>
    <n v="25.184309949999999"/>
    <s v="AR5"/>
    <s v="WEM"/>
    <s v="low"/>
    <x v="8"/>
  </r>
  <r>
    <n v="6694"/>
    <x v="2"/>
    <s v="gases-ch4"/>
    <x v="39"/>
    <n v="25.184309949999999"/>
    <s v="AR5"/>
    <s v="WEM"/>
    <s v="low"/>
    <x v="8"/>
  </r>
  <r>
    <n v="6695"/>
    <x v="2"/>
    <s v="gases-ch4"/>
    <x v="40"/>
    <n v="25.184309949999999"/>
    <s v="AR5"/>
    <s v="WEM"/>
    <s v="low"/>
    <x v="8"/>
  </r>
  <r>
    <n v="6696"/>
    <x v="2"/>
    <s v="gases-ch4"/>
    <x v="41"/>
    <n v="25.184309949999999"/>
    <s v="AR5"/>
    <s v="WEM"/>
    <s v="low"/>
    <x v="8"/>
  </r>
  <r>
    <n v="6697"/>
    <x v="2"/>
    <s v="gases-ch4"/>
    <x v="42"/>
    <n v="25.184309949999999"/>
    <s v="AR5"/>
    <s v="WEM"/>
    <s v="low"/>
    <x v="8"/>
  </r>
  <r>
    <n v="6698"/>
    <x v="2"/>
    <s v="gases-ch4"/>
    <x v="43"/>
    <n v="25.184309949999999"/>
    <s v="AR5"/>
    <s v="WEM"/>
    <s v="low"/>
    <x v="8"/>
  </r>
  <r>
    <n v="6699"/>
    <x v="2"/>
    <s v="gases-ch4"/>
    <x v="44"/>
    <n v="25.184309949999999"/>
    <s v="AR5"/>
    <s v="WEM"/>
    <s v="low"/>
    <x v="8"/>
  </r>
  <r>
    <n v="6700"/>
    <x v="2"/>
    <s v="gases-ch4"/>
    <x v="45"/>
    <n v="25.184309949999999"/>
    <s v="AR5"/>
    <s v="WEM"/>
    <s v="low"/>
    <x v="8"/>
  </r>
  <r>
    <n v="6701"/>
    <x v="2"/>
    <s v="gases-ch4"/>
    <x v="46"/>
    <n v="25.184309949999999"/>
    <s v="AR5"/>
    <s v="WEM"/>
    <s v="low"/>
    <x v="8"/>
  </r>
  <r>
    <n v="6702"/>
    <x v="2"/>
    <s v="gases-ch4"/>
    <x v="47"/>
    <n v="25.184309949999999"/>
    <s v="AR5"/>
    <s v="WEM"/>
    <s v="low"/>
    <x v="8"/>
  </r>
  <r>
    <n v="6703"/>
    <x v="2"/>
    <s v="gases-ch4"/>
    <x v="48"/>
    <n v="25.184309949999999"/>
    <s v="AR5"/>
    <s v="WEM"/>
    <s v="low"/>
    <x v="8"/>
  </r>
  <r>
    <n v="6704"/>
    <x v="2"/>
    <s v="gases-ch4"/>
    <x v="49"/>
    <n v="25.184309949999999"/>
    <s v="AR5"/>
    <s v="WEM"/>
    <s v="low"/>
    <x v="8"/>
  </r>
  <r>
    <n v="6705"/>
    <x v="2"/>
    <s v="gases-ch4"/>
    <x v="50"/>
    <n v="25.184309949999999"/>
    <s v="AR5"/>
    <s v="WEM"/>
    <s v="low"/>
    <x v="8"/>
  </r>
  <r>
    <n v="6706"/>
    <x v="2"/>
    <s v="gases-ch4"/>
    <x v="51"/>
    <n v="25.184309949999999"/>
    <s v="AR5"/>
    <s v="WEM"/>
    <s v="low"/>
    <x v="8"/>
  </r>
  <r>
    <n v="6707"/>
    <x v="2"/>
    <s v="gases-ch4"/>
    <x v="52"/>
    <n v="25.184309949999999"/>
    <s v="AR5"/>
    <s v="WEM"/>
    <s v="low"/>
    <x v="8"/>
  </r>
  <r>
    <n v="6708"/>
    <x v="2"/>
    <s v="gases-ch4"/>
    <x v="53"/>
    <n v="25.184309949999999"/>
    <s v="AR5"/>
    <s v="WEM"/>
    <s v="low"/>
    <x v="8"/>
  </r>
  <r>
    <n v="6709"/>
    <x v="2"/>
    <s v="gases-ch4"/>
    <x v="54"/>
    <n v="25.184309949999999"/>
    <s v="AR5"/>
    <s v="WEM"/>
    <s v="low"/>
    <x v="8"/>
  </r>
  <r>
    <n v="6710"/>
    <x v="2"/>
    <s v="gases-ch4"/>
    <x v="55"/>
    <n v="25.184309949999999"/>
    <s v="AR5"/>
    <s v="WEM"/>
    <s v="low"/>
    <x v="8"/>
  </r>
  <r>
    <n v="6711"/>
    <x v="2"/>
    <s v="gases-ch4"/>
    <x v="56"/>
    <n v="25.184309949999999"/>
    <s v="AR5"/>
    <s v="WEM"/>
    <s v="low"/>
    <x v="8"/>
  </r>
  <r>
    <n v="6712"/>
    <x v="2"/>
    <s v="gases-ch4"/>
    <x v="57"/>
    <n v="25.184309949999999"/>
    <s v="AR5"/>
    <s v="WEM"/>
    <s v="low"/>
    <x v="8"/>
  </r>
  <r>
    <n v="6713"/>
    <x v="2"/>
    <s v="gases-ch4"/>
    <x v="58"/>
    <n v="25.184309949999999"/>
    <s v="AR5"/>
    <s v="WEM"/>
    <s v="low"/>
    <x v="8"/>
  </r>
  <r>
    <n v="6714"/>
    <x v="2"/>
    <s v="gases-ch4"/>
    <x v="59"/>
    <n v="25.184309949999999"/>
    <s v="AR5"/>
    <s v="WEM"/>
    <s v="low"/>
    <x v="8"/>
  </r>
  <r>
    <n v="6715"/>
    <x v="2"/>
    <s v="gases-ch4"/>
    <x v="60"/>
    <n v="25.184309949999999"/>
    <s v="AR5"/>
    <s v="WEM"/>
    <s v="low"/>
    <x v="8"/>
  </r>
  <r>
    <n v="6716"/>
    <x v="2"/>
    <s v="gases-co2"/>
    <x v="30"/>
    <n v="-6289.0362999999998"/>
    <s v="AR5"/>
    <s v="WEM"/>
    <s v="low"/>
    <x v="8"/>
  </r>
  <r>
    <n v="6717"/>
    <x v="2"/>
    <s v="gases-co2"/>
    <x v="31"/>
    <n v="-6234.1652329999997"/>
    <s v="AR5"/>
    <s v="WEM"/>
    <s v="low"/>
    <x v="8"/>
  </r>
  <r>
    <n v="6718"/>
    <x v="2"/>
    <s v="gases-co2"/>
    <x v="32"/>
    <n v="-5499.732266"/>
    <s v="AR5"/>
    <s v="WEM"/>
    <s v="low"/>
    <x v="8"/>
  </r>
  <r>
    <n v="6719"/>
    <x v="2"/>
    <s v="gases-co2"/>
    <x v="33"/>
    <n v="-5432.5190300000004"/>
    <s v="AR5"/>
    <s v="WEM"/>
    <s v="low"/>
    <x v="8"/>
  </r>
  <r>
    <n v="6720"/>
    <x v="2"/>
    <s v="gases-co2"/>
    <x v="34"/>
    <n v="-7417.6960419999996"/>
    <s v="AR5"/>
    <s v="WEM"/>
    <s v="low"/>
    <x v="8"/>
  </r>
  <r>
    <n v="6721"/>
    <x v="2"/>
    <s v="gases-co2"/>
    <x v="35"/>
    <n v="-7890.2313450000001"/>
    <s v="AR5"/>
    <s v="WEM"/>
    <s v="low"/>
    <x v="8"/>
  </r>
  <r>
    <n v="6722"/>
    <x v="2"/>
    <s v="gases-co2"/>
    <x v="36"/>
    <n v="-9775.7112049999996"/>
    <s v="AR5"/>
    <s v="WEM"/>
    <s v="low"/>
    <x v="8"/>
  </r>
  <r>
    <n v="6723"/>
    <x v="2"/>
    <s v="gases-co2"/>
    <x v="37"/>
    <n v="-11580.16489"/>
    <s v="AR5"/>
    <s v="WEM"/>
    <s v="low"/>
    <x v="8"/>
  </r>
  <r>
    <n v="6724"/>
    <x v="2"/>
    <s v="gases-co2"/>
    <x v="38"/>
    <n v="-13797.309149999999"/>
    <s v="AR5"/>
    <s v="WEM"/>
    <s v="low"/>
    <x v="8"/>
  </r>
  <r>
    <n v="6725"/>
    <x v="2"/>
    <s v="gases-co2"/>
    <x v="39"/>
    <n v="-15847.821540000001"/>
    <s v="AR5"/>
    <s v="WEM"/>
    <s v="low"/>
    <x v="8"/>
  </r>
  <r>
    <n v="6726"/>
    <x v="2"/>
    <s v="gases-co2"/>
    <x v="40"/>
    <n v="-17489.666079999999"/>
    <s v="AR5"/>
    <s v="WEM"/>
    <s v="low"/>
    <x v="8"/>
  </r>
  <r>
    <n v="6727"/>
    <x v="2"/>
    <s v="gases-co2"/>
    <x v="41"/>
    <n v="-18715.661120000001"/>
    <s v="AR5"/>
    <s v="WEM"/>
    <s v="low"/>
    <x v="8"/>
  </r>
  <r>
    <n v="6728"/>
    <x v="2"/>
    <s v="gases-co2"/>
    <x v="42"/>
    <n v="-19470.77506"/>
    <s v="AR5"/>
    <s v="WEM"/>
    <s v="low"/>
    <x v="8"/>
  </r>
  <r>
    <n v="6729"/>
    <x v="2"/>
    <s v="gases-co2"/>
    <x v="43"/>
    <n v="-20034.848529999999"/>
    <s v="AR5"/>
    <s v="WEM"/>
    <s v="low"/>
    <x v="8"/>
  </r>
  <r>
    <n v="6730"/>
    <x v="2"/>
    <s v="gases-co2"/>
    <x v="44"/>
    <n v="-20790.247599999999"/>
    <s v="AR5"/>
    <s v="WEM"/>
    <s v="low"/>
    <x v="8"/>
  </r>
  <r>
    <n v="6731"/>
    <x v="2"/>
    <s v="gases-co2"/>
    <x v="45"/>
    <n v="-21463.60484"/>
    <s v="AR5"/>
    <s v="WEM"/>
    <s v="low"/>
    <x v="8"/>
  </r>
  <r>
    <n v="6732"/>
    <x v="2"/>
    <s v="gases-co2"/>
    <x v="46"/>
    <n v="-22328.953440000001"/>
    <s v="AR5"/>
    <s v="WEM"/>
    <s v="low"/>
    <x v="8"/>
  </r>
  <r>
    <n v="6733"/>
    <x v="2"/>
    <s v="gases-co2"/>
    <x v="47"/>
    <n v="-24195.331859999998"/>
    <s v="AR5"/>
    <s v="WEM"/>
    <s v="low"/>
    <x v="8"/>
  </r>
  <r>
    <n v="6734"/>
    <x v="2"/>
    <s v="gases-co2"/>
    <x v="48"/>
    <n v="-25445.894779999999"/>
    <s v="AR5"/>
    <s v="WEM"/>
    <s v="low"/>
    <x v="8"/>
  </r>
  <r>
    <n v="6735"/>
    <x v="2"/>
    <s v="gases-co2"/>
    <x v="49"/>
    <n v="-26651.739130000002"/>
    <s v="AR5"/>
    <s v="WEM"/>
    <s v="low"/>
    <x v="8"/>
  </r>
  <r>
    <n v="6736"/>
    <x v="2"/>
    <s v="gases-co2"/>
    <x v="50"/>
    <n v="-27899.01067"/>
    <s v="AR5"/>
    <s v="WEM"/>
    <s v="low"/>
    <x v="8"/>
  </r>
  <r>
    <n v="6737"/>
    <x v="2"/>
    <s v="gases-co2"/>
    <x v="51"/>
    <n v="-28989.00447"/>
    <s v="AR5"/>
    <s v="WEM"/>
    <s v="low"/>
    <x v="8"/>
  </r>
  <r>
    <n v="6738"/>
    <x v="2"/>
    <s v="gases-co2"/>
    <x v="52"/>
    <n v="-30110.050650000001"/>
    <s v="AR5"/>
    <s v="WEM"/>
    <s v="low"/>
    <x v="8"/>
  </r>
  <r>
    <n v="6739"/>
    <x v="2"/>
    <s v="gases-co2"/>
    <x v="53"/>
    <n v="-30877.32879"/>
    <s v="AR5"/>
    <s v="WEM"/>
    <s v="low"/>
    <x v="8"/>
  </r>
  <r>
    <n v="6740"/>
    <x v="2"/>
    <s v="gases-co2"/>
    <x v="54"/>
    <n v="-31060.182980000001"/>
    <s v="AR5"/>
    <s v="WEM"/>
    <s v="low"/>
    <x v="8"/>
  </r>
  <r>
    <n v="6741"/>
    <x v="2"/>
    <s v="gases-co2"/>
    <x v="55"/>
    <n v="-31011.96041"/>
    <s v="AR5"/>
    <s v="WEM"/>
    <s v="low"/>
    <x v="8"/>
  </r>
  <r>
    <n v="6742"/>
    <x v="2"/>
    <s v="gases-co2"/>
    <x v="56"/>
    <n v="-29925.30517"/>
    <s v="AR5"/>
    <s v="WEM"/>
    <s v="low"/>
    <x v="8"/>
  </r>
  <r>
    <n v="6743"/>
    <x v="2"/>
    <s v="gases-co2"/>
    <x v="57"/>
    <n v="-28858.841540000001"/>
    <s v="AR5"/>
    <s v="WEM"/>
    <s v="low"/>
    <x v="8"/>
  </r>
  <r>
    <n v="6744"/>
    <x v="2"/>
    <s v="gases-co2"/>
    <x v="58"/>
    <n v="-28029.422259999999"/>
    <s v="AR5"/>
    <s v="WEM"/>
    <s v="low"/>
    <x v="8"/>
  </r>
  <r>
    <n v="6745"/>
    <x v="2"/>
    <s v="gases-co2"/>
    <x v="59"/>
    <n v="-26736.790420000001"/>
    <s v="AR5"/>
    <s v="WEM"/>
    <s v="low"/>
    <x v="8"/>
  </r>
  <r>
    <n v="6746"/>
    <x v="2"/>
    <s v="gases-co2"/>
    <x v="60"/>
    <n v="-27204.48387"/>
    <s v="AR5"/>
    <s v="WEM"/>
    <s v="low"/>
    <x v="8"/>
  </r>
  <r>
    <n v="6747"/>
    <x v="2"/>
    <s v="gases-n2o"/>
    <x v="30"/>
    <n v="115.48890830000001"/>
    <s v="AR5"/>
    <s v="WEM"/>
    <s v="low"/>
    <x v="8"/>
  </r>
  <r>
    <n v="6748"/>
    <x v="2"/>
    <s v="gases-n2o"/>
    <x v="31"/>
    <n v="113.56212979999999"/>
    <s v="AR5"/>
    <s v="WEM"/>
    <s v="low"/>
    <x v="8"/>
  </r>
  <r>
    <n v="6749"/>
    <x v="2"/>
    <s v="gases-n2o"/>
    <x v="32"/>
    <n v="125.6161551"/>
    <s v="AR5"/>
    <s v="WEM"/>
    <s v="low"/>
    <x v="8"/>
  </r>
  <r>
    <n v="6750"/>
    <x v="2"/>
    <s v="gases-n2o"/>
    <x v="33"/>
    <n v="137.11654799999999"/>
    <s v="AR5"/>
    <s v="WEM"/>
    <s v="low"/>
    <x v="8"/>
  </r>
  <r>
    <n v="6751"/>
    <x v="2"/>
    <s v="gases-n2o"/>
    <x v="34"/>
    <n v="127.715889"/>
    <s v="AR5"/>
    <s v="WEM"/>
    <s v="low"/>
    <x v="8"/>
  </r>
  <r>
    <n v="6752"/>
    <x v="2"/>
    <s v="gases-n2o"/>
    <x v="35"/>
    <n v="127.715889"/>
    <s v="AR5"/>
    <s v="WEM"/>
    <s v="low"/>
    <x v="8"/>
  </r>
  <r>
    <n v="6753"/>
    <x v="2"/>
    <s v="gases-n2o"/>
    <x v="36"/>
    <n v="127.715889"/>
    <s v="AR5"/>
    <s v="WEM"/>
    <s v="low"/>
    <x v="8"/>
  </r>
  <r>
    <n v="6754"/>
    <x v="2"/>
    <s v="gases-n2o"/>
    <x v="37"/>
    <n v="127.715889"/>
    <s v="AR5"/>
    <s v="WEM"/>
    <s v="low"/>
    <x v="8"/>
  </r>
  <r>
    <n v="6755"/>
    <x v="2"/>
    <s v="gases-n2o"/>
    <x v="38"/>
    <n v="127.715889"/>
    <s v="AR5"/>
    <s v="WEM"/>
    <s v="low"/>
    <x v="8"/>
  </r>
  <r>
    <n v="6756"/>
    <x v="2"/>
    <s v="gases-n2o"/>
    <x v="39"/>
    <n v="127.715889"/>
    <s v="AR5"/>
    <s v="WEM"/>
    <s v="low"/>
    <x v="8"/>
  </r>
  <r>
    <n v="6757"/>
    <x v="2"/>
    <s v="gases-n2o"/>
    <x v="40"/>
    <n v="127.715889"/>
    <s v="AR5"/>
    <s v="WEM"/>
    <s v="low"/>
    <x v="8"/>
  </r>
  <r>
    <n v="6758"/>
    <x v="2"/>
    <s v="gases-n2o"/>
    <x v="41"/>
    <n v="127.715889"/>
    <s v="AR5"/>
    <s v="WEM"/>
    <s v="low"/>
    <x v="8"/>
  </r>
  <r>
    <n v="6759"/>
    <x v="2"/>
    <s v="gases-n2o"/>
    <x v="42"/>
    <n v="127.715889"/>
    <s v="AR5"/>
    <s v="WEM"/>
    <s v="low"/>
    <x v="8"/>
  </r>
  <r>
    <n v="6760"/>
    <x v="2"/>
    <s v="gases-n2o"/>
    <x v="43"/>
    <n v="127.715889"/>
    <s v="AR5"/>
    <s v="WEM"/>
    <s v="low"/>
    <x v="8"/>
  </r>
  <r>
    <n v="6761"/>
    <x v="2"/>
    <s v="gases-n2o"/>
    <x v="44"/>
    <n v="127.715889"/>
    <s v="AR5"/>
    <s v="WEM"/>
    <s v="low"/>
    <x v="8"/>
  </r>
  <r>
    <n v="6762"/>
    <x v="2"/>
    <s v="gases-n2o"/>
    <x v="45"/>
    <n v="127.715889"/>
    <s v="AR5"/>
    <s v="WEM"/>
    <s v="low"/>
    <x v="8"/>
  </r>
  <r>
    <n v="6763"/>
    <x v="2"/>
    <s v="gases-n2o"/>
    <x v="46"/>
    <n v="127.715889"/>
    <s v="AR5"/>
    <s v="WEM"/>
    <s v="low"/>
    <x v="8"/>
  </r>
  <r>
    <n v="6764"/>
    <x v="2"/>
    <s v="gases-n2o"/>
    <x v="47"/>
    <n v="127.715889"/>
    <s v="AR5"/>
    <s v="WEM"/>
    <s v="low"/>
    <x v="8"/>
  </r>
  <r>
    <n v="6765"/>
    <x v="2"/>
    <s v="gases-n2o"/>
    <x v="48"/>
    <n v="127.715889"/>
    <s v="AR5"/>
    <s v="WEM"/>
    <s v="low"/>
    <x v="8"/>
  </r>
  <r>
    <n v="6766"/>
    <x v="2"/>
    <s v="gases-n2o"/>
    <x v="49"/>
    <n v="127.715889"/>
    <s v="AR5"/>
    <s v="WEM"/>
    <s v="low"/>
    <x v="8"/>
  </r>
  <r>
    <n v="6767"/>
    <x v="2"/>
    <s v="gases-n2o"/>
    <x v="50"/>
    <n v="127.715889"/>
    <s v="AR5"/>
    <s v="WEM"/>
    <s v="low"/>
    <x v="8"/>
  </r>
  <r>
    <n v="6768"/>
    <x v="2"/>
    <s v="gases-n2o"/>
    <x v="51"/>
    <n v="127.715889"/>
    <s v="AR5"/>
    <s v="WEM"/>
    <s v="low"/>
    <x v="8"/>
  </r>
  <r>
    <n v="6769"/>
    <x v="2"/>
    <s v="gases-n2o"/>
    <x v="52"/>
    <n v="127.715889"/>
    <s v="AR5"/>
    <s v="WEM"/>
    <s v="low"/>
    <x v="8"/>
  </r>
  <r>
    <n v="6770"/>
    <x v="2"/>
    <s v="gases-n2o"/>
    <x v="53"/>
    <n v="127.715889"/>
    <s v="AR5"/>
    <s v="WEM"/>
    <s v="low"/>
    <x v="8"/>
  </r>
  <r>
    <n v="6771"/>
    <x v="2"/>
    <s v="gases-n2o"/>
    <x v="54"/>
    <n v="127.715889"/>
    <s v="AR5"/>
    <s v="WEM"/>
    <s v="low"/>
    <x v="8"/>
  </r>
  <r>
    <n v="6772"/>
    <x v="2"/>
    <s v="gases-n2o"/>
    <x v="55"/>
    <n v="127.715889"/>
    <s v="AR5"/>
    <s v="WEM"/>
    <s v="low"/>
    <x v="8"/>
  </r>
  <r>
    <n v="6773"/>
    <x v="2"/>
    <s v="gases-n2o"/>
    <x v="56"/>
    <n v="127.715889"/>
    <s v="AR5"/>
    <s v="WEM"/>
    <s v="low"/>
    <x v="8"/>
  </r>
  <r>
    <n v="6774"/>
    <x v="2"/>
    <s v="gases-n2o"/>
    <x v="57"/>
    <n v="127.715889"/>
    <s v="AR5"/>
    <s v="WEM"/>
    <s v="low"/>
    <x v="8"/>
  </r>
  <r>
    <n v="6775"/>
    <x v="2"/>
    <s v="gases-n2o"/>
    <x v="58"/>
    <n v="127.715889"/>
    <s v="AR5"/>
    <s v="WEM"/>
    <s v="low"/>
    <x v="8"/>
  </r>
  <r>
    <n v="6776"/>
    <x v="2"/>
    <s v="gases-n2o"/>
    <x v="59"/>
    <n v="127.715889"/>
    <s v="AR5"/>
    <s v="WEM"/>
    <s v="low"/>
    <x v="8"/>
  </r>
  <r>
    <n v="6777"/>
    <x v="2"/>
    <s v="gases-n2o"/>
    <x v="60"/>
    <n v="127.715889"/>
    <s v="AR5"/>
    <s v="WEM"/>
    <s v="low"/>
    <x v="8"/>
  </r>
  <r>
    <n v="6778"/>
    <x v="3"/>
    <s v="gases-ch4"/>
    <x v="0"/>
    <n v="1240.4314687936931"/>
    <s v="AR5"/>
    <s v="WEM"/>
    <s v="low"/>
    <x v="8"/>
  </r>
  <r>
    <n v="6779"/>
    <x v="3"/>
    <s v="gases-ch4"/>
    <x v="1"/>
    <n v="1213.518610854713"/>
    <s v="AR5"/>
    <s v="WEM"/>
    <s v="low"/>
    <x v="8"/>
  </r>
  <r>
    <n v="6780"/>
    <x v="3"/>
    <s v="gases-ch4"/>
    <x v="2"/>
    <n v="1163.806171800868"/>
    <s v="AR5"/>
    <s v="WEM"/>
    <s v="low"/>
    <x v="8"/>
  </r>
  <r>
    <n v="6781"/>
    <x v="3"/>
    <s v="gases-ch4"/>
    <x v="3"/>
    <n v="1243.887379777761"/>
    <s v="AR5"/>
    <s v="WEM"/>
    <s v="low"/>
    <x v="8"/>
  </r>
  <r>
    <n v="6782"/>
    <x v="3"/>
    <s v="gases-ch4"/>
    <x v="4"/>
    <n v="1327.129206522329"/>
    <s v="AR5"/>
    <s v="WEM"/>
    <s v="low"/>
    <x v="8"/>
  </r>
  <r>
    <n v="6783"/>
    <x v="3"/>
    <s v="gases-ch4"/>
    <x v="5"/>
    <n v="1119.9378086325189"/>
    <s v="AR5"/>
    <s v="WEM"/>
    <s v="low"/>
    <x v="8"/>
  </r>
  <r>
    <n v="6784"/>
    <x v="3"/>
    <s v="gases-ch4"/>
    <x v="6"/>
    <n v="1394.260840224734"/>
    <s v="AR5"/>
    <s v="WEM"/>
    <s v="low"/>
    <x v="8"/>
  </r>
  <r>
    <n v="6785"/>
    <x v="3"/>
    <s v="gases-ch4"/>
    <x v="7"/>
    <n v="1365.170407471049"/>
    <s v="AR5"/>
    <s v="WEM"/>
    <s v="low"/>
    <x v="8"/>
  </r>
  <r>
    <n v="6786"/>
    <x v="3"/>
    <s v="gases-ch4"/>
    <x v="8"/>
    <n v="1353.9295399977379"/>
    <s v="AR5"/>
    <s v="WEM"/>
    <s v="low"/>
    <x v="8"/>
  </r>
  <r>
    <n v="6787"/>
    <x v="3"/>
    <s v="gases-ch4"/>
    <x v="9"/>
    <n v="1336.3556530758019"/>
    <s v="AR5"/>
    <s v="WEM"/>
    <s v="low"/>
    <x v="8"/>
  </r>
  <r>
    <n v="6788"/>
    <x v="3"/>
    <s v="gases-ch4"/>
    <x v="10"/>
    <n v="1264.170038927738"/>
    <s v="AR5"/>
    <s v="WEM"/>
    <s v="low"/>
    <x v="8"/>
  </r>
  <r>
    <n v="6789"/>
    <x v="3"/>
    <s v="gases-ch4"/>
    <x v="11"/>
    <n v="1303.4221309134689"/>
    <s v="AR5"/>
    <s v="WEM"/>
    <s v="low"/>
    <x v="8"/>
  </r>
  <r>
    <n v="6790"/>
    <x v="3"/>
    <s v="gases-ch4"/>
    <x v="12"/>
    <n v="1189.6981663523991"/>
    <s v="AR5"/>
    <s v="WEM"/>
    <s v="low"/>
    <x v="8"/>
  </r>
  <r>
    <n v="6791"/>
    <x v="3"/>
    <s v="gases-ch4"/>
    <x v="13"/>
    <n v="1045.3597396662369"/>
    <s v="AR5"/>
    <s v="WEM"/>
    <s v="low"/>
    <x v="8"/>
  </r>
  <r>
    <n v="6792"/>
    <x v="3"/>
    <s v="gases-ch4"/>
    <x v="14"/>
    <n v="1079.9375797810019"/>
    <s v="AR5"/>
    <s v="WEM"/>
    <s v="low"/>
    <x v="8"/>
  </r>
  <r>
    <n v="6793"/>
    <x v="3"/>
    <s v="gases-ch4"/>
    <x v="15"/>
    <n v="1232.5721388107199"/>
    <s v="AR5"/>
    <s v="WEM"/>
    <s v="low"/>
    <x v="8"/>
  </r>
  <r>
    <n v="6794"/>
    <x v="3"/>
    <s v="gases-ch4"/>
    <x v="16"/>
    <n v="1599.827044793841"/>
    <s v="AR5"/>
    <s v="WEM"/>
    <s v="low"/>
    <x v="8"/>
  </r>
  <r>
    <n v="6795"/>
    <x v="3"/>
    <s v="gases-ch4"/>
    <x v="17"/>
    <n v="1339.0480964758431"/>
    <s v="AR5"/>
    <s v="WEM"/>
    <s v="low"/>
    <x v="8"/>
  </r>
  <r>
    <n v="6796"/>
    <x v="3"/>
    <s v="gases-ch4"/>
    <x v="18"/>
    <n v="1084.9973782052109"/>
    <s v="AR5"/>
    <s v="WEM"/>
    <s v="low"/>
    <x v="8"/>
  </r>
  <r>
    <n v="6797"/>
    <x v="3"/>
    <s v="gases-ch4"/>
    <x v="19"/>
    <n v="1235.3487287746659"/>
    <s v="AR5"/>
    <s v="WEM"/>
    <s v="low"/>
    <x v="8"/>
  </r>
  <r>
    <n v="6798"/>
    <x v="3"/>
    <s v="gases-ch4"/>
    <x v="20"/>
    <n v="1551.122434965763"/>
    <s v="AR5"/>
    <s v="WEM"/>
    <s v="low"/>
    <x v="8"/>
  </r>
  <r>
    <n v="6799"/>
    <x v="3"/>
    <s v="gases-ch4"/>
    <x v="21"/>
    <n v="1444.0056316652181"/>
    <s v="AR5"/>
    <s v="WEM"/>
    <s v="low"/>
    <x v="8"/>
  </r>
  <r>
    <n v="6800"/>
    <x v="3"/>
    <s v="gases-ch4"/>
    <x v="22"/>
    <n v="1098.0895641820689"/>
    <s v="AR5"/>
    <s v="WEM"/>
    <s v="low"/>
    <x v="8"/>
  </r>
  <r>
    <n v="6801"/>
    <x v="3"/>
    <s v="gases-ch4"/>
    <x v="23"/>
    <n v="877.45808298765905"/>
    <s v="AR5"/>
    <s v="WEM"/>
    <s v="low"/>
    <x v="8"/>
  </r>
  <r>
    <n v="6802"/>
    <x v="3"/>
    <s v="gases-ch4"/>
    <x v="24"/>
    <n v="854.82788459596475"/>
    <s v="AR5"/>
    <s v="WEM"/>
    <s v="low"/>
    <x v="8"/>
  </r>
  <r>
    <n v="6803"/>
    <x v="3"/>
    <s v="gases-ch4"/>
    <x v="25"/>
    <n v="884.19355422618662"/>
    <s v="AR5"/>
    <s v="WEM"/>
    <s v="low"/>
    <x v="8"/>
  </r>
  <r>
    <n v="6804"/>
    <x v="3"/>
    <s v="gases-ch4"/>
    <x v="26"/>
    <n v="792.23198020781103"/>
    <s v="AR5"/>
    <s v="WEM"/>
    <s v="low"/>
    <x v="8"/>
  </r>
  <r>
    <n v="6805"/>
    <x v="3"/>
    <s v="gases-ch4"/>
    <x v="27"/>
    <n v="663.33463145432177"/>
    <s v="AR5"/>
    <s v="WEM"/>
    <s v="low"/>
    <x v="8"/>
  </r>
  <r>
    <n v="6806"/>
    <x v="3"/>
    <s v="gases-ch4"/>
    <x v="28"/>
    <n v="656.49612444985792"/>
    <s v="AR5"/>
    <s v="WEM"/>
    <s v="low"/>
    <x v="8"/>
  </r>
  <r>
    <n v="6807"/>
    <x v="3"/>
    <s v="gases-ch4"/>
    <x v="29"/>
    <n v="585.73771851454433"/>
    <s v="AR5"/>
    <s v="WEM"/>
    <s v="low"/>
    <x v="8"/>
  </r>
  <r>
    <n v="6808"/>
    <x v="3"/>
    <s v="gases-ch4"/>
    <x v="30"/>
    <n v="574.61003017919188"/>
    <s v="AR5"/>
    <s v="WEM"/>
    <s v="low"/>
    <x v="8"/>
  </r>
  <r>
    <n v="6809"/>
    <x v="3"/>
    <s v="gases-ch4"/>
    <x v="31"/>
    <n v="563.73188594077271"/>
    <s v="AR5"/>
    <s v="WEM"/>
    <s v="low"/>
    <x v="8"/>
  </r>
  <r>
    <n v="6810"/>
    <x v="3"/>
    <s v="gases-ch4"/>
    <x v="32"/>
    <n v="551.01339976466829"/>
    <s v="AR5"/>
    <s v="WEM"/>
    <s v="low"/>
    <x v="8"/>
  </r>
  <r>
    <n v="6811"/>
    <x v="3"/>
    <s v="gases-ch4"/>
    <x v="33"/>
    <n v="514.55258103788924"/>
    <s v="AR5"/>
    <s v="WEM"/>
    <s v="low"/>
    <x v="8"/>
  </r>
  <r>
    <n v="6812"/>
    <x v="3"/>
    <s v="gases-ch4"/>
    <x v="34"/>
    <n v="391.67771729999998"/>
    <s v="AR5"/>
    <s v="WEM"/>
    <s v="low"/>
    <x v="8"/>
  </r>
  <r>
    <n v="6813"/>
    <x v="3"/>
    <s v="gases-ch4"/>
    <x v="35"/>
    <n v="416.3075705"/>
    <s v="AR5"/>
    <s v="WEM"/>
    <s v="low"/>
    <x v="8"/>
  </r>
  <r>
    <n v="6814"/>
    <x v="3"/>
    <s v="gases-ch4"/>
    <x v="36"/>
    <n v="424.21279399999997"/>
    <s v="AR5"/>
    <s v="WEM"/>
    <s v="low"/>
    <x v="8"/>
  </r>
  <r>
    <n v="6815"/>
    <x v="3"/>
    <s v="gases-ch4"/>
    <x v="37"/>
    <n v="419.79083120000001"/>
    <s v="AR5"/>
    <s v="WEM"/>
    <s v="low"/>
    <x v="8"/>
  </r>
  <r>
    <n v="6816"/>
    <x v="3"/>
    <s v="gases-ch4"/>
    <x v="38"/>
    <n v="374.10723200000001"/>
    <s v="AR5"/>
    <s v="WEM"/>
    <s v="low"/>
    <x v="8"/>
  </r>
  <r>
    <n v="6817"/>
    <x v="3"/>
    <s v="gases-ch4"/>
    <x v="39"/>
    <n v="371.38993599999998"/>
    <s v="AR5"/>
    <s v="WEM"/>
    <s v="low"/>
    <x v="8"/>
  </r>
  <r>
    <n v="6818"/>
    <x v="3"/>
    <s v="gases-ch4"/>
    <x v="40"/>
    <n v="368.88438400000001"/>
    <s v="AR5"/>
    <s v="WEM"/>
    <s v="low"/>
    <x v="8"/>
  </r>
  <r>
    <n v="6819"/>
    <x v="3"/>
    <s v="gases-ch4"/>
    <x v="41"/>
    <n v="366.05089829999997"/>
    <s v="AR5"/>
    <s v="WEM"/>
    <s v="low"/>
    <x v="8"/>
  </r>
  <r>
    <n v="6820"/>
    <x v="3"/>
    <s v="gases-ch4"/>
    <x v="42"/>
    <n v="365.95850239999999"/>
    <s v="AR5"/>
    <s v="WEM"/>
    <s v="low"/>
    <x v="8"/>
  </r>
  <r>
    <n v="6821"/>
    <x v="3"/>
    <s v="gases-ch4"/>
    <x v="43"/>
    <n v="363.6494975"/>
    <s v="AR5"/>
    <s v="WEM"/>
    <s v="low"/>
    <x v="8"/>
  </r>
  <r>
    <n v="6822"/>
    <x v="3"/>
    <s v="gases-ch4"/>
    <x v="44"/>
    <n v="359.28108109999999"/>
    <s v="AR5"/>
    <s v="WEM"/>
    <s v="low"/>
    <x v="8"/>
  </r>
  <r>
    <n v="6823"/>
    <x v="3"/>
    <s v="gases-ch4"/>
    <x v="45"/>
    <n v="353.48954780000003"/>
    <s v="AR5"/>
    <s v="WEM"/>
    <s v="low"/>
    <x v="8"/>
  </r>
  <r>
    <n v="6824"/>
    <x v="3"/>
    <s v="gases-ch4"/>
    <x v="46"/>
    <n v="347.95802099999997"/>
    <s v="AR5"/>
    <s v="WEM"/>
    <s v="low"/>
    <x v="8"/>
  </r>
  <r>
    <n v="6825"/>
    <x v="3"/>
    <s v="gases-ch4"/>
    <x v="47"/>
    <n v="344.08737189999999"/>
    <s v="AR5"/>
    <s v="WEM"/>
    <s v="low"/>
    <x v="8"/>
  </r>
  <r>
    <n v="6826"/>
    <x v="3"/>
    <s v="gases-ch4"/>
    <x v="48"/>
    <n v="340.90582740000002"/>
    <s v="AR5"/>
    <s v="WEM"/>
    <s v="low"/>
    <x v="8"/>
  </r>
  <r>
    <n v="6827"/>
    <x v="3"/>
    <s v="gases-ch4"/>
    <x v="49"/>
    <n v="336.7101237"/>
    <s v="AR5"/>
    <s v="WEM"/>
    <s v="low"/>
    <x v="8"/>
  </r>
  <r>
    <n v="6828"/>
    <x v="3"/>
    <s v="gases-ch4"/>
    <x v="50"/>
    <n v="329.5612974"/>
    <s v="AR5"/>
    <s v="WEM"/>
    <s v="low"/>
    <x v="8"/>
  </r>
  <r>
    <n v="6829"/>
    <x v="3"/>
    <s v="gases-ch4"/>
    <x v="51"/>
    <n v="330.21479190000002"/>
    <s v="AR5"/>
    <s v="WEM"/>
    <s v="low"/>
    <x v="8"/>
  </r>
  <r>
    <n v="6830"/>
    <x v="3"/>
    <s v="gases-ch4"/>
    <x v="52"/>
    <n v="326.22292670000002"/>
    <s v="AR5"/>
    <s v="WEM"/>
    <s v="low"/>
    <x v="8"/>
  </r>
  <r>
    <n v="6831"/>
    <x v="3"/>
    <s v="gases-ch4"/>
    <x v="53"/>
    <n v="324.39136189999999"/>
    <s v="AR5"/>
    <s v="WEM"/>
    <s v="low"/>
    <x v="8"/>
  </r>
  <r>
    <n v="6832"/>
    <x v="3"/>
    <s v="gases-ch4"/>
    <x v="54"/>
    <n v="333.8498889"/>
    <s v="AR5"/>
    <s v="WEM"/>
    <s v="low"/>
    <x v="8"/>
  </r>
  <r>
    <n v="6833"/>
    <x v="3"/>
    <s v="gases-ch4"/>
    <x v="55"/>
    <n v="332.56280370000002"/>
    <s v="AR5"/>
    <s v="WEM"/>
    <s v="low"/>
    <x v="8"/>
  </r>
  <r>
    <n v="6834"/>
    <x v="3"/>
    <s v="gases-ch4"/>
    <x v="56"/>
    <n v="331.39990979999999"/>
    <s v="AR5"/>
    <s v="WEM"/>
    <s v="low"/>
    <x v="8"/>
  </r>
  <r>
    <n v="6835"/>
    <x v="3"/>
    <s v="gases-ch4"/>
    <x v="57"/>
    <n v="329.58619650000003"/>
    <s v="AR5"/>
    <s v="WEM"/>
    <s v="low"/>
    <x v="8"/>
  </r>
  <r>
    <n v="6836"/>
    <x v="3"/>
    <s v="gases-ch4"/>
    <x v="58"/>
    <n v="328.11570560000001"/>
    <s v="AR5"/>
    <s v="WEM"/>
    <s v="low"/>
    <x v="8"/>
  </r>
  <r>
    <n v="6837"/>
    <x v="3"/>
    <s v="gases-ch4"/>
    <x v="59"/>
    <n v="327.48273760000001"/>
    <s v="AR5"/>
    <s v="WEM"/>
    <s v="low"/>
    <x v="8"/>
  </r>
  <r>
    <n v="6838"/>
    <x v="3"/>
    <s v="gases-ch4"/>
    <x v="60"/>
    <n v="331.18431609999999"/>
    <s v="AR5"/>
    <s v="WEM"/>
    <s v="low"/>
    <x v="8"/>
  </r>
  <r>
    <n v="6839"/>
    <x v="3"/>
    <s v="gases-co2"/>
    <x v="0"/>
    <n v="14538.604423497831"/>
    <s v="AR5"/>
    <s v="WEM"/>
    <s v="low"/>
    <x v="8"/>
  </r>
  <r>
    <n v="6840"/>
    <x v="3"/>
    <s v="gases-co2"/>
    <x v="1"/>
    <n v="15065.953691612371"/>
    <s v="AR5"/>
    <s v="WEM"/>
    <s v="low"/>
    <x v="8"/>
  </r>
  <r>
    <n v="6841"/>
    <x v="3"/>
    <s v="gases-co2"/>
    <x v="2"/>
    <n v="16566.193419378069"/>
    <s v="AR5"/>
    <s v="WEM"/>
    <s v="low"/>
    <x v="8"/>
  </r>
  <r>
    <n v="6842"/>
    <x v="3"/>
    <s v="gases-co2"/>
    <x v="3"/>
    <n v="15568.59990503022"/>
    <s v="AR5"/>
    <s v="WEM"/>
    <s v="low"/>
    <x v="8"/>
  </r>
  <r>
    <n v="6843"/>
    <x v="3"/>
    <s v="gases-co2"/>
    <x v="4"/>
    <n v="15137.41206570167"/>
    <s v="AR5"/>
    <s v="WEM"/>
    <s v="low"/>
    <x v="8"/>
  </r>
  <r>
    <n v="6844"/>
    <x v="3"/>
    <s v="gases-co2"/>
    <x v="5"/>
    <n v="14414.8528864612"/>
    <s v="AR5"/>
    <s v="WEM"/>
    <s v="low"/>
    <x v="8"/>
  </r>
  <r>
    <n v="6845"/>
    <x v="3"/>
    <s v="gases-co2"/>
    <x v="6"/>
    <n v="15614.030468388721"/>
    <s v="AR5"/>
    <s v="WEM"/>
    <s v="low"/>
    <x v="8"/>
  </r>
  <r>
    <n v="6846"/>
    <x v="3"/>
    <s v="gases-co2"/>
    <x v="7"/>
    <n v="17420.15459814062"/>
    <s v="AR5"/>
    <s v="WEM"/>
    <s v="low"/>
    <x v="8"/>
  </r>
  <r>
    <n v="6847"/>
    <x v="3"/>
    <s v="gases-co2"/>
    <x v="8"/>
    <n v="15652.03651407104"/>
    <s v="AR5"/>
    <s v="WEM"/>
    <s v="low"/>
    <x v="8"/>
  </r>
  <r>
    <n v="6848"/>
    <x v="3"/>
    <s v="gases-co2"/>
    <x v="9"/>
    <n v="16720.84457274964"/>
    <s v="AR5"/>
    <s v="WEM"/>
    <s v="low"/>
    <x v="8"/>
  </r>
  <r>
    <n v="6849"/>
    <x v="3"/>
    <s v="gases-co2"/>
    <x v="10"/>
    <n v="16941.147621439519"/>
    <s v="AR5"/>
    <s v="WEM"/>
    <s v="low"/>
    <x v="8"/>
  </r>
  <r>
    <n v="6850"/>
    <x v="3"/>
    <s v="gases-co2"/>
    <x v="11"/>
    <n v="18849.666999568599"/>
    <s v="AR5"/>
    <s v="WEM"/>
    <s v="low"/>
    <x v="8"/>
  </r>
  <r>
    <n v="6851"/>
    <x v="3"/>
    <s v="gases-co2"/>
    <x v="12"/>
    <n v="18433.37877239137"/>
    <s v="AR5"/>
    <s v="WEM"/>
    <s v="low"/>
    <x v="8"/>
  </r>
  <r>
    <n v="6852"/>
    <x v="3"/>
    <s v="gases-co2"/>
    <x v="13"/>
    <n v="19477.361066111611"/>
    <s v="AR5"/>
    <s v="WEM"/>
    <s v="low"/>
    <x v="8"/>
  </r>
  <r>
    <n v="6853"/>
    <x v="3"/>
    <s v="gases-co2"/>
    <x v="14"/>
    <n v="18797.494437259051"/>
    <s v="AR5"/>
    <s v="WEM"/>
    <s v="low"/>
    <x v="8"/>
  </r>
  <r>
    <n v="6854"/>
    <x v="3"/>
    <s v="gases-co2"/>
    <x v="15"/>
    <n v="20179.802656223372"/>
    <s v="AR5"/>
    <s v="WEM"/>
    <s v="low"/>
    <x v="8"/>
  </r>
  <r>
    <n v="6855"/>
    <x v="3"/>
    <s v="gases-co2"/>
    <x v="16"/>
    <n v="20120.082699929892"/>
    <s v="AR5"/>
    <s v="WEM"/>
    <s v="low"/>
    <x v="8"/>
  </r>
  <r>
    <n v="6856"/>
    <x v="3"/>
    <s v="gases-co2"/>
    <x v="17"/>
    <n v="18827.51214051541"/>
    <s v="AR5"/>
    <s v="WEM"/>
    <s v="low"/>
    <x v="8"/>
  </r>
  <r>
    <n v="6857"/>
    <x v="3"/>
    <s v="gases-co2"/>
    <x v="18"/>
    <n v="20179.05356535692"/>
    <s v="AR5"/>
    <s v="WEM"/>
    <s v="low"/>
    <x v="8"/>
  </r>
  <r>
    <n v="6858"/>
    <x v="3"/>
    <s v="gases-co2"/>
    <x v="19"/>
    <n v="17592.248363525759"/>
    <s v="AR5"/>
    <s v="WEM"/>
    <s v="low"/>
    <x v="8"/>
  </r>
  <r>
    <n v="6859"/>
    <x v="3"/>
    <s v="gases-co2"/>
    <x v="20"/>
    <n v="17230.98917117207"/>
    <s v="AR5"/>
    <s v="WEM"/>
    <s v="low"/>
    <x v="8"/>
  </r>
  <r>
    <n v="6860"/>
    <x v="3"/>
    <s v="gases-co2"/>
    <x v="21"/>
    <n v="16664.390881373991"/>
    <s v="AR5"/>
    <s v="WEM"/>
    <s v="low"/>
    <x v="8"/>
  </r>
  <r>
    <n v="6861"/>
    <x v="3"/>
    <s v="gases-co2"/>
    <x v="22"/>
    <n v="18658.797308857211"/>
    <s v="AR5"/>
    <s v="WEM"/>
    <s v="low"/>
    <x v="8"/>
  </r>
  <r>
    <n v="6862"/>
    <x v="3"/>
    <s v="gases-co2"/>
    <x v="23"/>
    <n v="17906.479331128259"/>
    <s v="AR5"/>
    <s v="WEM"/>
    <s v="low"/>
    <x v="8"/>
  </r>
  <r>
    <n v="6863"/>
    <x v="3"/>
    <s v="gases-co2"/>
    <x v="24"/>
    <n v="17714.56449835654"/>
    <s v="AR5"/>
    <s v="WEM"/>
    <s v="low"/>
    <x v="8"/>
  </r>
  <r>
    <n v="6864"/>
    <x v="3"/>
    <s v="gases-co2"/>
    <x v="25"/>
    <n v="17477.36610041044"/>
    <s v="AR5"/>
    <s v="WEM"/>
    <s v="low"/>
    <x v="8"/>
  </r>
  <r>
    <n v="6865"/>
    <x v="3"/>
    <s v="gases-co2"/>
    <x v="26"/>
    <n v="16044.243638906601"/>
    <s v="AR5"/>
    <s v="WEM"/>
    <s v="low"/>
    <x v="8"/>
  </r>
  <r>
    <n v="6866"/>
    <x v="3"/>
    <s v="gases-co2"/>
    <x v="27"/>
    <n v="16691.590663927262"/>
    <s v="AR5"/>
    <s v="WEM"/>
    <s v="low"/>
    <x v="8"/>
  </r>
  <r>
    <n v="6867"/>
    <x v="3"/>
    <s v="gases-co2"/>
    <x v="28"/>
    <n v="16462.406678813019"/>
    <s v="AR5"/>
    <s v="WEM"/>
    <s v="low"/>
    <x v="8"/>
  </r>
  <r>
    <n v="6868"/>
    <x v="3"/>
    <s v="gases-co2"/>
    <x v="29"/>
    <n v="17956.832293724721"/>
    <s v="AR5"/>
    <s v="WEM"/>
    <s v="low"/>
    <x v="8"/>
  </r>
  <r>
    <n v="6869"/>
    <x v="3"/>
    <s v="gases-co2"/>
    <x v="30"/>
    <n v="17085.146295700801"/>
    <s v="AR5"/>
    <s v="WEM"/>
    <s v="low"/>
    <x v="8"/>
  </r>
  <r>
    <n v="6870"/>
    <x v="3"/>
    <s v="gases-co2"/>
    <x v="31"/>
    <n v="16929.675067652021"/>
    <s v="AR5"/>
    <s v="WEM"/>
    <s v="low"/>
    <x v="8"/>
  </r>
  <r>
    <n v="6871"/>
    <x v="3"/>
    <s v="gases-co2"/>
    <x v="32"/>
    <n v="14719.827020432011"/>
    <s v="AR5"/>
    <s v="WEM"/>
    <s v="low"/>
    <x v="8"/>
  </r>
  <r>
    <n v="6872"/>
    <x v="3"/>
    <s v="gases-co2"/>
    <x v="33"/>
    <n v="14067.79874719576"/>
    <s v="AR5"/>
    <s v="WEM"/>
    <s v="low"/>
    <x v="8"/>
  </r>
  <r>
    <n v="6873"/>
    <x v="3"/>
    <s v="gases-co2"/>
    <x v="34"/>
    <n v="14599.57632"/>
    <s v="AR5"/>
    <s v="WEM"/>
    <s v="low"/>
    <x v="8"/>
  </r>
  <r>
    <n v="6874"/>
    <x v="3"/>
    <s v="gases-co2"/>
    <x v="35"/>
    <n v="13703.59022"/>
    <s v="AR5"/>
    <s v="WEM"/>
    <s v="low"/>
    <x v="8"/>
  </r>
  <r>
    <n v="6875"/>
    <x v="3"/>
    <s v="gases-co2"/>
    <x v="36"/>
    <n v="13727.984350000001"/>
    <s v="AR5"/>
    <s v="WEM"/>
    <s v="low"/>
    <x v="8"/>
  </r>
  <r>
    <n v="6876"/>
    <x v="3"/>
    <s v="gases-co2"/>
    <x v="37"/>
    <n v="13623.42553"/>
    <s v="AR5"/>
    <s v="WEM"/>
    <s v="low"/>
    <x v="8"/>
  </r>
  <r>
    <n v="6877"/>
    <x v="3"/>
    <s v="gases-co2"/>
    <x v="38"/>
    <n v="12678.84093"/>
    <s v="AR5"/>
    <s v="WEM"/>
    <s v="low"/>
    <x v="8"/>
  </r>
  <r>
    <n v="6878"/>
    <x v="3"/>
    <s v="gases-co2"/>
    <x v="39"/>
    <n v="12229.86457"/>
    <s v="AR5"/>
    <s v="WEM"/>
    <s v="low"/>
    <x v="8"/>
  </r>
  <r>
    <n v="6879"/>
    <x v="3"/>
    <s v="gases-co2"/>
    <x v="40"/>
    <n v="12069.145759999999"/>
    <s v="AR5"/>
    <s v="WEM"/>
    <s v="low"/>
    <x v="8"/>
  </r>
  <r>
    <n v="6880"/>
    <x v="3"/>
    <s v="gases-co2"/>
    <x v="41"/>
    <n v="11875.238240000001"/>
    <s v="AR5"/>
    <s v="WEM"/>
    <s v="low"/>
    <x v="8"/>
  </r>
  <r>
    <n v="6881"/>
    <x v="3"/>
    <s v="gases-co2"/>
    <x v="42"/>
    <n v="11788.09297"/>
    <s v="AR5"/>
    <s v="WEM"/>
    <s v="low"/>
    <x v="8"/>
  </r>
  <r>
    <n v="6882"/>
    <x v="3"/>
    <s v="gases-co2"/>
    <x v="43"/>
    <n v="11586.720240000001"/>
    <s v="AR5"/>
    <s v="WEM"/>
    <s v="low"/>
    <x v="8"/>
  </r>
  <r>
    <n v="6883"/>
    <x v="3"/>
    <s v="gases-co2"/>
    <x v="44"/>
    <n v="11273.065039999999"/>
    <s v="AR5"/>
    <s v="WEM"/>
    <s v="low"/>
    <x v="8"/>
  </r>
  <r>
    <n v="6884"/>
    <x v="3"/>
    <s v="gases-co2"/>
    <x v="45"/>
    <n v="10872.89486"/>
    <s v="AR5"/>
    <s v="WEM"/>
    <s v="low"/>
    <x v="8"/>
  </r>
  <r>
    <n v="6885"/>
    <x v="3"/>
    <s v="gases-co2"/>
    <x v="46"/>
    <n v="10458.42583"/>
    <s v="AR5"/>
    <s v="WEM"/>
    <s v="low"/>
    <x v="8"/>
  </r>
  <r>
    <n v="6886"/>
    <x v="3"/>
    <s v="gases-co2"/>
    <x v="47"/>
    <n v="10104.650509999999"/>
    <s v="AR5"/>
    <s v="WEM"/>
    <s v="low"/>
    <x v="8"/>
  </r>
  <r>
    <n v="6887"/>
    <x v="3"/>
    <s v="gases-co2"/>
    <x v="48"/>
    <n v="9982.9365500000004"/>
    <s v="AR5"/>
    <s v="WEM"/>
    <s v="low"/>
    <x v="8"/>
  </r>
  <r>
    <n v="6888"/>
    <x v="3"/>
    <s v="gases-co2"/>
    <x v="49"/>
    <n v="9777.6763410000003"/>
    <s v="AR5"/>
    <s v="WEM"/>
    <s v="low"/>
    <x v="8"/>
  </r>
  <r>
    <n v="6889"/>
    <x v="3"/>
    <s v="gases-co2"/>
    <x v="50"/>
    <n v="9512.3930209999999"/>
    <s v="AR5"/>
    <s v="WEM"/>
    <s v="low"/>
    <x v="8"/>
  </r>
  <r>
    <n v="6890"/>
    <x v="3"/>
    <s v="gases-co2"/>
    <x v="51"/>
    <n v="9380.7797410000003"/>
    <s v="AR5"/>
    <s v="WEM"/>
    <s v="low"/>
    <x v="8"/>
  </r>
  <r>
    <n v="6891"/>
    <x v="3"/>
    <s v="gases-co2"/>
    <x v="52"/>
    <n v="9300.2161930000002"/>
    <s v="AR5"/>
    <s v="WEM"/>
    <s v="low"/>
    <x v="8"/>
  </r>
  <r>
    <n v="6892"/>
    <x v="3"/>
    <s v="gases-co2"/>
    <x v="53"/>
    <n v="9156.3955210000004"/>
    <s v="AR5"/>
    <s v="WEM"/>
    <s v="low"/>
    <x v="8"/>
  </r>
  <r>
    <n v="6893"/>
    <x v="3"/>
    <s v="gases-co2"/>
    <x v="54"/>
    <n v="9053.8016100000004"/>
    <s v="AR5"/>
    <s v="WEM"/>
    <s v="low"/>
    <x v="8"/>
  </r>
  <r>
    <n v="6894"/>
    <x v="3"/>
    <s v="gases-co2"/>
    <x v="55"/>
    <n v="8952.9417560000002"/>
    <s v="AR5"/>
    <s v="WEM"/>
    <s v="low"/>
    <x v="8"/>
  </r>
  <r>
    <n v="6895"/>
    <x v="3"/>
    <s v="gases-co2"/>
    <x v="56"/>
    <n v="8920.4531509999997"/>
    <s v="AR5"/>
    <s v="WEM"/>
    <s v="low"/>
    <x v="8"/>
  </r>
  <r>
    <n v="6896"/>
    <x v="3"/>
    <s v="gases-co2"/>
    <x v="57"/>
    <n v="8821.4695019999999"/>
    <s v="AR5"/>
    <s v="WEM"/>
    <s v="low"/>
    <x v="8"/>
  </r>
  <r>
    <n v="6897"/>
    <x v="3"/>
    <s v="gases-co2"/>
    <x v="58"/>
    <n v="8775.3390120000004"/>
    <s v="AR5"/>
    <s v="WEM"/>
    <s v="low"/>
    <x v="8"/>
  </r>
  <r>
    <n v="6898"/>
    <x v="3"/>
    <s v="gases-co2"/>
    <x v="59"/>
    <n v="8774.680961"/>
    <s v="AR5"/>
    <s v="WEM"/>
    <s v="low"/>
    <x v="8"/>
  </r>
  <r>
    <n v="6899"/>
    <x v="3"/>
    <s v="gases-co2"/>
    <x v="60"/>
    <n v="8768.6695390000004"/>
    <s v="AR5"/>
    <s v="WEM"/>
    <s v="low"/>
    <x v="8"/>
  </r>
  <r>
    <n v="6900"/>
    <x v="3"/>
    <s v="gases-n2o"/>
    <x v="0"/>
    <n v="97.22584113491844"/>
    <s v="AR5"/>
    <s v="WEM"/>
    <s v="low"/>
    <x v="8"/>
  </r>
  <r>
    <n v="6901"/>
    <x v="3"/>
    <s v="gases-n2o"/>
    <x v="1"/>
    <n v="94.273860597722447"/>
    <s v="AR5"/>
    <s v="WEM"/>
    <s v="low"/>
    <x v="8"/>
  </r>
  <r>
    <n v="6902"/>
    <x v="3"/>
    <s v="gases-n2o"/>
    <x v="2"/>
    <n v="101.8018139228632"/>
    <s v="AR5"/>
    <s v="WEM"/>
    <s v="low"/>
    <x v="8"/>
  </r>
  <r>
    <n v="6903"/>
    <x v="3"/>
    <s v="gases-n2o"/>
    <x v="3"/>
    <n v="100.4729158486728"/>
    <s v="AR5"/>
    <s v="WEM"/>
    <s v="low"/>
    <x v="8"/>
  </r>
  <r>
    <n v="6904"/>
    <x v="3"/>
    <s v="gases-n2o"/>
    <x v="4"/>
    <n v="107.4163232452433"/>
    <s v="AR5"/>
    <s v="WEM"/>
    <s v="low"/>
    <x v="8"/>
  </r>
  <r>
    <n v="6905"/>
    <x v="3"/>
    <s v="gases-n2o"/>
    <x v="5"/>
    <n v="106.3076102402914"/>
    <s v="AR5"/>
    <s v="WEM"/>
    <s v="low"/>
    <x v="8"/>
  </r>
  <r>
    <n v="6906"/>
    <x v="3"/>
    <s v="gases-n2o"/>
    <x v="6"/>
    <n v="103.4815301505564"/>
    <s v="AR5"/>
    <s v="WEM"/>
    <s v="low"/>
    <x v="8"/>
  </r>
  <r>
    <n v="6907"/>
    <x v="3"/>
    <s v="gases-n2o"/>
    <x v="7"/>
    <n v="104.28590636242249"/>
    <s v="AR5"/>
    <s v="WEM"/>
    <s v="low"/>
    <x v="8"/>
  </r>
  <r>
    <n v="6908"/>
    <x v="3"/>
    <s v="gases-n2o"/>
    <x v="8"/>
    <n v="100.50224858487969"/>
    <s v="AR5"/>
    <s v="WEM"/>
    <s v="low"/>
    <x v="8"/>
  </r>
  <r>
    <n v="6909"/>
    <x v="3"/>
    <s v="gases-n2o"/>
    <x v="9"/>
    <n v="106.58094940013"/>
    <s v="AR5"/>
    <s v="WEM"/>
    <s v="low"/>
    <x v="8"/>
  </r>
  <r>
    <n v="6910"/>
    <x v="3"/>
    <s v="gases-n2o"/>
    <x v="10"/>
    <n v="107.85985469562659"/>
    <s v="AR5"/>
    <s v="WEM"/>
    <s v="low"/>
    <x v="8"/>
  </r>
  <r>
    <n v="6911"/>
    <x v="3"/>
    <s v="gases-n2o"/>
    <x v="11"/>
    <n v="112.7540391810805"/>
    <s v="AR5"/>
    <s v="WEM"/>
    <s v="low"/>
    <x v="8"/>
  </r>
  <r>
    <n v="6912"/>
    <x v="3"/>
    <s v="gases-n2o"/>
    <x v="12"/>
    <n v="117.63589526538949"/>
    <s v="AR5"/>
    <s v="WEM"/>
    <s v="low"/>
    <x v="8"/>
  </r>
  <r>
    <n v="6913"/>
    <x v="3"/>
    <s v="gases-n2o"/>
    <x v="13"/>
    <n v="126.9339172393048"/>
    <s v="AR5"/>
    <s v="WEM"/>
    <s v="low"/>
    <x v="8"/>
  </r>
  <r>
    <n v="6914"/>
    <x v="3"/>
    <s v="gases-n2o"/>
    <x v="14"/>
    <n v="131.62394862131151"/>
    <s v="AR5"/>
    <s v="WEM"/>
    <s v="low"/>
    <x v="8"/>
  </r>
  <r>
    <n v="6915"/>
    <x v="3"/>
    <s v="gases-n2o"/>
    <x v="15"/>
    <n v="137.34819864491519"/>
    <s v="AR5"/>
    <s v="WEM"/>
    <s v="low"/>
    <x v="8"/>
  </r>
  <r>
    <n v="6916"/>
    <x v="3"/>
    <s v="gases-n2o"/>
    <x v="16"/>
    <n v="136.2982740160279"/>
    <s v="AR5"/>
    <s v="WEM"/>
    <s v="low"/>
    <x v="8"/>
  </r>
  <r>
    <n v="6917"/>
    <x v="3"/>
    <s v="gases-n2o"/>
    <x v="17"/>
    <n v="127.89511859557351"/>
    <s v="AR5"/>
    <s v="WEM"/>
    <s v="low"/>
    <x v="8"/>
  </r>
  <r>
    <n v="6918"/>
    <x v="3"/>
    <s v="gases-n2o"/>
    <x v="18"/>
    <n v="130.08752468871009"/>
    <s v="AR5"/>
    <s v="WEM"/>
    <s v="low"/>
    <x v="8"/>
  </r>
  <r>
    <n v="6919"/>
    <x v="3"/>
    <s v="gases-n2o"/>
    <x v="19"/>
    <n v="117.5794629424736"/>
    <s v="AR5"/>
    <s v="WEM"/>
    <s v="low"/>
    <x v="8"/>
  </r>
  <r>
    <n v="6920"/>
    <x v="3"/>
    <s v="gases-n2o"/>
    <x v="20"/>
    <n v="113.49040731721939"/>
    <s v="AR5"/>
    <s v="WEM"/>
    <s v="low"/>
    <x v="8"/>
  </r>
  <r>
    <n v="6921"/>
    <x v="3"/>
    <s v="gases-n2o"/>
    <x v="21"/>
    <n v="116.27448138910979"/>
    <s v="AR5"/>
    <s v="WEM"/>
    <s v="low"/>
    <x v="8"/>
  </r>
  <r>
    <n v="6922"/>
    <x v="3"/>
    <s v="gases-n2o"/>
    <x v="22"/>
    <n v="124.2116936674868"/>
    <s v="AR5"/>
    <s v="WEM"/>
    <s v="low"/>
    <x v="8"/>
  </r>
  <r>
    <n v="6923"/>
    <x v="3"/>
    <s v="gases-n2o"/>
    <x v="23"/>
    <n v="123.24783209675491"/>
    <s v="AR5"/>
    <s v="WEM"/>
    <s v="low"/>
    <x v="8"/>
  </r>
  <r>
    <n v="6924"/>
    <x v="3"/>
    <s v="gases-n2o"/>
    <x v="24"/>
    <n v="118.0064196499867"/>
    <s v="AR5"/>
    <s v="WEM"/>
    <s v="low"/>
    <x v="8"/>
  </r>
  <r>
    <n v="6925"/>
    <x v="3"/>
    <s v="gases-n2o"/>
    <x v="25"/>
    <n v="118.3723281463313"/>
    <s v="AR5"/>
    <s v="WEM"/>
    <s v="low"/>
    <x v="8"/>
  </r>
  <r>
    <n v="6926"/>
    <x v="3"/>
    <s v="gases-n2o"/>
    <x v="26"/>
    <n v="117.4872087576305"/>
    <s v="AR5"/>
    <s v="WEM"/>
    <s v="low"/>
    <x v="8"/>
  </r>
  <r>
    <n v="6927"/>
    <x v="3"/>
    <s v="gases-n2o"/>
    <x v="27"/>
    <n v="115.9572173003658"/>
    <s v="AR5"/>
    <s v="WEM"/>
    <s v="low"/>
    <x v="8"/>
  </r>
  <r>
    <n v="6928"/>
    <x v="3"/>
    <s v="gases-n2o"/>
    <x v="28"/>
    <n v="118.3356520122986"/>
    <s v="AR5"/>
    <s v="WEM"/>
    <s v="low"/>
    <x v="8"/>
  </r>
  <r>
    <n v="6929"/>
    <x v="3"/>
    <s v="gases-n2o"/>
    <x v="29"/>
    <n v="126.47902397167159"/>
    <s v="AR5"/>
    <s v="WEM"/>
    <s v="low"/>
    <x v="8"/>
  </r>
  <r>
    <n v="6930"/>
    <x v="3"/>
    <s v="gases-n2o"/>
    <x v="30"/>
    <n v="121.2530670603942"/>
    <s v="AR5"/>
    <s v="WEM"/>
    <s v="low"/>
    <x v="8"/>
  </r>
  <r>
    <n v="6931"/>
    <x v="3"/>
    <s v="gases-n2o"/>
    <x v="31"/>
    <n v="127.0220586496464"/>
    <s v="AR5"/>
    <s v="WEM"/>
    <s v="low"/>
    <x v="8"/>
  </r>
  <r>
    <n v="6932"/>
    <x v="3"/>
    <s v="gases-n2o"/>
    <x v="32"/>
    <n v="119.3371681794181"/>
    <s v="AR5"/>
    <s v="WEM"/>
    <s v="low"/>
    <x v="8"/>
  </r>
  <r>
    <n v="6933"/>
    <x v="3"/>
    <s v="gases-n2o"/>
    <x v="33"/>
    <n v="113.05111637707211"/>
    <s v="AR5"/>
    <s v="WEM"/>
    <s v="low"/>
    <x v="8"/>
  </r>
  <r>
    <n v="6934"/>
    <x v="3"/>
    <s v="gases-n2o"/>
    <x v="34"/>
    <n v="112.4773508"/>
    <s v="AR5"/>
    <s v="WEM"/>
    <s v="low"/>
    <x v="8"/>
  </r>
  <r>
    <n v="6935"/>
    <x v="3"/>
    <s v="gases-n2o"/>
    <x v="35"/>
    <n v="111.9866244"/>
    <s v="AR5"/>
    <s v="WEM"/>
    <s v="low"/>
    <x v="8"/>
  </r>
  <r>
    <n v="6936"/>
    <x v="3"/>
    <s v="gases-n2o"/>
    <x v="36"/>
    <n v="111.4848611"/>
    <s v="AR5"/>
    <s v="WEM"/>
    <s v="low"/>
    <x v="8"/>
  </r>
  <r>
    <n v="6937"/>
    <x v="3"/>
    <s v="gases-n2o"/>
    <x v="37"/>
    <n v="111.2921071"/>
    <s v="AR5"/>
    <s v="WEM"/>
    <s v="low"/>
    <x v="8"/>
  </r>
  <r>
    <n v="6938"/>
    <x v="3"/>
    <s v="gases-n2o"/>
    <x v="38"/>
    <n v="104.29789510000001"/>
    <s v="AR5"/>
    <s v="WEM"/>
    <s v="low"/>
    <x v="8"/>
  </r>
  <r>
    <n v="6939"/>
    <x v="3"/>
    <s v="gases-n2o"/>
    <x v="39"/>
    <n v="102.6269441"/>
    <s v="AR5"/>
    <s v="WEM"/>
    <s v="low"/>
    <x v="8"/>
  </r>
  <r>
    <n v="6940"/>
    <x v="3"/>
    <s v="gases-n2o"/>
    <x v="40"/>
    <n v="101.2083288"/>
    <s v="AR5"/>
    <s v="WEM"/>
    <s v="low"/>
    <x v="8"/>
  </r>
  <r>
    <n v="6941"/>
    <x v="3"/>
    <s v="gases-n2o"/>
    <x v="41"/>
    <n v="99.600572319999998"/>
    <s v="AR5"/>
    <s v="WEM"/>
    <s v="low"/>
    <x v="8"/>
  </r>
  <r>
    <n v="6942"/>
    <x v="3"/>
    <s v="gases-n2o"/>
    <x v="42"/>
    <n v="97.91079379"/>
    <s v="AR5"/>
    <s v="WEM"/>
    <s v="low"/>
    <x v="8"/>
  </r>
  <r>
    <n v="6943"/>
    <x v="3"/>
    <s v="gases-n2o"/>
    <x v="43"/>
    <n v="95.892600709999996"/>
    <s v="AR5"/>
    <s v="WEM"/>
    <s v="low"/>
    <x v="8"/>
  </r>
  <r>
    <n v="6944"/>
    <x v="3"/>
    <s v="gases-n2o"/>
    <x v="44"/>
    <n v="93.694525170000006"/>
    <s v="AR5"/>
    <s v="WEM"/>
    <s v="low"/>
    <x v="8"/>
  </r>
  <r>
    <n v="6945"/>
    <x v="3"/>
    <s v="gases-n2o"/>
    <x v="45"/>
    <n v="91.172443130000005"/>
    <s v="AR5"/>
    <s v="WEM"/>
    <s v="low"/>
    <x v="8"/>
  </r>
  <r>
    <n v="6946"/>
    <x v="3"/>
    <s v="gases-n2o"/>
    <x v="46"/>
    <n v="88.509051709999994"/>
    <s v="AR5"/>
    <s v="WEM"/>
    <s v="low"/>
    <x v="8"/>
  </r>
  <r>
    <n v="6947"/>
    <x v="3"/>
    <s v="gases-n2o"/>
    <x v="47"/>
    <n v="85.742805149999995"/>
    <s v="AR5"/>
    <s v="WEM"/>
    <s v="low"/>
    <x v="8"/>
  </r>
  <r>
    <n v="6948"/>
    <x v="3"/>
    <s v="gases-n2o"/>
    <x v="48"/>
    <n v="85.040651460000007"/>
    <s v="AR5"/>
    <s v="WEM"/>
    <s v="low"/>
    <x v="8"/>
  </r>
  <r>
    <n v="6949"/>
    <x v="3"/>
    <s v="gases-n2o"/>
    <x v="49"/>
    <n v="84.261290650000007"/>
    <s v="AR5"/>
    <s v="WEM"/>
    <s v="low"/>
    <x v="8"/>
  </r>
  <r>
    <n v="6950"/>
    <x v="3"/>
    <s v="gases-n2o"/>
    <x v="50"/>
    <n v="83.281203169999998"/>
    <s v="AR5"/>
    <s v="WEM"/>
    <s v="low"/>
    <x v="8"/>
  </r>
  <r>
    <n v="6951"/>
    <x v="3"/>
    <s v="gases-n2o"/>
    <x v="51"/>
    <n v="82.274907740000003"/>
    <s v="AR5"/>
    <s v="WEM"/>
    <s v="low"/>
    <x v="8"/>
  </r>
  <r>
    <n v="6952"/>
    <x v="3"/>
    <s v="gases-n2o"/>
    <x v="52"/>
    <n v="81.431864059999995"/>
    <s v="AR5"/>
    <s v="WEM"/>
    <s v="low"/>
    <x v="8"/>
  </r>
  <r>
    <n v="6953"/>
    <x v="3"/>
    <s v="gases-n2o"/>
    <x v="53"/>
    <n v="80.760219550000002"/>
    <s v="AR5"/>
    <s v="WEM"/>
    <s v="low"/>
    <x v="8"/>
  </r>
  <r>
    <n v="6954"/>
    <x v="3"/>
    <s v="gases-n2o"/>
    <x v="54"/>
    <n v="80.078686829999995"/>
    <s v="AR5"/>
    <s v="WEM"/>
    <s v="low"/>
    <x v="8"/>
  </r>
  <r>
    <n v="6955"/>
    <x v="3"/>
    <s v="gases-n2o"/>
    <x v="55"/>
    <n v="79.468183409999995"/>
    <s v="AR5"/>
    <s v="WEM"/>
    <s v="low"/>
    <x v="8"/>
  </r>
  <r>
    <n v="6956"/>
    <x v="3"/>
    <s v="gases-n2o"/>
    <x v="56"/>
    <n v="79.007001399999993"/>
    <s v="AR5"/>
    <s v="WEM"/>
    <s v="low"/>
    <x v="8"/>
  </r>
  <r>
    <n v="6957"/>
    <x v="3"/>
    <s v="gases-n2o"/>
    <x v="57"/>
    <n v="78.510139550000005"/>
    <s v="AR5"/>
    <s v="WEM"/>
    <s v="low"/>
    <x v="8"/>
  </r>
  <r>
    <n v="6958"/>
    <x v="3"/>
    <s v="gases-n2o"/>
    <x v="58"/>
    <n v="78.124330099999995"/>
    <s v="AR5"/>
    <s v="WEM"/>
    <s v="low"/>
    <x v="8"/>
  </r>
  <r>
    <n v="6959"/>
    <x v="3"/>
    <s v="gases-n2o"/>
    <x v="59"/>
    <n v="77.820667420000007"/>
    <s v="AR5"/>
    <s v="WEM"/>
    <s v="low"/>
    <x v="8"/>
  </r>
  <r>
    <n v="6960"/>
    <x v="3"/>
    <s v="gases-n2o"/>
    <x v="60"/>
    <n v="77.420148729999994"/>
    <s v="AR5"/>
    <s v="WEM"/>
    <s v="low"/>
    <x v="8"/>
  </r>
  <r>
    <n v="6961"/>
    <x v="4"/>
    <s v="gases-ch4"/>
    <x v="0"/>
    <n v="88.784256736185952"/>
    <s v="AR5"/>
    <s v="WEM"/>
    <s v="low"/>
    <x v="8"/>
  </r>
  <r>
    <n v="6962"/>
    <x v="4"/>
    <s v="gases-ch4"/>
    <x v="1"/>
    <n v="85.856689261512273"/>
    <s v="AR5"/>
    <s v="WEM"/>
    <s v="low"/>
    <x v="8"/>
  </r>
  <r>
    <n v="6963"/>
    <x v="4"/>
    <s v="gases-ch4"/>
    <x v="2"/>
    <n v="84.007216006411468"/>
    <s v="AR5"/>
    <s v="WEM"/>
    <s v="low"/>
    <x v="8"/>
  </r>
  <r>
    <n v="6964"/>
    <x v="4"/>
    <s v="gases-ch4"/>
    <x v="3"/>
    <n v="81.646142490913547"/>
    <s v="AR5"/>
    <s v="WEM"/>
    <s v="low"/>
    <x v="8"/>
  </r>
  <r>
    <n v="6965"/>
    <x v="4"/>
    <s v="gases-ch4"/>
    <x v="4"/>
    <n v="80.338743332504237"/>
    <s v="AR5"/>
    <s v="WEM"/>
    <s v="low"/>
    <x v="8"/>
  </r>
  <r>
    <n v="6966"/>
    <x v="4"/>
    <s v="gases-ch4"/>
    <x v="5"/>
    <n v="79.097065701496135"/>
    <s v="AR5"/>
    <s v="WEM"/>
    <s v="low"/>
    <x v="8"/>
  </r>
  <r>
    <n v="6967"/>
    <x v="4"/>
    <s v="gases-ch4"/>
    <x v="6"/>
    <n v="75.460629777619459"/>
    <s v="AR5"/>
    <s v="WEM"/>
    <s v="low"/>
    <x v="8"/>
  </r>
  <r>
    <n v="6968"/>
    <x v="4"/>
    <s v="gases-ch4"/>
    <x v="7"/>
    <n v="73.39236756223913"/>
    <s v="AR5"/>
    <s v="WEM"/>
    <s v="low"/>
    <x v="8"/>
  </r>
  <r>
    <n v="6969"/>
    <x v="4"/>
    <s v="gases-ch4"/>
    <x v="8"/>
    <n v="70.329425572890969"/>
    <s v="AR5"/>
    <s v="WEM"/>
    <s v="low"/>
    <x v="8"/>
  </r>
  <r>
    <n v="6970"/>
    <x v="4"/>
    <s v="gases-ch4"/>
    <x v="9"/>
    <n v="67.438068184704193"/>
    <s v="AR5"/>
    <s v="WEM"/>
    <s v="low"/>
    <x v="8"/>
  </r>
  <r>
    <n v="6971"/>
    <x v="4"/>
    <s v="gases-ch4"/>
    <x v="10"/>
    <n v="63.933949394111139"/>
    <s v="AR5"/>
    <s v="WEM"/>
    <s v="low"/>
    <x v="8"/>
  </r>
  <r>
    <n v="6972"/>
    <x v="4"/>
    <s v="gases-ch4"/>
    <x v="11"/>
    <n v="60.94691970678997"/>
    <s v="AR5"/>
    <s v="WEM"/>
    <s v="low"/>
    <x v="8"/>
  </r>
  <r>
    <n v="6973"/>
    <x v="4"/>
    <s v="gases-ch4"/>
    <x v="12"/>
    <n v="59.367409422874843"/>
    <s v="AR5"/>
    <s v="WEM"/>
    <s v="low"/>
    <x v="8"/>
  </r>
  <r>
    <n v="6974"/>
    <x v="4"/>
    <s v="gases-ch4"/>
    <x v="13"/>
    <n v="57.252927032027067"/>
    <s v="AR5"/>
    <s v="WEM"/>
    <s v="low"/>
    <x v="8"/>
  </r>
  <r>
    <n v="6975"/>
    <x v="4"/>
    <s v="gases-ch4"/>
    <x v="14"/>
    <n v="54.75353648199988"/>
    <s v="AR5"/>
    <s v="WEM"/>
    <s v="low"/>
    <x v="8"/>
  </r>
  <r>
    <n v="6976"/>
    <x v="4"/>
    <s v="gases-ch4"/>
    <x v="15"/>
    <n v="51.617590828304103"/>
    <s v="AR5"/>
    <s v="WEM"/>
    <s v="low"/>
    <x v="8"/>
  </r>
  <r>
    <n v="6977"/>
    <x v="4"/>
    <s v="gases-ch4"/>
    <x v="16"/>
    <n v="47.998490356467613"/>
    <s v="AR5"/>
    <s v="WEM"/>
    <s v="low"/>
    <x v="8"/>
  </r>
  <r>
    <n v="6978"/>
    <x v="4"/>
    <s v="gases-ch4"/>
    <x v="17"/>
    <n v="45.791763347098943"/>
    <s v="AR5"/>
    <s v="WEM"/>
    <s v="low"/>
    <x v="8"/>
  </r>
  <r>
    <n v="6979"/>
    <x v="4"/>
    <s v="gases-ch4"/>
    <x v="18"/>
    <n v="42.482461519501591"/>
    <s v="AR5"/>
    <s v="WEM"/>
    <s v="low"/>
    <x v="8"/>
  </r>
  <r>
    <n v="6980"/>
    <x v="4"/>
    <s v="gases-ch4"/>
    <x v="19"/>
    <n v="40.434926943879177"/>
    <s v="AR5"/>
    <s v="WEM"/>
    <s v="low"/>
    <x v="8"/>
  </r>
  <r>
    <n v="6981"/>
    <x v="4"/>
    <s v="gases-ch4"/>
    <x v="20"/>
    <n v="38.466426466399952"/>
    <s v="AR5"/>
    <s v="WEM"/>
    <s v="low"/>
    <x v="8"/>
  </r>
  <r>
    <n v="6982"/>
    <x v="4"/>
    <s v="gases-ch4"/>
    <x v="21"/>
    <n v="36.03273203914496"/>
    <s v="AR5"/>
    <s v="WEM"/>
    <s v="low"/>
    <x v="8"/>
  </r>
  <r>
    <n v="6983"/>
    <x v="4"/>
    <s v="gases-ch4"/>
    <x v="22"/>
    <n v="34.154119654408717"/>
    <s v="AR5"/>
    <s v="WEM"/>
    <s v="low"/>
    <x v="8"/>
  </r>
  <r>
    <n v="6984"/>
    <x v="4"/>
    <s v="gases-ch4"/>
    <x v="23"/>
    <n v="33.338885137308338"/>
    <s v="AR5"/>
    <s v="WEM"/>
    <s v="low"/>
    <x v="8"/>
  </r>
  <r>
    <n v="6985"/>
    <x v="4"/>
    <s v="gases-ch4"/>
    <x v="24"/>
    <n v="32.180527726759301"/>
    <s v="AR5"/>
    <s v="WEM"/>
    <s v="low"/>
    <x v="8"/>
  </r>
  <r>
    <n v="6986"/>
    <x v="4"/>
    <s v="gases-ch4"/>
    <x v="25"/>
    <n v="31.036312343068591"/>
    <s v="AR5"/>
    <s v="WEM"/>
    <s v="low"/>
    <x v="8"/>
  </r>
  <r>
    <n v="6987"/>
    <x v="4"/>
    <s v="gases-ch4"/>
    <x v="26"/>
    <n v="29.947263940225891"/>
    <s v="AR5"/>
    <s v="WEM"/>
    <s v="low"/>
    <x v="8"/>
  </r>
  <r>
    <n v="6988"/>
    <x v="4"/>
    <s v="gases-ch4"/>
    <x v="27"/>
    <n v="25.06375251759826"/>
    <s v="AR5"/>
    <s v="WEM"/>
    <s v="low"/>
    <x v="8"/>
  </r>
  <r>
    <n v="6989"/>
    <x v="4"/>
    <s v="gases-ch4"/>
    <x v="28"/>
    <n v="23.295785374248329"/>
    <s v="AR5"/>
    <s v="WEM"/>
    <s v="low"/>
    <x v="8"/>
  </r>
  <r>
    <n v="6990"/>
    <x v="4"/>
    <s v="gases-ch4"/>
    <x v="29"/>
    <n v="21.667855223915819"/>
    <s v="AR5"/>
    <s v="WEM"/>
    <s v="low"/>
    <x v="8"/>
  </r>
  <r>
    <n v="6991"/>
    <x v="4"/>
    <s v="gases-ch4"/>
    <x v="30"/>
    <n v="19.138737085863418"/>
    <s v="AR5"/>
    <s v="WEM"/>
    <s v="low"/>
    <x v="8"/>
  </r>
  <r>
    <n v="6992"/>
    <x v="4"/>
    <s v="gases-ch4"/>
    <x v="31"/>
    <n v="18.126885514455591"/>
    <s v="AR5"/>
    <s v="WEM"/>
    <s v="low"/>
    <x v="8"/>
  </r>
  <r>
    <n v="6993"/>
    <x v="4"/>
    <s v="gases-ch4"/>
    <x v="32"/>
    <n v="16.3820294717212"/>
    <s v="AR5"/>
    <s v="WEM"/>
    <s v="low"/>
    <x v="8"/>
  </r>
  <r>
    <n v="6994"/>
    <x v="4"/>
    <s v="gases-ch4"/>
    <x v="33"/>
    <n v="16.08452216511569"/>
    <s v="AR5"/>
    <s v="WEM"/>
    <s v="low"/>
    <x v="8"/>
  </r>
  <r>
    <n v="6995"/>
    <x v="4"/>
    <s v="gases-ch4"/>
    <x v="34"/>
    <n v="46.506883100000003"/>
    <s v="AR5"/>
    <s v="WEM"/>
    <s v="low"/>
    <x v="8"/>
  </r>
  <r>
    <n v="6996"/>
    <x v="4"/>
    <s v="gases-ch4"/>
    <x v="35"/>
    <n v="45.262109709999997"/>
    <s v="AR5"/>
    <s v="WEM"/>
    <s v="low"/>
    <x v="8"/>
  </r>
  <r>
    <n v="6997"/>
    <x v="4"/>
    <s v="gases-ch4"/>
    <x v="36"/>
    <n v="44.586028550000002"/>
    <s v="AR5"/>
    <s v="WEM"/>
    <s v="low"/>
    <x v="8"/>
  </r>
  <r>
    <n v="6998"/>
    <x v="4"/>
    <s v="gases-ch4"/>
    <x v="37"/>
    <n v="43.973821530000002"/>
    <s v="AR5"/>
    <s v="WEM"/>
    <s v="low"/>
    <x v="8"/>
  </r>
  <r>
    <n v="6999"/>
    <x v="4"/>
    <s v="gases-ch4"/>
    <x v="38"/>
    <n v="43.213678719999997"/>
    <s v="AR5"/>
    <s v="WEM"/>
    <s v="low"/>
    <x v="8"/>
  </r>
  <r>
    <n v="7000"/>
    <x v="4"/>
    <s v="gases-ch4"/>
    <x v="39"/>
    <n v="42.339749949999998"/>
    <s v="AR5"/>
    <s v="WEM"/>
    <s v="low"/>
    <x v="8"/>
  </r>
  <r>
    <n v="7001"/>
    <x v="4"/>
    <s v="gases-ch4"/>
    <x v="40"/>
    <n v="41.345665850000003"/>
    <s v="AR5"/>
    <s v="WEM"/>
    <s v="low"/>
    <x v="8"/>
  </r>
  <r>
    <n v="7002"/>
    <x v="4"/>
    <s v="gases-ch4"/>
    <x v="41"/>
    <n v="40.359998830000002"/>
    <s v="AR5"/>
    <s v="WEM"/>
    <s v="low"/>
    <x v="8"/>
  </r>
  <r>
    <n v="7003"/>
    <x v="4"/>
    <s v="gases-ch4"/>
    <x v="42"/>
    <n v="39.259619530000002"/>
    <s v="AR5"/>
    <s v="WEM"/>
    <s v="low"/>
    <x v="8"/>
  </r>
  <r>
    <n v="7004"/>
    <x v="4"/>
    <s v="gases-ch4"/>
    <x v="43"/>
    <n v="37.936484710000002"/>
    <s v="AR5"/>
    <s v="WEM"/>
    <s v="low"/>
    <x v="8"/>
  </r>
  <r>
    <n v="7005"/>
    <x v="4"/>
    <s v="gases-ch4"/>
    <x v="44"/>
    <n v="36.631451040000002"/>
    <s v="AR5"/>
    <s v="WEM"/>
    <s v="low"/>
    <x v="8"/>
  </r>
  <r>
    <n v="7006"/>
    <x v="4"/>
    <s v="gases-ch4"/>
    <x v="45"/>
    <n v="34.966792650000002"/>
    <s v="AR5"/>
    <s v="WEM"/>
    <s v="low"/>
    <x v="8"/>
  </r>
  <r>
    <n v="7007"/>
    <x v="4"/>
    <s v="gases-ch4"/>
    <x v="46"/>
    <n v="33.409020040000001"/>
    <s v="AR5"/>
    <s v="WEM"/>
    <s v="low"/>
    <x v="8"/>
  </r>
  <r>
    <n v="7008"/>
    <x v="4"/>
    <s v="gases-ch4"/>
    <x v="47"/>
    <n v="31.64982324"/>
    <s v="AR5"/>
    <s v="WEM"/>
    <s v="low"/>
    <x v="8"/>
  </r>
  <r>
    <n v="7009"/>
    <x v="4"/>
    <s v="gases-ch4"/>
    <x v="48"/>
    <n v="29.59291142"/>
    <s v="AR5"/>
    <s v="WEM"/>
    <s v="low"/>
    <x v="8"/>
  </r>
  <r>
    <n v="7010"/>
    <x v="4"/>
    <s v="gases-ch4"/>
    <x v="49"/>
    <n v="27.84127402"/>
    <s v="AR5"/>
    <s v="WEM"/>
    <s v="low"/>
    <x v="8"/>
  </r>
  <r>
    <n v="7011"/>
    <x v="4"/>
    <s v="gases-ch4"/>
    <x v="50"/>
    <n v="25.80410329"/>
    <s v="AR5"/>
    <s v="WEM"/>
    <s v="low"/>
    <x v="8"/>
  </r>
  <r>
    <n v="7012"/>
    <x v="4"/>
    <s v="gases-ch4"/>
    <x v="51"/>
    <n v="24.31212725"/>
    <s v="AR5"/>
    <s v="WEM"/>
    <s v="low"/>
    <x v="8"/>
  </r>
  <r>
    <n v="7013"/>
    <x v="4"/>
    <s v="gases-ch4"/>
    <x v="52"/>
    <n v="22.50915741"/>
    <s v="AR5"/>
    <s v="WEM"/>
    <s v="low"/>
    <x v="8"/>
  </r>
  <r>
    <n v="7014"/>
    <x v="4"/>
    <s v="gases-ch4"/>
    <x v="53"/>
    <n v="21.085092469999999"/>
    <s v="AR5"/>
    <s v="WEM"/>
    <s v="low"/>
    <x v="8"/>
  </r>
  <r>
    <n v="7015"/>
    <x v="4"/>
    <s v="gases-ch4"/>
    <x v="54"/>
    <n v="19.54430868"/>
    <s v="AR5"/>
    <s v="WEM"/>
    <s v="low"/>
    <x v="8"/>
  </r>
  <r>
    <n v="7016"/>
    <x v="4"/>
    <s v="gases-ch4"/>
    <x v="55"/>
    <n v="18.04721825"/>
    <s v="AR5"/>
    <s v="WEM"/>
    <s v="low"/>
    <x v="8"/>
  </r>
  <r>
    <n v="7017"/>
    <x v="4"/>
    <s v="gases-ch4"/>
    <x v="56"/>
    <n v="16.97385384"/>
    <s v="AR5"/>
    <s v="WEM"/>
    <s v="low"/>
    <x v="8"/>
  </r>
  <r>
    <n v="7018"/>
    <x v="4"/>
    <s v="gases-ch4"/>
    <x v="57"/>
    <n v="15.75512144"/>
    <s v="AR5"/>
    <s v="WEM"/>
    <s v="low"/>
    <x v="8"/>
  </r>
  <r>
    <n v="7019"/>
    <x v="4"/>
    <s v="gases-ch4"/>
    <x v="58"/>
    <n v="14.62341296"/>
    <s v="AR5"/>
    <s v="WEM"/>
    <s v="low"/>
    <x v="8"/>
  </r>
  <r>
    <n v="7020"/>
    <x v="4"/>
    <s v="gases-ch4"/>
    <x v="59"/>
    <n v="13.771240179999999"/>
    <s v="AR5"/>
    <s v="WEM"/>
    <s v="low"/>
    <x v="8"/>
  </r>
  <r>
    <n v="7021"/>
    <x v="4"/>
    <s v="gases-ch4"/>
    <x v="60"/>
    <n v="12.79492628"/>
    <s v="AR5"/>
    <s v="WEM"/>
    <s v="low"/>
    <x v="8"/>
  </r>
  <r>
    <n v="7022"/>
    <x v="4"/>
    <s v="gases-co2"/>
    <x v="0"/>
    <n v="7936.4629716361687"/>
    <s v="AR5"/>
    <s v="WEM"/>
    <s v="low"/>
    <x v="8"/>
  </r>
  <r>
    <n v="7023"/>
    <x v="4"/>
    <s v="gases-co2"/>
    <x v="1"/>
    <n v="7915.2837021666337"/>
    <s v="AR5"/>
    <s v="WEM"/>
    <s v="low"/>
    <x v="8"/>
  </r>
  <r>
    <n v="7024"/>
    <x v="4"/>
    <s v="gases-co2"/>
    <x v="2"/>
    <n v="8271.9975429782935"/>
    <s v="AR5"/>
    <s v="WEM"/>
    <s v="low"/>
    <x v="8"/>
  </r>
  <r>
    <n v="7025"/>
    <x v="4"/>
    <s v="gases-co2"/>
    <x v="3"/>
    <n v="8720.4447045830802"/>
    <s v="AR5"/>
    <s v="WEM"/>
    <s v="low"/>
    <x v="8"/>
  </r>
  <r>
    <n v="7026"/>
    <x v="4"/>
    <s v="gases-co2"/>
    <x v="4"/>
    <n v="9373.6919769104479"/>
    <s v="AR5"/>
    <s v="WEM"/>
    <s v="low"/>
    <x v="8"/>
  </r>
  <r>
    <n v="7027"/>
    <x v="4"/>
    <s v="gases-co2"/>
    <x v="5"/>
    <n v="10029.86605365062"/>
    <s v="AR5"/>
    <s v="WEM"/>
    <s v="low"/>
    <x v="8"/>
  </r>
  <r>
    <n v="7028"/>
    <x v="4"/>
    <s v="gases-co2"/>
    <x v="6"/>
    <n v="10161.508046136831"/>
    <s v="AR5"/>
    <s v="WEM"/>
    <s v="low"/>
    <x v="8"/>
  </r>
  <r>
    <n v="7029"/>
    <x v="4"/>
    <s v="gases-co2"/>
    <x v="7"/>
    <n v="10383.534321169869"/>
    <s v="AR5"/>
    <s v="WEM"/>
    <s v="low"/>
    <x v="8"/>
  </r>
  <r>
    <n v="7030"/>
    <x v="4"/>
    <s v="gases-co2"/>
    <x v="8"/>
    <n v="10587.777213549291"/>
    <s v="AR5"/>
    <s v="WEM"/>
    <s v="low"/>
    <x v="8"/>
  </r>
  <r>
    <n v="7031"/>
    <x v="4"/>
    <s v="gases-co2"/>
    <x v="9"/>
    <n v="10868.589794699061"/>
    <s v="AR5"/>
    <s v="WEM"/>
    <s v="low"/>
    <x v="8"/>
  </r>
  <r>
    <n v="7032"/>
    <x v="4"/>
    <s v="gases-co2"/>
    <x v="10"/>
    <n v="11410.88324088933"/>
    <s v="AR5"/>
    <s v="WEM"/>
    <s v="low"/>
    <x v="8"/>
  </r>
  <r>
    <n v="7033"/>
    <x v="4"/>
    <s v="gases-co2"/>
    <x v="11"/>
    <n v="11473.86129281293"/>
    <s v="AR5"/>
    <s v="WEM"/>
    <s v="low"/>
    <x v="8"/>
  </r>
  <r>
    <n v="7034"/>
    <x v="4"/>
    <s v="gases-co2"/>
    <x v="12"/>
    <n v="11925.66129662087"/>
    <s v="AR5"/>
    <s v="WEM"/>
    <s v="low"/>
    <x v="8"/>
  </r>
  <r>
    <n v="7035"/>
    <x v="4"/>
    <s v="gases-co2"/>
    <x v="13"/>
    <n v="12453.657640777579"/>
    <s v="AR5"/>
    <s v="WEM"/>
    <s v="low"/>
    <x v="8"/>
  </r>
  <r>
    <n v="7036"/>
    <x v="4"/>
    <s v="gases-co2"/>
    <x v="14"/>
    <n v="12742.48091574046"/>
    <s v="AR5"/>
    <s v="WEM"/>
    <s v="low"/>
    <x v="8"/>
  </r>
  <r>
    <n v="7037"/>
    <x v="4"/>
    <s v="gases-co2"/>
    <x v="15"/>
    <n v="12817.90344608514"/>
    <s v="AR5"/>
    <s v="WEM"/>
    <s v="low"/>
    <x v="8"/>
  </r>
  <r>
    <n v="7038"/>
    <x v="4"/>
    <s v="gases-co2"/>
    <x v="16"/>
    <n v="12944.516034367311"/>
    <s v="AR5"/>
    <s v="WEM"/>
    <s v="low"/>
    <x v="8"/>
  </r>
  <r>
    <n v="7039"/>
    <x v="4"/>
    <s v="gases-co2"/>
    <x v="17"/>
    <n v="13053.26501080209"/>
    <s v="AR5"/>
    <s v="WEM"/>
    <s v="low"/>
    <x v="8"/>
  </r>
  <r>
    <n v="7040"/>
    <x v="4"/>
    <s v="gases-co2"/>
    <x v="18"/>
    <n v="13073.804346307301"/>
    <s v="AR5"/>
    <s v="WEM"/>
    <s v="low"/>
    <x v="8"/>
  </r>
  <r>
    <n v="7041"/>
    <x v="4"/>
    <s v="gases-co2"/>
    <x v="19"/>
    <n v="12887.109320582929"/>
    <s v="AR5"/>
    <s v="WEM"/>
    <s v="low"/>
    <x v="8"/>
  </r>
  <r>
    <n v="7042"/>
    <x v="4"/>
    <s v="gases-co2"/>
    <x v="20"/>
    <n v="13145.478246507701"/>
    <s v="AR5"/>
    <s v="WEM"/>
    <s v="low"/>
    <x v="8"/>
  </r>
  <r>
    <n v="7043"/>
    <x v="4"/>
    <s v="gases-co2"/>
    <x v="21"/>
    <n v="13137.150645219521"/>
    <s v="AR5"/>
    <s v="WEM"/>
    <s v="low"/>
    <x v="8"/>
  </r>
  <r>
    <n v="7044"/>
    <x v="4"/>
    <s v="gases-co2"/>
    <x v="22"/>
    <n v="12820.72185764974"/>
    <s v="AR5"/>
    <s v="WEM"/>
    <s v="low"/>
    <x v="8"/>
  </r>
  <r>
    <n v="7045"/>
    <x v="4"/>
    <s v="gases-co2"/>
    <x v="23"/>
    <n v="12899.386439040991"/>
    <s v="AR5"/>
    <s v="WEM"/>
    <s v="low"/>
    <x v="8"/>
  </r>
  <r>
    <n v="7046"/>
    <x v="4"/>
    <s v="gases-co2"/>
    <x v="24"/>
    <n v="13163.616470566179"/>
    <s v="AR5"/>
    <s v="WEM"/>
    <s v="low"/>
    <x v="8"/>
  </r>
  <r>
    <n v="7047"/>
    <x v="4"/>
    <s v="gases-co2"/>
    <x v="25"/>
    <n v="13643.278707015879"/>
    <s v="AR5"/>
    <s v="WEM"/>
    <s v="low"/>
    <x v="8"/>
  </r>
  <r>
    <n v="7048"/>
    <x v="4"/>
    <s v="gases-co2"/>
    <x v="26"/>
    <n v="13739.7149576464"/>
    <s v="AR5"/>
    <s v="WEM"/>
    <s v="low"/>
    <x v="8"/>
  </r>
  <r>
    <n v="7049"/>
    <x v="4"/>
    <s v="gases-co2"/>
    <x v="27"/>
    <n v="14658.424764795231"/>
    <s v="AR5"/>
    <s v="WEM"/>
    <s v="low"/>
    <x v="8"/>
  </r>
  <r>
    <n v="7050"/>
    <x v="4"/>
    <s v="gases-co2"/>
    <x v="28"/>
    <n v="14985.898385002571"/>
    <s v="AR5"/>
    <s v="WEM"/>
    <s v="low"/>
    <x v="8"/>
  </r>
  <r>
    <n v="7051"/>
    <x v="4"/>
    <s v="gases-co2"/>
    <x v="29"/>
    <n v="14517.598671780101"/>
    <s v="AR5"/>
    <s v="WEM"/>
    <s v="low"/>
    <x v="8"/>
  </r>
  <r>
    <n v="7052"/>
    <x v="4"/>
    <s v="gases-co2"/>
    <x v="30"/>
    <n v="13078.684827821249"/>
    <s v="AR5"/>
    <s v="WEM"/>
    <s v="low"/>
    <x v="8"/>
  </r>
  <r>
    <n v="7053"/>
    <x v="4"/>
    <s v="gases-co2"/>
    <x v="31"/>
    <n v="13733.396455010759"/>
    <s v="AR5"/>
    <s v="WEM"/>
    <s v="low"/>
    <x v="8"/>
  </r>
  <r>
    <n v="7054"/>
    <x v="4"/>
    <s v="gases-co2"/>
    <x v="32"/>
    <n v="13575.148334675579"/>
    <s v="AR5"/>
    <s v="WEM"/>
    <s v="low"/>
    <x v="8"/>
  </r>
  <r>
    <n v="7055"/>
    <x v="4"/>
    <s v="gases-co2"/>
    <x v="33"/>
    <n v="14043.807389605379"/>
    <s v="AR5"/>
    <s v="WEM"/>
    <s v="low"/>
    <x v="8"/>
  </r>
  <r>
    <n v="7056"/>
    <x v="4"/>
    <s v="gases-co2"/>
    <x v="34"/>
    <n v="13832.367389999999"/>
    <s v="AR5"/>
    <s v="WEM"/>
    <s v="low"/>
    <x v="8"/>
  </r>
  <r>
    <n v="7057"/>
    <x v="4"/>
    <s v="gases-co2"/>
    <x v="35"/>
    <n v="13563.81164"/>
    <s v="AR5"/>
    <s v="WEM"/>
    <s v="low"/>
    <x v="8"/>
  </r>
  <r>
    <n v="7058"/>
    <x v="4"/>
    <s v="gases-co2"/>
    <x v="36"/>
    <n v="13478.32576"/>
    <s v="AR5"/>
    <s v="WEM"/>
    <s v="low"/>
    <x v="8"/>
  </r>
  <r>
    <n v="7059"/>
    <x v="4"/>
    <s v="gases-co2"/>
    <x v="37"/>
    <n v="13405.36731"/>
    <s v="AR5"/>
    <s v="WEM"/>
    <s v="low"/>
    <x v="8"/>
  </r>
  <r>
    <n v="7060"/>
    <x v="4"/>
    <s v="gases-co2"/>
    <x v="38"/>
    <n v="13295.65971"/>
    <s v="AR5"/>
    <s v="WEM"/>
    <s v="low"/>
    <x v="8"/>
  </r>
  <r>
    <n v="7061"/>
    <x v="4"/>
    <s v="gases-co2"/>
    <x v="39"/>
    <n v="13160.31761"/>
    <s v="AR5"/>
    <s v="WEM"/>
    <s v="low"/>
    <x v="8"/>
  </r>
  <r>
    <n v="7062"/>
    <x v="4"/>
    <s v="gases-co2"/>
    <x v="40"/>
    <n v="12974.25944"/>
    <s v="AR5"/>
    <s v="WEM"/>
    <s v="low"/>
    <x v="8"/>
  </r>
  <r>
    <n v="7063"/>
    <x v="4"/>
    <s v="gases-co2"/>
    <x v="41"/>
    <n v="12782.6957"/>
    <s v="AR5"/>
    <s v="WEM"/>
    <s v="low"/>
    <x v="8"/>
  </r>
  <r>
    <n v="7064"/>
    <x v="4"/>
    <s v="gases-co2"/>
    <x v="42"/>
    <n v="12564.145860000001"/>
    <s v="AR5"/>
    <s v="WEM"/>
    <s v="low"/>
    <x v="8"/>
  </r>
  <r>
    <n v="7065"/>
    <x v="4"/>
    <s v="gases-co2"/>
    <x v="43"/>
    <n v="12300.30494"/>
    <s v="AR5"/>
    <s v="WEM"/>
    <s v="low"/>
    <x v="8"/>
  </r>
  <r>
    <n v="7066"/>
    <x v="4"/>
    <s v="gases-co2"/>
    <x v="44"/>
    <n v="12004.658100000001"/>
    <s v="AR5"/>
    <s v="WEM"/>
    <s v="low"/>
    <x v="8"/>
  </r>
  <r>
    <n v="7067"/>
    <x v="4"/>
    <s v="gases-co2"/>
    <x v="45"/>
    <n v="11650.19296"/>
    <s v="AR5"/>
    <s v="WEM"/>
    <s v="low"/>
    <x v="8"/>
  </r>
  <r>
    <n v="7068"/>
    <x v="4"/>
    <s v="gases-co2"/>
    <x v="46"/>
    <n v="11306.667880000001"/>
    <s v="AR5"/>
    <s v="WEM"/>
    <s v="low"/>
    <x v="8"/>
  </r>
  <r>
    <n v="7069"/>
    <x v="4"/>
    <s v="gases-co2"/>
    <x v="47"/>
    <n v="10949.472889999999"/>
    <s v="AR5"/>
    <s v="WEM"/>
    <s v="low"/>
    <x v="8"/>
  </r>
  <r>
    <n v="7070"/>
    <x v="4"/>
    <s v="gases-co2"/>
    <x v="48"/>
    <n v="10507.885899999999"/>
    <s v="AR5"/>
    <s v="WEM"/>
    <s v="low"/>
    <x v="8"/>
  </r>
  <r>
    <n v="7071"/>
    <x v="4"/>
    <s v="gases-co2"/>
    <x v="49"/>
    <n v="10154.379779999999"/>
    <s v="AR5"/>
    <s v="WEM"/>
    <s v="low"/>
    <x v="8"/>
  </r>
  <r>
    <n v="7072"/>
    <x v="4"/>
    <s v="gases-co2"/>
    <x v="50"/>
    <n v="9710.9274769999993"/>
    <s v="AR5"/>
    <s v="WEM"/>
    <s v="low"/>
    <x v="8"/>
  </r>
  <r>
    <n v="7073"/>
    <x v="4"/>
    <s v="gases-co2"/>
    <x v="51"/>
    <n v="9421.0747840000004"/>
    <s v="AR5"/>
    <s v="WEM"/>
    <s v="low"/>
    <x v="8"/>
  </r>
  <r>
    <n v="7074"/>
    <x v="4"/>
    <s v="gases-co2"/>
    <x v="52"/>
    <n v="9020.4118710000002"/>
    <s v="AR5"/>
    <s v="WEM"/>
    <s v="low"/>
    <x v="8"/>
  </r>
  <r>
    <n v="7075"/>
    <x v="4"/>
    <s v="gases-co2"/>
    <x v="53"/>
    <n v="8699.1394820000005"/>
    <s v="AR5"/>
    <s v="WEM"/>
    <s v="low"/>
    <x v="8"/>
  </r>
  <r>
    <n v="7076"/>
    <x v="4"/>
    <s v="gases-co2"/>
    <x v="54"/>
    <n v="8376.9588390000008"/>
    <s v="AR5"/>
    <s v="WEM"/>
    <s v="low"/>
    <x v="8"/>
  </r>
  <r>
    <n v="7077"/>
    <x v="4"/>
    <s v="gases-co2"/>
    <x v="55"/>
    <n v="8040.9821380000003"/>
    <s v="AR5"/>
    <s v="WEM"/>
    <s v="low"/>
    <x v="8"/>
  </r>
  <r>
    <n v="7078"/>
    <x v="4"/>
    <s v="gases-co2"/>
    <x v="56"/>
    <n v="7727.764811"/>
    <s v="AR5"/>
    <s v="WEM"/>
    <s v="low"/>
    <x v="8"/>
  </r>
  <r>
    <n v="7079"/>
    <x v="4"/>
    <s v="gases-co2"/>
    <x v="57"/>
    <n v="7414.7144019999996"/>
    <s v="AR5"/>
    <s v="WEM"/>
    <s v="low"/>
    <x v="8"/>
  </r>
  <r>
    <n v="7080"/>
    <x v="4"/>
    <s v="gases-co2"/>
    <x v="58"/>
    <n v="7116.7781889999997"/>
    <s v="AR5"/>
    <s v="WEM"/>
    <s v="low"/>
    <x v="8"/>
  </r>
  <r>
    <n v="7081"/>
    <x v="4"/>
    <s v="gases-co2"/>
    <x v="59"/>
    <n v="6879.0580829999999"/>
    <s v="AR5"/>
    <s v="WEM"/>
    <s v="low"/>
    <x v="8"/>
  </r>
  <r>
    <n v="7082"/>
    <x v="4"/>
    <s v="gases-co2"/>
    <x v="60"/>
    <n v="6525.3737549999996"/>
    <s v="AR5"/>
    <s v="WEM"/>
    <s v="low"/>
    <x v="8"/>
  </r>
  <r>
    <n v="7083"/>
    <x v="4"/>
    <s v="gases-n2o"/>
    <x v="0"/>
    <n v="98.237555362977076"/>
    <s v="AR5"/>
    <s v="WEM"/>
    <s v="low"/>
    <x v="8"/>
  </r>
  <r>
    <n v="7084"/>
    <x v="4"/>
    <s v="gases-n2o"/>
    <x v="1"/>
    <n v="102.0545992180696"/>
    <s v="AR5"/>
    <s v="WEM"/>
    <s v="low"/>
    <x v="8"/>
  </r>
  <r>
    <n v="7085"/>
    <x v="4"/>
    <s v="gases-n2o"/>
    <x v="2"/>
    <n v="109.3995794694282"/>
    <s v="AR5"/>
    <s v="WEM"/>
    <s v="low"/>
    <x v="8"/>
  </r>
  <r>
    <n v="7086"/>
    <x v="4"/>
    <s v="gases-n2o"/>
    <x v="3"/>
    <n v="115.05855604647221"/>
    <s v="AR5"/>
    <s v="WEM"/>
    <s v="low"/>
    <x v="8"/>
  </r>
  <r>
    <n v="7087"/>
    <x v="4"/>
    <s v="gases-n2o"/>
    <x v="4"/>
    <n v="123.08135582401469"/>
    <s v="AR5"/>
    <s v="WEM"/>
    <s v="low"/>
    <x v="8"/>
  </r>
  <r>
    <n v="7088"/>
    <x v="4"/>
    <s v="gases-n2o"/>
    <x v="5"/>
    <n v="130.79866547989741"/>
    <s v="AR5"/>
    <s v="WEM"/>
    <s v="low"/>
    <x v="8"/>
  </r>
  <r>
    <n v="7089"/>
    <x v="4"/>
    <s v="gases-n2o"/>
    <x v="6"/>
    <n v="133.2708226782307"/>
    <s v="AR5"/>
    <s v="WEM"/>
    <s v="low"/>
    <x v="8"/>
  </r>
  <r>
    <n v="7090"/>
    <x v="4"/>
    <s v="gases-n2o"/>
    <x v="7"/>
    <n v="138.9870724883958"/>
    <s v="AR5"/>
    <s v="WEM"/>
    <s v="low"/>
    <x v="8"/>
  </r>
  <r>
    <n v="7091"/>
    <x v="4"/>
    <s v="gases-n2o"/>
    <x v="8"/>
    <n v="142.18301023014999"/>
    <s v="AR5"/>
    <s v="WEM"/>
    <s v="low"/>
    <x v="8"/>
  </r>
  <r>
    <n v="7092"/>
    <x v="4"/>
    <s v="gases-n2o"/>
    <x v="9"/>
    <n v="149.2221493166488"/>
    <s v="AR5"/>
    <s v="WEM"/>
    <s v="low"/>
    <x v="8"/>
  </r>
  <r>
    <n v="7093"/>
    <x v="4"/>
    <s v="gases-n2o"/>
    <x v="10"/>
    <n v="160.37201268967871"/>
    <s v="AR5"/>
    <s v="WEM"/>
    <s v="low"/>
    <x v="8"/>
  </r>
  <r>
    <n v="7094"/>
    <x v="4"/>
    <s v="gases-n2o"/>
    <x v="11"/>
    <n v="157.92819190411669"/>
    <s v="AR5"/>
    <s v="WEM"/>
    <s v="low"/>
    <x v="8"/>
  </r>
  <r>
    <n v="7095"/>
    <x v="4"/>
    <s v="gases-n2o"/>
    <x v="12"/>
    <n v="163.05095719578509"/>
    <s v="AR5"/>
    <s v="WEM"/>
    <s v="low"/>
    <x v="8"/>
  </r>
  <r>
    <n v="7096"/>
    <x v="4"/>
    <s v="gases-n2o"/>
    <x v="13"/>
    <n v="171.64910518181361"/>
    <s v="AR5"/>
    <s v="WEM"/>
    <s v="low"/>
    <x v="8"/>
  </r>
  <r>
    <n v="7097"/>
    <x v="4"/>
    <s v="gases-n2o"/>
    <x v="14"/>
    <n v="178.74268416769289"/>
    <s v="AR5"/>
    <s v="WEM"/>
    <s v="low"/>
    <x v="8"/>
  </r>
  <r>
    <n v="7098"/>
    <x v="4"/>
    <s v="gases-n2o"/>
    <x v="15"/>
    <n v="177.36467514332219"/>
    <s v="AR5"/>
    <s v="WEM"/>
    <s v="low"/>
    <x v="8"/>
  </r>
  <r>
    <n v="7099"/>
    <x v="4"/>
    <s v="gases-n2o"/>
    <x v="16"/>
    <n v="173.25327673605489"/>
    <s v="AR5"/>
    <s v="WEM"/>
    <s v="low"/>
    <x v="8"/>
  </r>
  <r>
    <n v="7100"/>
    <x v="4"/>
    <s v="gases-n2o"/>
    <x v="17"/>
    <n v="169.70968210541679"/>
    <s v="AR5"/>
    <s v="WEM"/>
    <s v="low"/>
    <x v="8"/>
  </r>
  <r>
    <n v="7101"/>
    <x v="4"/>
    <s v="gases-n2o"/>
    <x v="18"/>
    <n v="162.28244194494081"/>
    <s v="AR5"/>
    <s v="WEM"/>
    <s v="low"/>
    <x v="8"/>
  </r>
  <r>
    <n v="7102"/>
    <x v="4"/>
    <s v="gases-n2o"/>
    <x v="19"/>
    <n v="158.41899674448049"/>
    <s v="AR5"/>
    <s v="WEM"/>
    <s v="low"/>
    <x v="8"/>
  </r>
  <r>
    <n v="7103"/>
    <x v="4"/>
    <s v="gases-n2o"/>
    <x v="20"/>
    <n v="150.8285815968124"/>
    <s v="AR5"/>
    <s v="WEM"/>
    <s v="low"/>
    <x v="8"/>
  </r>
  <r>
    <n v="7104"/>
    <x v="4"/>
    <s v="gases-n2o"/>
    <x v="21"/>
    <n v="145.02626294057299"/>
    <s v="AR5"/>
    <s v="WEM"/>
    <s v="low"/>
    <x v="8"/>
  </r>
  <r>
    <n v="7105"/>
    <x v="4"/>
    <s v="gases-n2o"/>
    <x v="22"/>
    <n v="138.63292021882279"/>
    <s v="AR5"/>
    <s v="WEM"/>
    <s v="low"/>
    <x v="8"/>
  </r>
  <r>
    <n v="7106"/>
    <x v="4"/>
    <s v="gases-n2o"/>
    <x v="23"/>
    <n v="135.5183565795864"/>
    <s v="AR5"/>
    <s v="WEM"/>
    <s v="low"/>
    <x v="8"/>
  </r>
  <r>
    <n v="7107"/>
    <x v="4"/>
    <s v="gases-n2o"/>
    <x v="24"/>
    <n v="131.18036423987189"/>
    <s v="AR5"/>
    <s v="WEM"/>
    <s v="low"/>
    <x v="8"/>
  </r>
  <r>
    <n v="7108"/>
    <x v="4"/>
    <s v="gases-n2o"/>
    <x v="25"/>
    <n v="127.4880608174234"/>
    <s v="AR5"/>
    <s v="WEM"/>
    <s v="low"/>
    <x v="8"/>
  </r>
  <r>
    <n v="7109"/>
    <x v="4"/>
    <s v="gases-n2o"/>
    <x v="26"/>
    <n v="124.7131886396626"/>
    <s v="AR5"/>
    <s v="WEM"/>
    <s v="low"/>
    <x v="8"/>
  </r>
  <r>
    <n v="7110"/>
    <x v="4"/>
    <s v="gases-n2o"/>
    <x v="27"/>
    <n v="109.4008922035942"/>
    <s v="AR5"/>
    <s v="WEM"/>
    <s v="low"/>
    <x v="8"/>
  </r>
  <r>
    <n v="7111"/>
    <x v="4"/>
    <s v="gases-n2o"/>
    <x v="28"/>
    <n v="106.32147636861551"/>
    <s v="AR5"/>
    <s v="WEM"/>
    <s v="low"/>
    <x v="8"/>
  </r>
  <r>
    <n v="7112"/>
    <x v="4"/>
    <s v="gases-n2o"/>
    <x v="29"/>
    <n v="104.98252592005881"/>
    <s v="AR5"/>
    <s v="WEM"/>
    <s v="low"/>
    <x v="8"/>
  </r>
  <r>
    <n v="7113"/>
    <x v="4"/>
    <s v="gases-n2o"/>
    <x v="30"/>
    <n v="94.418206146890526"/>
    <s v="AR5"/>
    <s v="WEM"/>
    <s v="low"/>
    <x v="8"/>
  </r>
  <r>
    <n v="7114"/>
    <x v="4"/>
    <s v="gases-n2o"/>
    <x v="31"/>
    <n v="94.99628461578358"/>
    <s v="AR5"/>
    <s v="WEM"/>
    <s v="low"/>
    <x v="8"/>
  </r>
  <r>
    <n v="7115"/>
    <x v="4"/>
    <s v="gases-n2o"/>
    <x v="32"/>
    <n v="94.294463319856874"/>
    <s v="AR5"/>
    <s v="WEM"/>
    <s v="low"/>
    <x v="8"/>
  </r>
  <r>
    <n v="7116"/>
    <x v="4"/>
    <s v="gases-n2o"/>
    <x v="33"/>
    <n v="95.671166601773862"/>
    <s v="AR5"/>
    <s v="WEM"/>
    <s v="low"/>
    <x v="8"/>
  </r>
  <r>
    <n v="7117"/>
    <x v="4"/>
    <s v="gases-n2o"/>
    <x v="34"/>
    <n v="134.6976694"/>
    <s v="AR5"/>
    <s v="WEM"/>
    <s v="low"/>
    <x v="8"/>
  </r>
  <r>
    <n v="7118"/>
    <x v="4"/>
    <s v="gases-n2o"/>
    <x v="35"/>
    <n v="131.3358308"/>
    <s v="AR5"/>
    <s v="WEM"/>
    <s v="low"/>
    <x v="8"/>
  </r>
  <r>
    <n v="7119"/>
    <x v="4"/>
    <s v="gases-n2o"/>
    <x v="36"/>
    <n v="129.926862"/>
    <s v="AR5"/>
    <s v="WEM"/>
    <s v="low"/>
    <x v="8"/>
  </r>
  <r>
    <n v="7120"/>
    <x v="4"/>
    <s v="gases-n2o"/>
    <x v="37"/>
    <n v="128.66934520000001"/>
    <s v="AR5"/>
    <s v="WEM"/>
    <s v="low"/>
    <x v="8"/>
  </r>
  <r>
    <n v="7121"/>
    <x v="4"/>
    <s v="gases-n2o"/>
    <x v="38"/>
    <n v="127.0483133"/>
    <s v="AR5"/>
    <s v="WEM"/>
    <s v="low"/>
    <x v="8"/>
  </r>
  <r>
    <n v="7122"/>
    <x v="4"/>
    <s v="gases-n2o"/>
    <x v="39"/>
    <n v="125.1564245"/>
    <s v="AR5"/>
    <s v="WEM"/>
    <s v="low"/>
    <x v="8"/>
  </r>
  <r>
    <n v="7123"/>
    <x v="4"/>
    <s v="gases-n2o"/>
    <x v="40"/>
    <n v="122.8665396"/>
    <s v="AR5"/>
    <s v="WEM"/>
    <s v="low"/>
    <x v="8"/>
  </r>
  <r>
    <n v="7124"/>
    <x v="4"/>
    <s v="gases-n2o"/>
    <x v="41"/>
    <n v="120.7959709"/>
    <s v="AR5"/>
    <s v="WEM"/>
    <s v="low"/>
    <x v="8"/>
  </r>
  <r>
    <n v="7125"/>
    <x v="4"/>
    <s v="gases-n2o"/>
    <x v="42"/>
    <n v="118.4657342"/>
    <s v="AR5"/>
    <s v="WEM"/>
    <s v="low"/>
    <x v="8"/>
  </r>
  <r>
    <n v="7126"/>
    <x v="4"/>
    <s v="gases-n2o"/>
    <x v="43"/>
    <n v="115.6429196"/>
    <s v="AR5"/>
    <s v="WEM"/>
    <s v="low"/>
    <x v="8"/>
  </r>
  <r>
    <n v="7127"/>
    <x v="4"/>
    <s v="gases-n2o"/>
    <x v="44"/>
    <n v="112.69561330000001"/>
    <s v="AR5"/>
    <s v="WEM"/>
    <s v="low"/>
    <x v="8"/>
  </r>
  <r>
    <n v="7128"/>
    <x v="4"/>
    <s v="gases-n2o"/>
    <x v="45"/>
    <n v="109.0161248"/>
    <s v="AR5"/>
    <s v="WEM"/>
    <s v="low"/>
    <x v="8"/>
  </r>
  <r>
    <n v="7129"/>
    <x v="4"/>
    <s v="gases-n2o"/>
    <x v="46"/>
    <n v="105.52822260000001"/>
    <s v="AR5"/>
    <s v="WEM"/>
    <s v="low"/>
    <x v="8"/>
  </r>
  <r>
    <n v="7130"/>
    <x v="4"/>
    <s v="gases-n2o"/>
    <x v="47"/>
    <n v="101.7319366"/>
    <s v="AR5"/>
    <s v="WEM"/>
    <s v="low"/>
    <x v="8"/>
  </r>
  <r>
    <n v="7131"/>
    <x v="4"/>
    <s v="gases-n2o"/>
    <x v="48"/>
    <n v="97.169011530000006"/>
    <s v="AR5"/>
    <s v="WEM"/>
    <s v="low"/>
    <x v="8"/>
  </r>
  <r>
    <n v="7132"/>
    <x v="4"/>
    <s v="gases-n2o"/>
    <x v="49"/>
    <n v="93.423822580000007"/>
    <s v="AR5"/>
    <s v="WEM"/>
    <s v="low"/>
    <x v="8"/>
  </r>
  <r>
    <n v="7133"/>
    <x v="4"/>
    <s v="gases-n2o"/>
    <x v="50"/>
    <n v="88.901522979999996"/>
    <s v="AR5"/>
    <s v="WEM"/>
    <s v="low"/>
    <x v="8"/>
  </r>
  <r>
    <n v="7134"/>
    <x v="4"/>
    <s v="gases-n2o"/>
    <x v="51"/>
    <n v="85.676567849999998"/>
    <s v="AR5"/>
    <s v="WEM"/>
    <s v="low"/>
    <x v="8"/>
  </r>
  <r>
    <n v="7135"/>
    <x v="4"/>
    <s v="gases-n2o"/>
    <x v="52"/>
    <n v="81.655165620000005"/>
    <s v="AR5"/>
    <s v="WEM"/>
    <s v="low"/>
    <x v="8"/>
  </r>
  <r>
    <n v="7136"/>
    <x v="4"/>
    <s v="gases-n2o"/>
    <x v="53"/>
    <n v="78.491050139999999"/>
    <s v="AR5"/>
    <s v="WEM"/>
    <s v="low"/>
    <x v="8"/>
  </r>
  <r>
    <n v="7137"/>
    <x v="4"/>
    <s v="gases-n2o"/>
    <x v="54"/>
    <n v="75.167530170000006"/>
    <s v="AR5"/>
    <s v="WEM"/>
    <s v="low"/>
    <x v="8"/>
  </r>
  <r>
    <n v="7138"/>
    <x v="4"/>
    <s v="gases-n2o"/>
    <x v="55"/>
    <n v="71.835401020000006"/>
    <s v="AR5"/>
    <s v="WEM"/>
    <s v="low"/>
    <x v="8"/>
  </r>
  <r>
    <n v="7139"/>
    <x v="4"/>
    <s v="gases-n2o"/>
    <x v="56"/>
    <n v="69.128126370000004"/>
    <s v="AR5"/>
    <s v="WEM"/>
    <s v="low"/>
    <x v="8"/>
  </r>
  <r>
    <n v="7140"/>
    <x v="4"/>
    <s v="gases-n2o"/>
    <x v="57"/>
    <n v="66.233327419999995"/>
    <s v="AR5"/>
    <s v="WEM"/>
    <s v="low"/>
    <x v="8"/>
  </r>
  <r>
    <n v="7141"/>
    <x v="4"/>
    <s v="gases-n2o"/>
    <x v="58"/>
    <n v="63.51882861"/>
    <s v="AR5"/>
    <s v="WEM"/>
    <s v="low"/>
    <x v="8"/>
  </r>
  <r>
    <n v="7142"/>
    <x v="4"/>
    <s v="gases-n2o"/>
    <x v="59"/>
    <n v="61.443749560000001"/>
    <s v="AR5"/>
    <s v="WEM"/>
    <s v="low"/>
    <x v="8"/>
  </r>
  <r>
    <n v="7143"/>
    <x v="4"/>
    <s v="gases-n2o"/>
    <x v="60"/>
    <n v="58.662215160000002"/>
    <s v="AR5"/>
    <s v="WEM"/>
    <s v="low"/>
    <x v="8"/>
  </r>
  <r>
    <n v="7144"/>
    <x v="5"/>
    <s v="gases-ch4"/>
    <x v="0"/>
    <n v="3092.7871340000002"/>
    <s v="AR5"/>
    <s v="WEM"/>
    <s v="low"/>
    <x v="8"/>
  </r>
  <r>
    <n v="7145"/>
    <x v="5"/>
    <s v="gases-ch4"/>
    <x v="1"/>
    <n v="3184.1290800000002"/>
    <s v="AR5"/>
    <s v="WEM"/>
    <s v="low"/>
    <x v="8"/>
  </r>
  <r>
    <n v="7146"/>
    <x v="5"/>
    <s v="gases-ch4"/>
    <x v="2"/>
    <n v="3272.030342"/>
    <s v="AR5"/>
    <s v="WEM"/>
    <s v="low"/>
    <x v="8"/>
  </r>
  <r>
    <n v="7147"/>
    <x v="5"/>
    <s v="gases-ch4"/>
    <x v="3"/>
    <n v="3357.6193060000001"/>
    <s v="AR5"/>
    <s v="WEM"/>
    <s v="low"/>
    <x v="8"/>
  </r>
  <r>
    <n v="7148"/>
    <x v="5"/>
    <s v="gases-ch4"/>
    <x v="4"/>
    <n v="3335.2394869999998"/>
    <s v="AR5"/>
    <s v="WEM"/>
    <s v="low"/>
    <x v="8"/>
  </r>
  <r>
    <n v="7149"/>
    <x v="5"/>
    <s v="gases-ch4"/>
    <x v="5"/>
    <n v="3414.4642720000002"/>
    <s v="AR5"/>
    <s v="WEM"/>
    <s v="low"/>
    <x v="8"/>
  </r>
  <r>
    <n v="7150"/>
    <x v="5"/>
    <s v="gases-ch4"/>
    <x v="6"/>
    <n v="3488.3361180000002"/>
    <s v="AR5"/>
    <s v="WEM"/>
    <s v="low"/>
    <x v="8"/>
  </r>
  <r>
    <n v="7151"/>
    <x v="5"/>
    <s v="gases-ch4"/>
    <x v="7"/>
    <n v="3550.41561"/>
    <s v="AR5"/>
    <s v="WEM"/>
    <s v="low"/>
    <x v="8"/>
  </r>
  <r>
    <n v="7152"/>
    <x v="5"/>
    <s v="gases-ch4"/>
    <x v="8"/>
    <n v="3575.901558"/>
    <s v="AR5"/>
    <s v="WEM"/>
    <s v="low"/>
    <x v="8"/>
  </r>
  <r>
    <n v="7153"/>
    <x v="5"/>
    <s v="gases-ch4"/>
    <x v="9"/>
    <n v="3598.4863030000001"/>
    <s v="AR5"/>
    <s v="WEM"/>
    <s v="low"/>
    <x v="8"/>
  </r>
  <r>
    <n v="7154"/>
    <x v="5"/>
    <s v="gases-ch4"/>
    <x v="10"/>
    <n v="3629.937156"/>
    <s v="AR5"/>
    <s v="WEM"/>
    <s v="low"/>
    <x v="8"/>
  </r>
  <r>
    <n v="7155"/>
    <x v="5"/>
    <s v="gases-ch4"/>
    <x v="11"/>
    <n v="3654.9555099999998"/>
    <s v="AR5"/>
    <s v="WEM"/>
    <s v="low"/>
    <x v="8"/>
  </r>
  <r>
    <n v="7156"/>
    <x v="5"/>
    <s v="gases-ch4"/>
    <x v="12"/>
    <n v="3684.3237760000002"/>
    <s v="AR5"/>
    <s v="WEM"/>
    <s v="low"/>
    <x v="8"/>
  </r>
  <r>
    <n v="7157"/>
    <x v="5"/>
    <s v="gases-ch4"/>
    <x v="13"/>
    <n v="3623.252422"/>
    <s v="AR5"/>
    <s v="WEM"/>
    <s v="low"/>
    <x v="8"/>
  </r>
  <r>
    <n v="7158"/>
    <x v="5"/>
    <s v="gases-ch4"/>
    <x v="14"/>
    <n v="3651.566014"/>
    <s v="AR5"/>
    <s v="WEM"/>
    <s v="low"/>
    <x v="8"/>
  </r>
  <r>
    <n v="7159"/>
    <x v="5"/>
    <s v="gases-ch4"/>
    <x v="15"/>
    <n v="3635.3483500000002"/>
    <s v="AR5"/>
    <s v="WEM"/>
    <s v="low"/>
    <x v="8"/>
  </r>
  <r>
    <n v="7160"/>
    <x v="5"/>
    <s v="gases-ch4"/>
    <x v="16"/>
    <n v="3589.4720950000001"/>
    <s v="AR5"/>
    <s v="WEM"/>
    <s v="low"/>
    <x v="8"/>
  </r>
  <r>
    <n v="7161"/>
    <x v="5"/>
    <s v="gases-ch4"/>
    <x v="17"/>
    <n v="3562.755044"/>
    <s v="AR5"/>
    <s v="WEM"/>
    <s v="low"/>
    <x v="8"/>
  </r>
  <r>
    <n v="7162"/>
    <x v="5"/>
    <s v="gases-ch4"/>
    <x v="18"/>
    <n v="3517.8157820000001"/>
    <s v="AR5"/>
    <s v="WEM"/>
    <s v="low"/>
    <x v="8"/>
  </r>
  <r>
    <n v="7163"/>
    <x v="5"/>
    <s v="gases-ch4"/>
    <x v="19"/>
    <n v="3458.51451"/>
    <s v="AR5"/>
    <s v="WEM"/>
    <s v="low"/>
    <x v="8"/>
  </r>
  <r>
    <n v="7164"/>
    <x v="5"/>
    <s v="gases-ch4"/>
    <x v="20"/>
    <n v="3417.8545840000002"/>
    <s v="AR5"/>
    <s v="WEM"/>
    <s v="low"/>
    <x v="8"/>
  </r>
  <r>
    <n v="7165"/>
    <x v="5"/>
    <s v="gases-ch4"/>
    <x v="21"/>
    <n v="3319.7924159999998"/>
    <s v="AR5"/>
    <s v="WEM"/>
    <s v="low"/>
    <x v="8"/>
  </r>
  <r>
    <n v="7166"/>
    <x v="5"/>
    <s v="gases-ch4"/>
    <x v="22"/>
    <n v="3251.0716809999999"/>
    <s v="AR5"/>
    <s v="WEM"/>
    <s v="low"/>
    <x v="8"/>
  </r>
  <r>
    <n v="7167"/>
    <x v="5"/>
    <s v="gases-ch4"/>
    <x v="23"/>
    <n v="3200.4639430000002"/>
    <s v="AR5"/>
    <s v="WEM"/>
    <s v="low"/>
    <x v="8"/>
  </r>
  <r>
    <n v="7168"/>
    <x v="5"/>
    <s v="gases-ch4"/>
    <x v="24"/>
    <n v="3157.5158310000002"/>
    <s v="AR5"/>
    <s v="WEM"/>
    <s v="low"/>
    <x v="8"/>
  </r>
  <r>
    <n v="7169"/>
    <x v="5"/>
    <s v="gases-ch4"/>
    <x v="25"/>
    <n v="3119.8257779999999"/>
    <s v="AR5"/>
    <s v="WEM"/>
    <s v="low"/>
    <x v="8"/>
  </r>
  <r>
    <n v="7170"/>
    <x v="5"/>
    <s v="gases-ch4"/>
    <x v="26"/>
    <n v="3084.804799"/>
    <s v="AR5"/>
    <s v="WEM"/>
    <s v="low"/>
    <x v="8"/>
  </r>
  <r>
    <n v="7171"/>
    <x v="5"/>
    <s v="gases-ch4"/>
    <x v="27"/>
    <n v="3052.1042699999998"/>
    <s v="AR5"/>
    <s v="WEM"/>
    <s v="low"/>
    <x v="8"/>
  </r>
  <r>
    <n v="7172"/>
    <x v="5"/>
    <s v="gases-ch4"/>
    <x v="28"/>
    <n v="3007.5838560000002"/>
    <s v="AR5"/>
    <s v="WEM"/>
    <s v="low"/>
    <x v="8"/>
  </r>
  <r>
    <n v="7173"/>
    <x v="5"/>
    <s v="gases-ch4"/>
    <x v="29"/>
    <n v="2974.1460189999998"/>
    <s v="AR5"/>
    <s v="WEM"/>
    <s v="low"/>
    <x v="8"/>
  </r>
  <r>
    <n v="7174"/>
    <x v="5"/>
    <s v="gases-ch4"/>
    <x v="30"/>
    <n v="2937.8028850000001"/>
    <s v="AR5"/>
    <s v="WEM"/>
    <s v="low"/>
    <x v="8"/>
  </r>
  <r>
    <n v="7175"/>
    <x v="5"/>
    <s v="gases-ch4"/>
    <x v="31"/>
    <n v="2896.0393359999998"/>
    <s v="AR5"/>
    <s v="WEM"/>
    <s v="low"/>
    <x v="8"/>
  </r>
  <r>
    <n v="7176"/>
    <x v="5"/>
    <s v="gases-ch4"/>
    <x v="32"/>
    <n v="2864.0950790000002"/>
    <s v="AR5"/>
    <s v="WEM"/>
    <s v="low"/>
    <x v="8"/>
  </r>
  <r>
    <n v="7177"/>
    <x v="5"/>
    <s v="gases-ch4"/>
    <x v="33"/>
    <n v="2845.233291"/>
    <s v="AR5"/>
    <s v="WEM"/>
    <s v="low"/>
    <x v="8"/>
  </r>
  <r>
    <n v="7178"/>
    <x v="5"/>
    <s v="gases-ch4"/>
    <x v="34"/>
    <n v="2839.9629970000001"/>
    <s v="AR5"/>
    <s v="WEM"/>
    <s v="low"/>
    <x v="8"/>
  </r>
  <r>
    <n v="7179"/>
    <x v="5"/>
    <s v="gases-ch4"/>
    <x v="35"/>
    <n v="2796.5798169999998"/>
    <s v="AR5"/>
    <s v="WEM"/>
    <s v="low"/>
    <x v="8"/>
  </r>
  <r>
    <n v="7180"/>
    <x v="5"/>
    <s v="gases-ch4"/>
    <x v="36"/>
    <n v="2742.7337980000002"/>
    <s v="AR5"/>
    <s v="WEM"/>
    <s v="low"/>
    <x v="8"/>
  </r>
  <r>
    <n v="7181"/>
    <x v="5"/>
    <s v="gases-ch4"/>
    <x v="37"/>
    <n v="2688.6799700000001"/>
    <s v="AR5"/>
    <s v="WEM"/>
    <s v="low"/>
    <x v="8"/>
  </r>
  <r>
    <n v="7182"/>
    <x v="5"/>
    <s v="gases-ch4"/>
    <x v="38"/>
    <n v="2642.3718800000001"/>
    <s v="AR5"/>
    <s v="WEM"/>
    <s v="low"/>
    <x v="8"/>
  </r>
  <r>
    <n v="7183"/>
    <x v="5"/>
    <s v="gases-ch4"/>
    <x v="39"/>
    <n v="2576.4721730000001"/>
    <s v="AR5"/>
    <s v="WEM"/>
    <s v="low"/>
    <x v="8"/>
  </r>
  <r>
    <n v="7184"/>
    <x v="5"/>
    <s v="gases-ch4"/>
    <x v="40"/>
    <n v="2526.5254810000001"/>
    <s v="AR5"/>
    <s v="WEM"/>
    <s v="low"/>
    <x v="8"/>
  </r>
  <r>
    <n v="7185"/>
    <x v="5"/>
    <s v="gases-ch4"/>
    <x v="41"/>
    <n v="2477.9340149999998"/>
    <s v="AR5"/>
    <s v="WEM"/>
    <s v="low"/>
    <x v="8"/>
  </r>
  <r>
    <n v="7186"/>
    <x v="5"/>
    <s v="gases-ch4"/>
    <x v="42"/>
    <n v="2440.6628679999999"/>
    <s v="AR5"/>
    <s v="WEM"/>
    <s v="low"/>
    <x v="8"/>
  </r>
  <r>
    <n v="7187"/>
    <x v="5"/>
    <s v="gases-ch4"/>
    <x v="43"/>
    <n v="2398.5426689999999"/>
    <s v="AR5"/>
    <s v="WEM"/>
    <s v="low"/>
    <x v="8"/>
  </r>
  <r>
    <n v="7188"/>
    <x v="5"/>
    <s v="gases-ch4"/>
    <x v="44"/>
    <n v="2359.0778660000001"/>
    <s v="AR5"/>
    <s v="WEM"/>
    <s v="low"/>
    <x v="8"/>
  </r>
  <r>
    <n v="7189"/>
    <x v="5"/>
    <s v="gases-ch4"/>
    <x v="45"/>
    <n v="2322.5040319999998"/>
    <s v="AR5"/>
    <s v="WEM"/>
    <s v="low"/>
    <x v="8"/>
  </r>
  <r>
    <n v="7190"/>
    <x v="5"/>
    <s v="gases-ch4"/>
    <x v="46"/>
    <n v="2288.379042"/>
    <s v="AR5"/>
    <s v="WEM"/>
    <s v="low"/>
    <x v="8"/>
  </r>
  <r>
    <n v="7191"/>
    <x v="5"/>
    <s v="gases-ch4"/>
    <x v="47"/>
    <n v="2256.5627829999999"/>
    <s v="AR5"/>
    <s v="WEM"/>
    <s v="low"/>
    <x v="8"/>
  </r>
  <r>
    <n v="7192"/>
    <x v="5"/>
    <s v="gases-ch4"/>
    <x v="48"/>
    <n v="2226.7764550000002"/>
    <s v="AR5"/>
    <s v="WEM"/>
    <s v="low"/>
    <x v="8"/>
  </r>
  <r>
    <n v="7193"/>
    <x v="5"/>
    <s v="gases-ch4"/>
    <x v="49"/>
    <n v="2199.3359690000002"/>
    <s v="AR5"/>
    <s v="WEM"/>
    <s v="low"/>
    <x v="8"/>
  </r>
  <r>
    <n v="7194"/>
    <x v="5"/>
    <s v="gases-ch4"/>
    <x v="50"/>
    <n v="2164.966531"/>
    <s v="AR5"/>
    <s v="WEM"/>
    <s v="low"/>
    <x v="8"/>
  </r>
  <r>
    <n v="7195"/>
    <x v="5"/>
    <s v="gases-ch4"/>
    <x v="51"/>
    <n v="2145.5502019999999"/>
    <s v="AR5"/>
    <s v="WEM"/>
    <s v="low"/>
    <x v="8"/>
  </r>
  <r>
    <n v="7196"/>
    <x v="5"/>
    <s v="gases-ch4"/>
    <x v="52"/>
    <n v="2111.9224250000002"/>
    <s v="AR5"/>
    <s v="WEM"/>
    <s v="low"/>
    <x v="8"/>
  </r>
  <r>
    <n v="7197"/>
    <x v="5"/>
    <s v="gases-ch4"/>
    <x v="53"/>
    <n v="2080.9299970000002"/>
    <s v="AR5"/>
    <s v="WEM"/>
    <s v="low"/>
    <x v="8"/>
  </r>
  <r>
    <n v="7198"/>
    <x v="5"/>
    <s v="gases-ch4"/>
    <x v="54"/>
    <n v="2053.6708400000002"/>
    <s v="AR5"/>
    <s v="WEM"/>
    <s v="low"/>
    <x v="8"/>
  </r>
  <r>
    <n v="7199"/>
    <x v="5"/>
    <s v="gases-ch4"/>
    <x v="55"/>
    <n v="2032.9893300000001"/>
    <s v="AR5"/>
    <s v="WEM"/>
    <s v="low"/>
    <x v="8"/>
  </r>
  <r>
    <n v="7200"/>
    <x v="5"/>
    <s v="gases-ch4"/>
    <x v="56"/>
    <n v="2014.9748959999999"/>
    <s v="AR5"/>
    <s v="WEM"/>
    <s v="low"/>
    <x v="8"/>
  </r>
  <r>
    <n v="7201"/>
    <x v="5"/>
    <s v="gases-ch4"/>
    <x v="57"/>
    <n v="1997.7670479999999"/>
    <s v="AR5"/>
    <s v="WEM"/>
    <s v="low"/>
    <x v="8"/>
  </r>
  <r>
    <n v="7202"/>
    <x v="5"/>
    <s v="gases-ch4"/>
    <x v="58"/>
    <n v="1981.3340929999999"/>
    <s v="AR5"/>
    <s v="WEM"/>
    <s v="low"/>
    <x v="8"/>
  </r>
  <r>
    <n v="7203"/>
    <x v="5"/>
    <s v="gases-ch4"/>
    <x v="59"/>
    <n v="1985.4142959999999"/>
    <s v="AR5"/>
    <s v="WEM"/>
    <s v="low"/>
    <x v="8"/>
  </r>
  <r>
    <n v="7204"/>
    <x v="5"/>
    <s v="gases-ch4"/>
    <x v="60"/>
    <n v="1967.041594"/>
    <s v="AR5"/>
    <s v="WEM"/>
    <s v="low"/>
    <x v="8"/>
  </r>
  <r>
    <n v="7205"/>
    <x v="5"/>
    <s v="gases-co2"/>
    <x v="0"/>
    <n v="153.25677479999999"/>
    <s v="AR5"/>
    <s v="WEM"/>
    <s v="low"/>
    <x v="8"/>
  </r>
  <r>
    <n v="7206"/>
    <x v="5"/>
    <s v="gases-co2"/>
    <x v="1"/>
    <n v="152.20610009999999"/>
    <s v="AR5"/>
    <s v="WEM"/>
    <s v="low"/>
    <x v="8"/>
  </r>
  <r>
    <n v="7207"/>
    <x v="5"/>
    <s v="gases-co2"/>
    <x v="2"/>
    <n v="150.5256502"/>
    <s v="AR5"/>
    <s v="WEM"/>
    <s v="low"/>
    <x v="8"/>
  </r>
  <r>
    <n v="7208"/>
    <x v="5"/>
    <s v="gases-co2"/>
    <x v="3"/>
    <n v="153.17006069999999"/>
    <s v="AR5"/>
    <s v="WEM"/>
    <s v="low"/>
    <x v="8"/>
  </r>
  <r>
    <n v="7209"/>
    <x v="5"/>
    <s v="gases-co2"/>
    <x v="4"/>
    <n v="133.19648659999999"/>
    <s v="AR5"/>
    <s v="WEM"/>
    <s v="low"/>
    <x v="8"/>
  </r>
  <r>
    <n v="7210"/>
    <x v="5"/>
    <s v="gases-co2"/>
    <x v="5"/>
    <n v="131.81811819999999"/>
    <s v="AR5"/>
    <s v="WEM"/>
    <s v="low"/>
    <x v="8"/>
  </r>
  <r>
    <n v="7211"/>
    <x v="5"/>
    <s v="gases-co2"/>
    <x v="6"/>
    <n v="126.7635136"/>
    <s v="AR5"/>
    <s v="WEM"/>
    <s v="low"/>
    <x v="8"/>
  </r>
  <r>
    <n v="7212"/>
    <x v="5"/>
    <s v="gases-co2"/>
    <x v="7"/>
    <n v="135.2312445"/>
    <s v="AR5"/>
    <s v="WEM"/>
    <s v="low"/>
    <x v="8"/>
  </r>
  <r>
    <n v="7213"/>
    <x v="5"/>
    <s v="gases-co2"/>
    <x v="8"/>
    <n v="143.5044954"/>
    <s v="AR5"/>
    <s v="WEM"/>
    <s v="low"/>
    <x v="8"/>
  </r>
  <r>
    <n v="7214"/>
    <x v="5"/>
    <s v="gases-co2"/>
    <x v="9"/>
    <n v="151.3373062"/>
    <s v="AR5"/>
    <s v="WEM"/>
    <s v="low"/>
    <x v="8"/>
  </r>
  <r>
    <n v="7215"/>
    <x v="5"/>
    <s v="gases-co2"/>
    <x v="10"/>
    <n v="144.66133909999999"/>
    <s v="AR5"/>
    <s v="WEM"/>
    <s v="low"/>
    <x v="8"/>
  </r>
  <r>
    <n v="7216"/>
    <x v="5"/>
    <s v="gases-co2"/>
    <x v="11"/>
    <n v="133.77402190000001"/>
    <s v="AR5"/>
    <s v="WEM"/>
    <s v="low"/>
    <x v="8"/>
  </r>
  <r>
    <n v="7217"/>
    <x v="5"/>
    <s v="gases-co2"/>
    <x v="12"/>
    <n v="127.1675528"/>
    <s v="AR5"/>
    <s v="WEM"/>
    <s v="low"/>
    <x v="8"/>
  </r>
  <r>
    <n v="7218"/>
    <x v="5"/>
    <s v="gases-co2"/>
    <x v="13"/>
    <n v="119.2559297"/>
    <s v="AR5"/>
    <s v="WEM"/>
    <s v="low"/>
    <x v="8"/>
  </r>
  <r>
    <n v="7219"/>
    <x v="5"/>
    <s v="gases-co2"/>
    <x v="14"/>
    <n v="120.086946"/>
    <s v="AR5"/>
    <s v="WEM"/>
    <s v="low"/>
    <x v="8"/>
  </r>
  <r>
    <n v="7220"/>
    <x v="5"/>
    <s v="gases-co2"/>
    <x v="15"/>
    <n v="115.4930154"/>
    <s v="AR5"/>
    <s v="WEM"/>
    <s v="low"/>
    <x v="8"/>
  </r>
  <r>
    <n v="7221"/>
    <x v="5"/>
    <s v="gases-co2"/>
    <x v="16"/>
    <n v="114.5702624"/>
    <s v="AR5"/>
    <s v="WEM"/>
    <s v="low"/>
    <x v="8"/>
  </r>
  <r>
    <n v="7222"/>
    <x v="5"/>
    <s v="gases-co2"/>
    <x v="17"/>
    <n v="110.9102357"/>
    <s v="AR5"/>
    <s v="WEM"/>
    <s v="low"/>
    <x v="8"/>
  </r>
  <r>
    <n v="7223"/>
    <x v="5"/>
    <s v="gases-co2"/>
    <x v="18"/>
    <n v="106.0970153"/>
    <s v="AR5"/>
    <s v="WEM"/>
    <s v="low"/>
    <x v="8"/>
  </r>
  <r>
    <n v="7224"/>
    <x v="5"/>
    <s v="gases-co2"/>
    <x v="19"/>
    <n v="103.8908844"/>
    <s v="AR5"/>
    <s v="WEM"/>
    <s v="low"/>
    <x v="8"/>
  </r>
  <r>
    <n v="7225"/>
    <x v="5"/>
    <s v="gases-co2"/>
    <x v="20"/>
    <n v="104.89847279999999"/>
    <s v="AR5"/>
    <s v="WEM"/>
    <s v="low"/>
    <x v="8"/>
  </r>
  <r>
    <n v="7226"/>
    <x v="5"/>
    <s v="gases-co2"/>
    <x v="21"/>
    <n v="101.6546889"/>
    <s v="AR5"/>
    <s v="WEM"/>
    <s v="low"/>
    <x v="8"/>
  </r>
  <r>
    <n v="7227"/>
    <x v="5"/>
    <s v="gases-co2"/>
    <x v="22"/>
    <n v="101.9231734"/>
    <s v="AR5"/>
    <s v="WEM"/>
    <s v="low"/>
    <x v="8"/>
  </r>
  <r>
    <n v="7228"/>
    <x v="5"/>
    <s v="gases-co2"/>
    <x v="23"/>
    <n v="99.364486740000004"/>
    <s v="AR5"/>
    <s v="WEM"/>
    <s v="low"/>
    <x v="8"/>
  </r>
  <r>
    <n v="7229"/>
    <x v="5"/>
    <s v="gases-co2"/>
    <x v="24"/>
    <n v="99.472718529999995"/>
    <s v="AR5"/>
    <s v="WEM"/>
    <s v="low"/>
    <x v="8"/>
  </r>
  <r>
    <n v="7230"/>
    <x v="5"/>
    <s v="gases-co2"/>
    <x v="25"/>
    <n v="96.910135310000001"/>
    <s v="AR5"/>
    <s v="WEM"/>
    <s v="low"/>
    <x v="8"/>
  </r>
  <r>
    <n v="7231"/>
    <x v="5"/>
    <s v="gases-co2"/>
    <x v="26"/>
    <n v="97.305391589999999"/>
    <s v="AR5"/>
    <s v="WEM"/>
    <s v="low"/>
    <x v="8"/>
  </r>
  <r>
    <n v="7232"/>
    <x v="5"/>
    <s v="gases-co2"/>
    <x v="27"/>
    <n v="91.916821279999994"/>
    <s v="AR5"/>
    <s v="WEM"/>
    <s v="low"/>
    <x v="8"/>
  </r>
  <r>
    <n v="7233"/>
    <x v="5"/>
    <s v="gases-co2"/>
    <x v="28"/>
    <n v="89.194580180000003"/>
    <s v="AR5"/>
    <s v="WEM"/>
    <s v="low"/>
    <x v="8"/>
  </r>
  <r>
    <n v="7234"/>
    <x v="5"/>
    <s v="gases-co2"/>
    <x v="29"/>
    <n v="87.105462689999996"/>
    <s v="AR5"/>
    <s v="WEM"/>
    <s v="low"/>
    <x v="8"/>
  </r>
  <r>
    <n v="7235"/>
    <x v="5"/>
    <s v="gases-co2"/>
    <x v="30"/>
    <n v="86.666078630000001"/>
    <s v="AR5"/>
    <s v="WEM"/>
    <s v="low"/>
    <x v="8"/>
  </r>
  <r>
    <n v="7236"/>
    <x v="5"/>
    <s v="gases-co2"/>
    <x v="31"/>
    <n v="87.450045209999999"/>
    <s v="AR5"/>
    <s v="WEM"/>
    <s v="low"/>
    <x v="8"/>
  </r>
  <r>
    <n v="7237"/>
    <x v="5"/>
    <s v="gases-co2"/>
    <x v="32"/>
    <n v="82.994419440000001"/>
    <s v="AR5"/>
    <s v="WEM"/>
    <s v="low"/>
    <x v="8"/>
  </r>
  <r>
    <n v="7238"/>
    <x v="5"/>
    <s v="gases-co2"/>
    <x v="33"/>
    <n v="81.483827590000004"/>
    <s v="AR5"/>
    <s v="WEM"/>
    <s v="low"/>
    <x v="8"/>
  </r>
  <r>
    <n v="7239"/>
    <x v="5"/>
    <s v="gases-co2"/>
    <x v="34"/>
    <n v="88.716953029999999"/>
    <s v="AR5"/>
    <s v="WEM"/>
    <s v="low"/>
    <x v="8"/>
  </r>
  <r>
    <n v="7240"/>
    <x v="5"/>
    <s v="gases-co2"/>
    <x v="35"/>
    <n v="88.161686849999995"/>
    <s v="AR5"/>
    <s v="WEM"/>
    <s v="low"/>
    <x v="8"/>
  </r>
  <r>
    <n v="7241"/>
    <x v="5"/>
    <s v="gases-co2"/>
    <x v="36"/>
    <n v="87.629091009999996"/>
    <s v="AR5"/>
    <s v="WEM"/>
    <s v="low"/>
    <x v="8"/>
  </r>
  <r>
    <n v="7242"/>
    <x v="5"/>
    <s v="gases-co2"/>
    <x v="37"/>
    <n v="87.117386760000002"/>
    <s v="AR5"/>
    <s v="WEM"/>
    <s v="low"/>
    <x v="8"/>
  </r>
  <r>
    <n v="7243"/>
    <x v="5"/>
    <s v="gases-co2"/>
    <x v="38"/>
    <n v="86.624996769999996"/>
    <s v="AR5"/>
    <s v="WEM"/>
    <s v="low"/>
    <x v="8"/>
  </r>
  <r>
    <n v="7244"/>
    <x v="5"/>
    <s v="gases-co2"/>
    <x v="39"/>
    <n v="86.150515889999994"/>
    <s v="AR5"/>
    <s v="WEM"/>
    <s v="low"/>
    <x v="8"/>
  </r>
  <r>
    <n v="7245"/>
    <x v="5"/>
    <s v="gases-co2"/>
    <x v="40"/>
    <n v="85.692686949999995"/>
    <s v="AR5"/>
    <s v="WEM"/>
    <s v="low"/>
    <x v="8"/>
  </r>
  <r>
    <n v="7246"/>
    <x v="5"/>
    <s v="gases-co2"/>
    <x v="41"/>
    <n v="85.250380649999997"/>
    <s v="AR5"/>
    <s v="WEM"/>
    <s v="low"/>
    <x v="8"/>
  </r>
  <r>
    <n v="7247"/>
    <x v="5"/>
    <s v="gases-co2"/>
    <x v="42"/>
    <n v="84.822578849999999"/>
    <s v="AR5"/>
    <s v="WEM"/>
    <s v="low"/>
    <x v="8"/>
  </r>
  <r>
    <n v="7248"/>
    <x v="5"/>
    <s v="gases-co2"/>
    <x v="43"/>
    <n v="84.408360369999997"/>
    <s v="AR5"/>
    <s v="WEM"/>
    <s v="low"/>
    <x v="8"/>
  </r>
  <r>
    <n v="7249"/>
    <x v="5"/>
    <s v="gases-co2"/>
    <x v="44"/>
    <n v="84.006889119999997"/>
    <s v="AR5"/>
    <s v="WEM"/>
    <s v="low"/>
    <x v="8"/>
  </r>
  <r>
    <n v="7250"/>
    <x v="5"/>
    <s v="gases-co2"/>
    <x v="45"/>
    <n v="83.617403899999999"/>
    <s v="AR5"/>
    <s v="WEM"/>
    <s v="low"/>
    <x v="8"/>
  </r>
  <r>
    <n v="7251"/>
    <x v="5"/>
    <s v="gases-co2"/>
    <x v="46"/>
    <n v="83.239209700000004"/>
    <s v="AR5"/>
    <s v="WEM"/>
    <s v="low"/>
    <x v="8"/>
  </r>
  <r>
    <n v="7252"/>
    <x v="5"/>
    <s v="gases-co2"/>
    <x v="47"/>
    <n v="82.871670289999997"/>
    <s v="AR5"/>
    <s v="WEM"/>
    <s v="low"/>
    <x v="8"/>
  </r>
  <r>
    <n v="7253"/>
    <x v="5"/>
    <s v="gases-co2"/>
    <x v="48"/>
    <n v="82.514201740000004"/>
    <s v="AR5"/>
    <s v="WEM"/>
    <s v="low"/>
    <x v="8"/>
  </r>
  <r>
    <n v="7254"/>
    <x v="5"/>
    <s v="gases-co2"/>
    <x v="49"/>
    <n v="82.166266820000004"/>
    <s v="AR5"/>
    <s v="WEM"/>
    <s v="low"/>
    <x v="8"/>
  </r>
  <r>
    <n v="7255"/>
    <x v="5"/>
    <s v="gases-co2"/>
    <x v="50"/>
    <n v="81.827370209999998"/>
    <s v="AR5"/>
    <s v="WEM"/>
    <s v="low"/>
    <x v="8"/>
  </r>
  <r>
    <n v="7256"/>
    <x v="5"/>
    <s v="gases-co2"/>
    <x v="51"/>
    <n v="81.497054180000006"/>
    <s v="AR5"/>
    <s v="WEM"/>
    <s v="low"/>
    <x v="8"/>
  </r>
  <r>
    <n v="7257"/>
    <x v="5"/>
    <s v="gases-co2"/>
    <x v="52"/>
    <n v="81.174894940000001"/>
    <s v="AR5"/>
    <s v="WEM"/>
    <s v="low"/>
    <x v="8"/>
  </r>
  <r>
    <n v="7258"/>
    <x v="5"/>
    <s v="gases-co2"/>
    <x v="53"/>
    <n v="80.860499340000004"/>
    <s v="AR5"/>
    <s v="WEM"/>
    <s v="low"/>
    <x v="8"/>
  </r>
  <r>
    <n v="7259"/>
    <x v="5"/>
    <s v="gases-co2"/>
    <x v="54"/>
    <n v="80.553501969999999"/>
    <s v="AR5"/>
    <s v="WEM"/>
    <s v="low"/>
    <x v="8"/>
  </r>
  <r>
    <n v="7260"/>
    <x v="5"/>
    <s v="gases-co2"/>
    <x v="55"/>
    <n v="80.253562650000006"/>
    <s v="AR5"/>
    <s v="WEM"/>
    <s v="low"/>
    <x v="8"/>
  </r>
  <r>
    <n v="7261"/>
    <x v="5"/>
    <s v="gases-co2"/>
    <x v="56"/>
    <n v="79.960364100000007"/>
    <s v="AR5"/>
    <s v="WEM"/>
    <s v="low"/>
    <x v="8"/>
  </r>
  <r>
    <n v="7262"/>
    <x v="5"/>
    <s v="gases-co2"/>
    <x v="57"/>
    <n v="79.673610010000004"/>
    <s v="AR5"/>
    <s v="WEM"/>
    <s v="low"/>
    <x v="8"/>
  </r>
  <r>
    <n v="7263"/>
    <x v="5"/>
    <s v="gases-co2"/>
    <x v="58"/>
    <n v="79.393023150000005"/>
    <s v="AR5"/>
    <s v="WEM"/>
    <s v="low"/>
    <x v="8"/>
  </r>
  <r>
    <n v="7264"/>
    <x v="5"/>
    <s v="gases-co2"/>
    <x v="59"/>
    <n v="79.118343820000007"/>
    <s v="AR5"/>
    <s v="WEM"/>
    <s v="low"/>
    <x v="8"/>
  </r>
  <r>
    <n v="7265"/>
    <x v="5"/>
    <s v="gases-co2"/>
    <x v="60"/>
    <n v="78.849328389999997"/>
    <s v="AR5"/>
    <s v="WEM"/>
    <s v="low"/>
    <x v="8"/>
  </r>
  <r>
    <n v="7266"/>
    <x v="5"/>
    <s v="gases-n2o"/>
    <x v="0"/>
    <n v="100.43604070000001"/>
    <s v="AR5"/>
    <s v="WEM"/>
    <s v="low"/>
    <x v="8"/>
  </r>
  <r>
    <n v="7267"/>
    <x v="5"/>
    <s v="gases-n2o"/>
    <x v="1"/>
    <n v="102.7100873"/>
    <s v="AR5"/>
    <s v="WEM"/>
    <s v="low"/>
    <x v="8"/>
  </r>
  <r>
    <n v="7268"/>
    <x v="5"/>
    <s v="gases-n2o"/>
    <x v="2"/>
    <n v="103.4565072"/>
    <s v="AR5"/>
    <s v="WEM"/>
    <s v="low"/>
    <x v="8"/>
  </r>
  <r>
    <n v="7269"/>
    <x v="5"/>
    <s v="gases-n2o"/>
    <x v="3"/>
    <n v="104.7578821"/>
    <s v="AR5"/>
    <s v="WEM"/>
    <s v="low"/>
    <x v="8"/>
  </r>
  <r>
    <n v="7270"/>
    <x v="5"/>
    <s v="gases-n2o"/>
    <x v="4"/>
    <n v="102.5157624"/>
    <s v="AR5"/>
    <s v="WEM"/>
    <s v="low"/>
    <x v="8"/>
  </r>
  <r>
    <n v="7271"/>
    <x v="5"/>
    <s v="gases-n2o"/>
    <x v="5"/>
    <n v="103.7410694"/>
    <s v="AR5"/>
    <s v="WEM"/>
    <s v="low"/>
    <x v="8"/>
  </r>
  <r>
    <n v="7272"/>
    <x v="5"/>
    <s v="gases-n2o"/>
    <x v="6"/>
    <n v="104.268685"/>
    <s v="AR5"/>
    <s v="WEM"/>
    <s v="low"/>
    <x v="8"/>
  </r>
  <r>
    <n v="7273"/>
    <x v="5"/>
    <s v="gases-n2o"/>
    <x v="7"/>
    <n v="106.6759802"/>
    <s v="AR5"/>
    <s v="WEM"/>
    <s v="low"/>
    <x v="8"/>
  </r>
  <r>
    <n v="7274"/>
    <x v="5"/>
    <s v="gases-n2o"/>
    <x v="8"/>
    <n v="110.210892"/>
    <s v="AR5"/>
    <s v="WEM"/>
    <s v="low"/>
    <x v="8"/>
  </r>
  <r>
    <n v="7275"/>
    <x v="5"/>
    <s v="gases-n2o"/>
    <x v="9"/>
    <n v="113.2819073"/>
    <s v="AR5"/>
    <s v="WEM"/>
    <s v="low"/>
    <x v="8"/>
  </r>
  <r>
    <n v="7276"/>
    <x v="5"/>
    <s v="gases-n2o"/>
    <x v="10"/>
    <n v="114.47455859999999"/>
    <s v="AR5"/>
    <s v="WEM"/>
    <s v="low"/>
    <x v="8"/>
  </r>
  <r>
    <n v="7277"/>
    <x v="5"/>
    <s v="gases-n2o"/>
    <x v="11"/>
    <n v="115.8088101"/>
    <s v="AR5"/>
    <s v="WEM"/>
    <s v="low"/>
    <x v="8"/>
  </r>
  <r>
    <n v="7278"/>
    <x v="5"/>
    <s v="gases-n2o"/>
    <x v="12"/>
    <n v="110.7029043"/>
    <s v="AR5"/>
    <s v="WEM"/>
    <s v="low"/>
    <x v="8"/>
  </r>
  <r>
    <n v="7279"/>
    <x v="5"/>
    <s v="gases-n2o"/>
    <x v="13"/>
    <n v="110.866671"/>
    <s v="AR5"/>
    <s v="WEM"/>
    <s v="low"/>
    <x v="8"/>
  </r>
  <r>
    <n v="7280"/>
    <x v="5"/>
    <s v="gases-n2o"/>
    <x v="14"/>
    <n v="111.8779456"/>
    <s v="AR5"/>
    <s v="WEM"/>
    <s v="low"/>
    <x v="8"/>
  </r>
  <r>
    <n v="7281"/>
    <x v="5"/>
    <s v="gases-n2o"/>
    <x v="15"/>
    <n v="111.8203233"/>
    <s v="AR5"/>
    <s v="WEM"/>
    <s v="low"/>
    <x v="8"/>
  </r>
  <r>
    <n v="7282"/>
    <x v="5"/>
    <s v="gases-n2o"/>
    <x v="16"/>
    <n v="112.4505985"/>
    <s v="AR5"/>
    <s v="WEM"/>
    <s v="low"/>
    <x v="8"/>
  </r>
  <r>
    <n v="7283"/>
    <x v="5"/>
    <s v="gases-n2o"/>
    <x v="17"/>
    <n v="112.7366833"/>
    <s v="AR5"/>
    <s v="WEM"/>
    <s v="low"/>
    <x v="8"/>
  </r>
  <r>
    <n v="7284"/>
    <x v="5"/>
    <s v="gases-n2o"/>
    <x v="18"/>
    <n v="112.7479154"/>
    <s v="AR5"/>
    <s v="WEM"/>
    <s v="low"/>
    <x v="8"/>
  </r>
  <r>
    <n v="7285"/>
    <x v="5"/>
    <s v="gases-n2o"/>
    <x v="19"/>
    <n v="113.91730769999999"/>
    <s v="AR5"/>
    <s v="WEM"/>
    <s v="low"/>
    <x v="8"/>
  </r>
  <r>
    <n v="7286"/>
    <x v="5"/>
    <s v="gases-n2o"/>
    <x v="20"/>
    <n v="116.1807092"/>
    <s v="AR5"/>
    <s v="WEM"/>
    <s v="low"/>
    <x v="8"/>
  </r>
  <r>
    <n v="7287"/>
    <x v="5"/>
    <s v="gases-n2o"/>
    <x v="21"/>
    <n v="118.0153699"/>
    <s v="AR5"/>
    <s v="WEM"/>
    <s v="low"/>
    <x v="8"/>
  </r>
  <r>
    <n v="7288"/>
    <x v="5"/>
    <s v="gases-n2o"/>
    <x v="22"/>
    <n v="120.0904772"/>
    <s v="AR5"/>
    <s v="WEM"/>
    <s v="low"/>
    <x v="8"/>
  </r>
  <r>
    <n v="7289"/>
    <x v="5"/>
    <s v="gases-n2o"/>
    <x v="23"/>
    <n v="122.895934"/>
    <s v="AR5"/>
    <s v="WEM"/>
    <s v="low"/>
    <x v="8"/>
  </r>
  <r>
    <n v="7290"/>
    <x v="5"/>
    <s v="gases-n2o"/>
    <x v="24"/>
    <n v="126.6464263"/>
    <s v="AR5"/>
    <s v="WEM"/>
    <s v="low"/>
    <x v="8"/>
  </r>
  <r>
    <n v="7291"/>
    <x v="5"/>
    <s v="gases-n2o"/>
    <x v="25"/>
    <n v="130.61528440000001"/>
    <s v="AR5"/>
    <s v="WEM"/>
    <s v="low"/>
    <x v="8"/>
  </r>
  <r>
    <n v="7292"/>
    <x v="5"/>
    <s v="gases-n2o"/>
    <x v="26"/>
    <n v="135.3252669"/>
    <s v="AR5"/>
    <s v="WEM"/>
    <s v="low"/>
    <x v="8"/>
  </r>
  <r>
    <n v="7293"/>
    <x v="5"/>
    <s v="gases-n2o"/>
    <x v="27"/>
    <n v="138.80001010000001"/>
    <s v="AR5"/>
    <s v="WEM"/>
    <s v="low"/>
    <x v="8"/>
  </r>
  <r>
    <n v="7294"/>
    <x v="5"/>
    <s v="gases-n2o"/>
    <x v="28"/>
    <n v="141.97306950000001"/>
    <s v="AR5"/>
    <s v="WEM"/>
    <s v="low"/>
    <x v="8"/>
  </r>
  <r>
    <n v="7295"/>
    <x v="5"/>
    <s v="gases-n2o"/>
    <x v="29"/>
    <n v="145.96479969999999"/>
    <s v="AR5"/>
    <s v="WEM"/>
    <s v="low"/>
    <x v="8"/>
  </r>
  <r>
    <n v="7296"/>
    <x v="5"/>
    <s v="gases-n2o"/>
    <x v="30"/>
    <n v="148.54161920000001"/>
    <s v="AR5"/>
    <s v="WEM"/>
    <s v="low"/>
    <x v="8"/>
  </r>
  <r>
    <n v="7297"/>
    <x v="5"/>
    <s v="gases-n2o"/>
    <x v="31"/>
    <n v="149.76133239999999"/>
    <s v="AR5"/>
    <s v="WEM"/>
    <s v="low"/>
    <x v="8"/>
  </r>
  <r>
    <n v="7298"/>
    <x v="5"/>
    <s v="gases-n2o"/>
    <x v="32"/>
    <n v="150.63592919999999"/>
    <s v="AR5"/>
    <s v="WEM"/>
    <s v="low"/>
    <x v="8"/>
  </r>
  <r>
    <n v="7299"/>
    <x v="5"/>
    <s v="gases-n2o"/>
    <x v="33"/>
    <n v="154.93137110000001"/>
    <s v="AR5"/>
    <s v="WEM"/>
    <s v="low"/>
    <x v="8"/>
  </r>
  <r>
    <n v="7300"/>
    <x v="5"/>
    <s v="gases-n2o"/>
    <x v="34"/>
    <n v="157.54728030000001"/>
    <s v="AR5"/>
    <s v="WEM"/>
    <s v="low"/>
    <x v="8"/>
  </r>
  <r>
    <n v="7301"/>
    <x v="5"/>
    <s v="gases-n2o"/>
    <x v="35"/>
    <n v="163.7644311"/>
    <s v="AR5"/>
    <s v="WEM"/>
    <s v="low"/>
    <x v="8"/>
  </r>
  <r>
    <n v="7302"/>
    <x v="5"/>
    <s v="gases-n2o"/>
    <x v="36"/>
    <n v="165.6824048"/>
    <s v="AR5"/>
    <s v="WEM"/>
    <s v="low"/>
    <x v="8"/>
  </r>
  <r>
    <n v="7303"/>
    <x v="5"/>
    <s v="gases-n2o"/>
    <x v="37"/>
    <n v="169.01098519999999"/>
    <s v="AR5"/>
    <s v="WEM"/>
    <s v="low"/>
    <x v="8"/>
  </r>
  <r>
    <n v="7304"/>
    <x v="5"/>
    <s v="gases-n2o"/>
    <x v="38"/>
    <n v="174.02939649999999"/>
    <s v="AR5"/>
    <s v="WEM"/>
    <s v="low"/>
    <x v="8"/>
  </r>
  <r>
    <n v="7305"/>
    <x v="5"/>
    <s v="gases-n2o"/>
    <x v="39"/>
    <n v="179.1464411"/>
    <s v="AR5"/>
    <s v="WEM"/>
    <s v="low"/>
    <x v="8"/>
  </r>
  <r>
    <n v="7306"/>
    <x v="5"/>
    <s v="gases-n2o"/>
    <x v="40"/>
    <n v="183.24160319999999"/>
    <s v="AR5"/>
    <s v="WEM"/>
    <s v="low"/>
    <x v="8"/>
  </r>
  <r>
    <n v="7307"/>
    <x v="5"/>
    <s v="gases-n2o"/>
    <x v="41"/>
    <n v="185.17517799999999"/>
    <s v="AR5"/>
    <s v="WEM"/>
    <s v="low"/>
    <x v="8"/>
  </r>
  <r>
    <n v="7308"/>
    <x v="5"/>
    <s v="gases-n2o"/>
    <x v="42"/>
    <n v="187.85465790000001"/>
    <s v="AR5"/>
    <s v="WEM"/>
    <s v="low"/>
    <x v="8"/>
  </r>
  <r>
    <n v="7309"/>
    <x v="5"/>
    <s v="gases-n2o"/>
    <x v="43"/>
    <n v="186.3652251"/>
    <s v="AR5"/>
    <s v="WEM"/>
    <s v="low"/>
    <x v="8"/>
  </r>
  <r>
    <n v="7310"/>
    <x v="5"/>
    <s v="gases-n2o"/>
    <x v="44"/>
    <n v="185.01733680000001"/>
    <s v="AR5"/>
    <s v="WEM"/>
    <s v="low"/>
    <x v="8"/>
  </r>
  <r>
    <n v="7311"/>
    <x v="5"/>
    <s v="gases-n2o"/>
    <x v="45"/>
    <n v="183.9808189"/>
    <s v="AR5"/>
    <s v="WEM"/>
    <s v="low"/>
    <x v="8"/>
  </r>
  <r>
    <n v="7312"/>
    <x v="5"/>
    <s v="gases-n2o"/>
    <x v="46"/>
    <n v="183.2171687"/>
    <s v="AR5"/>
    <s v="WEM"/>
    <s v="low"/>
    <x v="8"/>
  </r>
  <r>
    <n v="7313"/>
    <x v="5"/>
    <s v="gases-n2o"/>
    <x v="47"/>
    <n v="182.70626619999999"/>
    <s v="AR5"/>
    <s v="WEM"/>
    <s v="low"/>
    <x v="8"/>
  </r>
  <r>
    <n v="7314"/>
    <x v="5"/>
    <s v="gases-n2o"/>
    <x v="48"/>
    <n v="182.3958987"/>
    <s v="AR5"/>
    <s v="WEM"/>
    <s v="low"/>
    <x v="8"/>
  </r>
  <r>
    <n v="7315"/>
    <x v="5"/>
    <s v="gases-n2o"/>
    <x v="49"/>
    <n v="182.49272250000001"/>
    <s v="AR5"/>
    <s v="WEM"/>
    <s v="low"/>
    <x v="8"/>
  </r>
  <r>
    <n v="7316"/>
    <x v="5"/>
    <s v="gases-n2o"/>
    <x v="50"/>
    <n v="181.48146080000001"/>
    <s v="AR5"/>
    <s v="WEM"/>
    <s v="low"/>
    <x v="8"/>
  </r>
  <r>
    <n v="7317"/>
    <x v="5"/>
    <s v="gases-n2o"/>
    <x v="51"/>
    <n v="181.30328299999999"/>
    <s v="AR5"/>
    <s v="WEM"/>
    <s v="low"/>
    <x v="8"/>
  </r>
  <r>
    <n v="7318"/>
    <x v="5"/>
    <s v="gases-n2o"/>
    <x v="52"/>
    <n v="181.36109070000001"/>
    <s v="AR5"/>
    <s v="WEM"/>
    <s v="low"/>
    <x v="8"/>
  </r>
  <r>
    <n v="7319"/>
    <x v="5"/>
    <s v="gases-n2o"/>
    <x v="53"/>
    <n v="181.4215993"/>
    <s v="AR5"/>
    <s v="WEM"/>
    <s v="low"/>
    <x v="8"/>
  </r>
  <r>
    <n v="7320"/>
    <x v="5"/>
    <s v="gases-n2o"/>
    <x v="54"/>
    <n v="181.40870620000001"/>
    <s v="AR5"/>
    <s v="WEM"/>
    <s v="low"/>
    <x v="8"/>
  </r>
  <r>
    <n v="7321"/>
    <x v="5"/>
    <s v="gases-n2o"/>
    <x v="55"/>
    <n v="181.3963866"/>
    <s v="AR5"/>
    <s v="WEM"/>
    <s v="low"/>
    <x v="8"/>
  </r>
  <r>
    <n v="7322"/>
    <x v="5"/>
    <s v="gases-n2o"/>
    <x v="56"/>
    <n v="182.11212090000001"/>
    <s v="AR5"/>
    <s v="WEM"/>
    <s v="low"/>
    <x v="8"/>
  </r>
  <r>
    <n v="7323"/>
    <x v="5"/>
    <s v="gases-n2o"/>
    <x v="57"/>
    <n v="182.8285061"/>
    <s v="AR5"/>
    <s v="WEM"/>
    <s v="low"/>
    <x v="8"/>
  </r>
  <r>
    <n v="7324"/>
    <x v="5"/>
    <s v="gases-n2o"/>
    <x v="58"/>
    <n v="183.54895500000001"/>
    <s v="AR5"/>
    <s v="WEM"/>
    <s v="low"/>
    <x v="8"/>
  </r>
  <r>
    <n v="7325"/>
    <x v="5"/>
    <s v="gases-n2o"/>
    <x v="59"/>
    <n v="184.1827432"/>
    <s v="AR5"/>
    <s v="WEM"/>
    <s v="low"/>
    <x v="8"/>
  </r>
  <r>
    <n v="7326"/>
    <x v="5"/>
    <s v="gases-n2o"/>
    <x v="60"/>
    <n v="184.32731559999999"/>
    <s v="AR5"/>
    <s v="WEM"/>
    <s v="low"/>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DC01AB-B961-4726-9898-D410C1632363}" name="PivotTable1" cacheId="8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2:AE30" firstHeaderRow="1" firstDataRow="2" firstDataCol="1" rowPageCount="1" colPageCount="1"/>
  <pivotFields count="9">
    <pivotField showAll="0"/>
    <pivotField axis="axisRow" showAll="0">
      <items count="7">
        <item x="4"/>
        <item x="3"/>
        <item x="1"/>
        <item x="0"/>
        <item x="5"/>
        <item x="2"/>
        <item t="default"/>
      </items>
    </pivotField>
    <pivotField showAll="0"/>
    <pivotField axis="axisCol" showAll="0">
      <items count="6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x="32"/>
        <item x="33"/>
        <item x="34"/>
        <item x="35"/>
        <item x="36"/>
        <item x="37"/>
        <item x="38"/>
        <item x="39"/>
        <item x="40"/>
        <item x="41"/>
        <item x="42"/>
        <item x="43"/>
        <item x="44"/>
        <item x="45"/>
        <item x="46"/>
        <item x="47"/>
        <item x="48"/>
        <item x="49"/>
        <item x="50"/>
        <item x="51"/>
        <item x="52"/>
        <item x="53"/>
        <item x="54"/>
        <item x="55"/>
        <item x="56"/>
        <item x="57"/>
        <item x="58"/>
        <item x="59"/>
        <item x="60"/>
        <item t="default"/>
      </items>
    </pivotField>
    <pivotField dataField="1" showAll="0"/>
    <pivotField showAll="0"/>
    <pivotField showAll="0"/>
    <pivotField showAll="0"/>
    <pivotField axis="axisPage" multipleItemSelectionAllowed="1" showAll="0">
      <items count="10">
        <item x="0"/>
        <item h="1" x="1"/>
        <item h="1" x="2"/>
        <item h="1" x="3"/>
        <item h="1" x="4"/>
        <item h="1" x="5"/>
        <item h="1" x="6"/>
        <item h="1" x="7"/>
        <item h="1" x="8"/>
        <item t="default"/>
      </items>
    </pivotField>
  </pivotFields>
  <rowFields count="1">
    <field x="1"/>
  </rowFields>
  <rowItems count="7">
    <i>
      <x/>
    </i>
    <i>
      <x v="1"/>
    </i>
    <i>
      <x v="2"/>
    </i>
    <i>
      <x v="3"/>
    </i>
    <i>
      <x v="4"/>
    </i>
    <i>
      <x v="5"/>
    </i>
    <i t="grand">
      <x/>
    </i>
  </rowItems>
  <colFields count="1">
    <field x="3"/>
  </colFields>
  <colItems count="30">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colItems>
  <pageFields count="1">
    <pageField fld="8" hier="-1"/>
  </pageFields>
  <dataFields count="1">
    <dataField name="Sum of emissions_value_ktco2e" fld="4" baseField="0" baseItem="0"/>
  </dataFields>
  <formats count="1">
    <format dxfId="20">
      <pivotArea collapsedLevelsAreSubtotals="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CCC colour template">
      <a:dk1>
        <a:sysClr val="windowText" lastClr="000000"/>
      </a:dk1>
      <a:lt1>
        <a:sysClr val="window" lastClr="FFFFFF"/>
      </a:lt1>
      <a:dk2>
        <a:srgbClr val="44546A"/>
      </a:dk2>
      <a:lt2>
        <a:srgbClr val="E7E6E6"/>
      </a:lt2>
      <a:accent1>
        <a:srgbClr val="003A5D"/>
      </a:accent1>
      <a:accent2>
        <a:srgbClr val="00ACD3"/>
      </a:accent2>
      <a:accent3>
        <a:srgbClr val="5BC4BE"/>
      </a:accent3>
      <a:accent4>
        <a:srgbClr val="6AC17B"/>
      </a:accent4>
      <a:accent5>
        <a:srgbClr val="EF4D7F"/>
      </a:accent5>
      <a:accent6>
        <a:srgbClr val="FAA74A"/>
      </a:accent6>
      <a:hlink>
        <a:srgbClr val="9E76B4"/>
      </a:hlink>
      <a:folHlink>
        <a:srgbClr val="0060A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CC Colours">
    <a:dk1>
      <a:srgbClr val="000000"/>
    </a:dk1>
    <a:lt1>
      <a:srgbClr val="FFFFFF"/>
    </a:lt1>
    <a:dk2>
      <a:srgbClr val="003A5D"/>
    </a:dk2>
    <a:lt2>
      <a:srgbClr val="E7E6E6"/>
    </a:lt2>
    <a:accent1>
      <a:srgbClr val="00ADD3"/>
    </a:accent1>
    <a:accent2>
      <a:srgbClr val="46C1BE"/>
    </a:accent2>
    <a:accent3>
      <a:srgbClr val="69C17B"/>
    </a:accent3>
    <a:accent4>
      <a:srgbClr val="EF4D7F"/>
    </a:accent4>
    <a:accent5>
      <a:srgbClr val="9E76B3"/>
    </a:accent5>
    <a:accent6>
      <a:srgbClr val="FAA749"/>
    </a:accent6>
    <a:hlink>
      <a:srgbClr val="0060A2"/>
    </a:hlink>
    <a:folHlink>
      <a:srgbClr val="A6C0C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epa.govt.nz/industry-areas/emissions-trading-scheme/market-information/privately-held-uni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legislation.govt.nz/secondary-legislation/pco-drafted/2020/264/en/latest/" TargetMode="External"/><Relationship Id="rId2" Type="http://schemas.openxmlformats.org/officeDocument/2006/relationships/hyperlink" Target="https://environment.govt.nz/what-government-is-doing/areas-of-work/climate-change/ets/nz-ets-market/annual-updates-to-emission-unit-limits-and-price-control-settings/" TargetMode="External"/><Relationship Id="rId1" Type="http://schemas.openxmlformats.org/officeDocument/2006/relationships/hyperlink" Target="https://www.legislation.govt.nz/regulation/public/2020/0264/latest/LMS376569.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478B3-4C40-4690-B09D-81E7FA8DB216}">
  <dimension ref="A1:C2"/>
  <sheetViews>
    <sheetView workbookViewId="0">
      <selection activeCell="J17" sqref="J17"/>
    </sheetView>
  </sheetViews>
  <sheetFormatPr defaultRowHeight="15"/>
  <cols>
    <col min="1" max="2" width="12" customWidth="1"/>
    <col min="3" max="3" width="38.5703125" customWidth="1"/>
  </cols>
  <sheetData>
    <row r="1" spans="1:3">
      <c r="A1" s="1" t="s">
        <v>0</v>
      </c>
      <c r="B1" s="1" t="s">
        <v>1</v>
      </c>
      <c r="C1" s="1" t="s">
        <v>2</v>
      </c>
    </row>
    <row r="2" spans="1:3">
      <c r="A2" t="s">
        <v>3</v>
      </c>
      <c r="B2" s="458">
        <v>46132</v>
      </c>
      <c r="C2" t="s">
        <v>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611-1EB6-401D-AF93-C66DD7E040EF}">
  <sheetPr>
    <tabColor theme="8"/>
  </sheetPr>
  <dimension ref="A1:AI150"/>
  <sheetViews>
    <sheetView zoomScale="70" zoomScaleNormal="70" zoomScaleSheetLayoutView="50" workbookViewId="0">
      <selection activeCell="A33" sqref="A33"/>
    </sheetView>
  </sheetViews>
  <sheetFormatPr defaultColWidth="9.140625" defaultRowHeight="15"/>
  <cols>
    <col min="1" max="1" width="36.7109375" customWidth="1"/>
    <col min="2" max="2" width="34.140625" customWidth="1"/>
    <col min="3" max="3" width="20.140625" customWidth="1"/>
    <col min="4" max="4" width="20.5703125" customWidth="1"/>
    <col min="5" max="7" width="18.7109375" customWidth="1"/>
    <col min="8" max="8" width="18.140625" customWidth="1"/>
    <col min="9" max="9" width="16.7109375" customWidth="1"/>
    <col min="10" max="10" width="24.140625" customWidth="1"/>
    <col min="11" max="11" width="21.5703125" customWidth="1"/>
    <col min="12" max="13" width="12" customWidth="1"/>
    <col min="14" max="14" width="16.85546875" customWidth="1"/>
    <col min="15" max="15" width="17.5703125" customWidth="1"/>
    <col min="16" max="16" width="13.42578125" customWidth="1"/>
    <col min="17" max="17" width="11.42578125" customWidth="1"/>
    <col min="18" max="18" width="10.28515625" customWidth="1"/>
    <col min="19" max="29" width="13.5703125" customWidth="1"/>
  </cols>
  <sheetData>
    <row r="1" spans="1:27" s="1" customFormat="1" ht="15.75" thickBot="1">
      <c r="A1" s="1" t="s">
        <v>308</v>
      </c>
    </row>
    <row r="2" spans="1:27">
      <c r="A2" s="219"/>
      <c r="B2" s="210"/>
      <c r="C2" s="220"/>
      <c r="D2" s="210"/>
      <c r="E2" s="256"/>
    </row>
    <row r="3" spans="1:27">
      <c r="A3" s="211"/>
      <c r="B3" s="137"/>
      <c r="C3" s="137" t="s">
        <v>309</v>
      </c>
      <c r="D3" s="137" t="s">
        <v>310</v>
      </c>
      <c r="E3" s="212" t="s">
        <v>311</v>
      </c>
      <c r="F3" s="1"/>
      <c r="G3" s="1"/>
      <c r="H3" s="9"/>
      <c r="K3" s="9"/>
    </row>
    <row r="4" spans="1:27">
      <c r="A4" s="211" t="s">
        <v>312</v>
      </c>
      <c r="B4" s="136" t="s">
        <v>237</v>
      </c>
      <c r="C4" s="223">
        <f ca="1">'3a. Surplus range estimate'!C12</f>
        <v>29710.225688345818</v>
      </c>
      <c r="D4" s="213">
        <f ca="1">SUM('3a. Surplus range estimate'!I28:M28)</f>
        <v>2265.8234613991845</v>
      </c>
      <c r="E4" s="221">
        <f ca="1">SUM('3a. Surplus range estimate'!N28:R28)</f>
        <v>1798.6620320962593</v>
      </c>
      <c r="F4" s="254"/>
      <c r="G4" s="254"/>
    </row>
    <row r="5" spans="1:27">
      <c r="A5" s="211"/>
      <c r="B5" s="136" t="s">
        <v>236</v>
      </c>
      <c r="C5" s="223">
        <f ca="1">'3a. Surplus range estimate'!B12</f>
        <v>17071.604185593616</v>
      </c>
      <c r="D5" s="213">
        <f ca="1">SUM('3a. Surplus range estimate'!I33:M33)</f>
        <v>2261.4656392970865</v>
      </c>
      <c r="E5" s="221">
        <f ca="1">SUM('3a. Surplus range estimate'!N33:R33)</f>
        <v>1924.1805914777469</v>
      </c>
      <c r="F5" s="254"/>
      <c r="G5" s="254"/>
      <c r="H5" s="4"/>
    </row>
    <row r="6" spans="1:27">
      <c r="A6" s="211"/>
      <c r="B6" s="136" t="s">
        <v>238</v>
      </c>
      <c r="C6" s="223">
        <f ca="1">'3a. Surplus range estimate'!D12</f>
        <v>41658.89078259877</v>
      </c>
      <c r="D6" s="213">
        <f ca="1">SUM('3a. Surplus range estimate'!I38:M38)</f>
        <v>2128.7207699060782</v>
      </c>
      <c r="E6" s="257">
        <f ca="1">SUM('3a. Surplus range estimate'!N38:R38)</f>
        <v>1644.0668802232649</v>
      </c>
      <c r="F6" s="177"/>
      <c r="G6" s="177"/>
    </row>
    <row r="7" spans="1:27" ht="15.75" thickBot="1">
      <c r="A7" s="214"/>
      <c r="B7" s="222" t="s">
        <v>313</v>
      </c>
      <c r="C7" s="262">
        <f>SUM('3b. Implied surplus work back'!D9:H9)</f>
        <v>41199.664220151877</v>
      </c>
      <c r="D7" s="215"/>
      <c r="E7" s="360"/>
      <c r="G7" s="1"/>
    </row>
    <row r="8" spans="1:27">
      <c r="A8" s="1"/>
      <c r="C8" s="81"/>
      <c r="D8" s="1"/>
      <c r="E8" s="1"/>
      <c r="G8" s="1"/>
    </row>
    <row r="9" spans="1:27">
      <c r="C9" s="1" t="s">
        <v>115</v>
      </c>
      <c r="F9" s="1" t="s">
        <v>314</v>
      </c>
      <c r="H9" s="1" t="s">
        <v>116</v>
      </c>
      <c r="M9" s="1"/>
    </row>
    <row r="10" spans="1:27">
      <c r="A10" s="34" t="s">
        <v>315</v>
      </c>
      <c r="B10" s="34"/>
      <c r="C10" s="34">
        <v>2026</v>
      </c>
      <c r="D10" s="34">
        <v>2027</v>
      </c>
      <c r="E10" s="34">
        <v>2028</v>
      </c>
      <c r="F10" s="24">
        <v>2029</v>
      </c>
      <c r="G10" s="24">
        <v>2030</v>
      </c>
      <c r="H10" s="19">
        <v>2031</v>
      </c>
      <c r="I10" s="19">
        <v>2032</v>
      </c>
      <c r="J10" s="19">
        <v>2033</v>
      </c>
      <c r="K10" s="19">
        <v>2034</v>
      </c>
      <c r="L10" s="19">
        <v>2035</v>
      </c>
      <c r="M10" s="34"/>
      <c r="N10" s="34"/>
      <c r="O10" s="34"/>
      <c r="P10" s="34"/>
      <c r="Q10" s="34"/>
      <c r="R10" s="1"/>
      <c r="S10" s="1"/>
      <c r="T10" s="1"/>
      <c r="U10" s="1"/>
      <c r="V10" s="1"/>
      <c r="W10" s="1"/>
      <c r="X10" s="1"/>
      <c r="Y10" s="1"/>
      <c r="Z10" s="1"/>
      <c r="AA10" s="1"/>
    </row>
    <row r="11" spans="1:27" s="207" customFormat="1">
      <c r="B11" s="207" t="s">
        <v>316</v>
      </c>
      <c r="C11" s="191"/>
      <c r="D11" s="191"/>
      <c r="E11" s="208"/>
      <c r="F11" s="208">
        <f>'NZ ETS cap'!H36/SUM('NZ ETS cap'!$H$36:$I$36)</f>
        <v>0.54404245831143994</v>
      </c>
      <c r="G11" s="208">
        <f>'NZ ETS cap'!I36/SUM('NZ ETS cap'!$H$36:$I$36)</f>
        <v>0.45595754168856006</v>
      </c>
      <c r="H11" s="208">
        <f>'NZ ETS cap'!J36/SUM('NZ ETS cap'!$J$36:$N$36)</f>
        <v>0.27164874766768521</v>
      </c>
      <c r="I11" s="208">
        <f>'NZ ETS cap'!K36/SUM('NZ ETS cap'!$J$36:$N$36)</f>
        <v>0.23559033778621055</v>
      </c>
      <c r="J11" s="208">
        <f>'NZ ETS cap'!L36/SUM('NZ ETS cap'!$J$36:$N$36)</f>
        <v>0.20421865335996048</v>
      </c>
      <c r="K11" s="208">
        <f>'NZ ETS cap'!M36/SUM('NZ ETS cap'!$J$36:$N$36)</f>
        <v>0.1648583855825429</v>
      </c>
      <c r="L11" s="208">
        <f>'NZ ETS cap'!N36/SUM('NZ ETS cap'!$J$36:$N$36)</f>
        <v>0.12368387560360083</v>
      </c>
      <c r="M11" s="208"/>
      <c r="N11" s="208"/>
      <c r="O11" s="208"/>
      <c r="P11" s="208"/>
      <c r="Q11" s="208"/>
      <c r="R11" s="208"/>
      <c r="S11" s="208"/>
      <c r="T11" s="208"/>
      <c r="U11" s="208"/>
      <c r="V11" s="208"/>
      <c r="W11" s="208"/>
      <c r="X11" s="208"/>
      <c r="Y11" s="208"/>
      <c r="Z11" s="208"/>
      <c r="AA11" s="208"/>
    </row>
    <row r="12" spans="1:27" s="207" customFormat="1">
      <c r="B12" s="207" t="s">
        <v>317</v>
      </c>
      <c r="C12" s="208"/>
      <c r="D12" s="208">
        <f>'NZ ETS cap'!F36/SUM('NZ ETS cap'!$F$36:$I$36)</f>
        <v>0.32233461331455399</v>
      </c>
      <c r="E12" s="208">
        <f>'NZ ETS cap'!G36/SUM('NZ ETS cap'!$F$36:$I$36)</f>
        <v>0.26739626450750598</v>
      </c>
      <c r="F12" s="208">
        <f>'NZ ETS cap'!H36/SUM('NZ ETS cap'!$F$36:$I$36)</f>
        <v>0.223203821798963</v>
      </c>
      <c r="G12" s="208">
        <f>'NZ ETS cap'!I36/SUM('NZ ETS cap'!$F$36:$I$36)</f>
        <v>0.18706530037897701</v>
      </c>
      <c r="H12" s="208">
        <f>H11</f>
        <v>0.27164874766768521</v>
      </c>
      <c r="I12" s="208">
        <f t="shared" ref="I12:L13" si="0">I11</f>
        <v>0.23559033778621055</v>
      </c>
      <c r="J12" s="208">
        <f t="shared" si="0"/>
        <v>0.20421865335996048</v>
      </c>
      <c r="K12" s="208">
        <f t="shared" si="0"/>
        <v>0.1648583855825429</v>
      </c>
      <c r="L12" s="208">
        <f t="shared" si="0"/>
        <v>0.12368387560360083</v>
      </c>
      <c r="M12" s="208"/>
      <c r="N12" s="208"/>
      <c r="O12" s="208"/>
      <c r="P12" s="208"/>
      <c r="Q12" s="208"/>
      <c r="R12" s="208"/>
      <c r="S12" s="208"/>
      <c r="T12" s="208"/>
      <c r="U12" s="208"/>
      <c r="V12" s="208"/>
      <c r="W12" s="208"/>
      <c r="X12" s="208"/>
      <c r="Y12" s="208"/>
      <c r="Z12" s="208"/>
      <c r="AA12" s="208"/>
    </row>
    <row r="13" spans="1:27" s="207" customFormat="1">
      <c r="B13" s="207" t="s">
        <v>318</v>
      </c>
      <c r="C13" s="208">
        <f>'NZ ETS cap'!E36/SUM('NZ ETS cap'!$E$36:$I$36)</f>
        <v>0.26764764955507003</v>
      </c>
      <c r="D13" s="208">
        <f>'NZ ETS cap'!F36/SUM('NZ ETS cap'!$E$36:$I$36)</f>
        <v>0.23606251169067127</v>
      </c>
      <c r="E13" s="208">
        <f>'NZ ETS cap'!G36/SUM('NZ ETS cap'!$E$36:$I$36)</f>
        <v>0.19582828281226625</v>
      </c>
      <c r="F13" s="208">
        <f>'NZ ETS cap'!H36/SUM('NZ ETS cap'!$E$36:$I$36)</f>
        <v>0.16346384352276186</v>
      </c>
      <c r="G13" s="208">
        <f>'NZ ETS cap'!I36/SUM('NZ ETS cap'!$E$36:$I$36)</f>
        <v>0.1369977124192307</v>
      </c>
      <c r="H13" s="208">
        <f>H12</f>
        <v>0.27164874766768521</v>
      </c>
      <c r="I13" s="208">
        <f t="shared" si="0"/>
        <v>0.23559033778621055</v>
      </c>
      <c r="J13" s="208">
        <f t="shared" si="0"/>
        <v>0.20421865335996048</v>
      </c>
      <c r="K13" s="208">
        <f t="shared" si="0"/>
        <v>0.1648583855825429</v>
      </c>
      <c r="L13" s="208">
        <f t="shared" si="0"/>
        <v>0.12368387560360083</v>
      </c>
      <c r="M13" s="208"/>
      <c r="N13" s="208"/>
      <c r="O13" s="208"/>
      <c r="P13" s="208"/>
      <c r="Q13" s="208"/>
      <c r="R13" s="208"/>
      <c r="S13" s="208"/>
      <c r="T13" s="208"/>
      <c r="U13" s="208"/>
      <c r="V13" s="208"/>
      <c r="W13" s="208"/>
      <c r="X13" s="208"/>
      <c r="Y13" s="208"/>
      <c r="Z13" s="208"/>
      <c r="AA13" s="208"/>
    </row>
    <row r="14" spans="1:27" s="207" customFormat="1">
      <c r="B14" s="207" t="s">
        <v>319</v>
      </c>
      <c r="C14" s="208"/>
      <c r="D14" s="208"/>
      <c r="E14" s="208">
        <f>'NZ ETS cap'!G36/SUM('NZ ETS cap'!$G$36:$I$36)</f>
        <v>0.39458450993841909</v>
      </c>
      <c r="F14" s="208">
        <f>'NZ ETS cap'!H36/SUM('NZ ETS cap'!$G$36:$I$36)</f>
        <v>0.32937173151292765</v>
      </c>
      <c r="G14" s="208">
        <f>'NZ ETS cap'!I36/SUM('NZ ETS cap'!$G$36:$I$36)</f>
        <v>0.27604375854865326</v>
      </c>
      <c r="H14" s="208"/>
      <c r="I14" s="208"/>
      <c r="J14" s="208"/>
      <c r="K14" s="208"/>
      <c r="L14" s="208"/>
      <c r="M14" s="208"/>
      <c r="N14" s="208"/>
      <c r="O14" s="208"/>
      <c r="P14" s="208"/>
      <c r="Q14" s="208"/>
      <c r="R14" s="208"/>
      <c r="S14" s="208"/>
      <c r="T14" s="208"/>
      <c r="U14" s="208"/>
      <c r="V14" s="208"/>
      <c r="W14" s="208"/>
      <c r="X14" s="208"/>
      <c r="Y14" s="208"/>
      <c r="Z14" s="208"/>
      <c r="AA14" s="208"/>
    </row>
    <row r="15" spans="1:27" s="207" customFormat="1">
      <c r="A15" s="19" t="s">
        <v>320</v>
      </c>
      <c r="B15" s="209"/>
      <c r="C15" s="209"/>
      <c r="D15" s="209"/>
      <c r="E15" s="209"/>
      <c r="F15" s="209"/>
      <c r="G15" s="209"/>
      <c r="H15" s="209"/>
      <c r="I15" s="209"/>
      <c r="J15" s="209"/>
      <c r="K15" s="209"/>
      <c r="L15" s="209"/>
      <c r="M15" s="209"/>
      <c r="N15" s="209"/>
      <c r="O15" s="209"/>
      <c r="P15" s="209"/>
      <c r="Q15" s="209"/>
    </row>
    <row r="16" spans="1:27">
      <c r="A16" t="s">
        <v>321</v>
      </c>
      <c r="C16" s="357">
        <f>'3b. Implied surplus work back'!D9</f>
        <v>11523.122815280716</v>
      </c>
      <c r="D16" s="357">
        <f>'3b. Implied surplus work back'!E9</f>
        <v>9833.1758455261152</v>
      </c>
      <c r="E16" s="116">
        <f ca="1">($C$4-SUM($C$16:$D$16))*E14</f>
        <v>3296.3302022227849</v>
      </c>
      <c r="F16" s="116">
        <f t="shared" ref="F16:G16" ca="1" si="1">($C$4-SUM($C$16:$D$16))*F14</f>
        <v>2751.5474099931607</v>
      </c>
      <c r="G16" s="116">
        <f t="shared" ca="1" si="1"/>
        <v>2306.0494153230406</v>
      </c>
      <c r="H16" s="358">
        <f ca="1">$D$4*H11</f>
        <v>615.50810572514808</v>
      </c>
      <c r="I16" s="358">
        <f ca="1">$D$4*I11</f>
        <v>533.80611463495472</v>
      </c>
      <c r="J16" s="358">
        <f ca="1">$D$4*J11</f>
        <v>462.72341603834582</v>
      </c>
      <c r="K16" s="358">
        <f ca="1">$D$4*K11</f>
        <v>373.53999786131874</v>
      </c>
      <c r="L16" s="358">
        <f ca="1">$D$4*L11</f>
        <v>280.24582713941697</v>
      </c>
      <c r="M16" s="11"/>
      <c r="N16" s="11"/>
      <c r="O16" s="11"/>
      <c r="P16" s="11"/>
      <c r="Q16" s="11"/>
      <c r="R16" s="80"/>
      <c r="S16" s="80"/>
      <c r="T16" s="80"/>
      <c r="U16" s="80"/>
      <c r="V16" s="80"/>
    </row>
    <row r="17" spans="1:29">
      <c r="A17" t="s">
        <v>322</v>
      </c>
      <c r="C17" s="359">
        <f>C16</f>
        <v>11523.122815280716</v>
      </c>
      <c r="D17" s="359">
        <f>D16</f>
        <v>9833.1758455261152</v>
      </c>
      <c r="E17" s="11">
        <f ca="1">($C$5-SUM($C$17:$D$17))*E$14</f>
        <v>-1690.6740697378582</v>
      </c>
      <c r="F17" s="11">
        <f t="shared" ref="F17:G17" ca="1" si="2">($C$5-SUM($C$17:$D$17))*F$14</f>
        <v>-1411.2572383048514</v>
      </c>
      <c r="G17" s="11">
        <f t="shared" ca="1" si="2"/>
        <v>-1182.7631671705053</v>
      </c>
      <c r="H17" s="358">
        <f ca="1">$D$5*H11</f>
        <v>614.32430880855463</v>
      </c>
      <c r="I17" s="358">
        <f t="shared" ref="I17:L17" ca="1" si="3">$D$5*I11</f>
        <v>532.77945385390922</v>
      </c>
      <c r="J17" s="358">
        <f t="shared" ca="1" si="3"/>
        <v>461.8334674770731</v>
      </c>
      <c r="K17" s="358">
        <f t="shared" ca="1" si="3"/>
        <v>372.82157434491097</v>
      </c>
      <c r="L17" s="358">
        <f t="shared" ca="1" si="3"/>
        <v>279.70683481263848</v>
      </c>
      <c r="M17" s="143"/>
      <c r="N17" s="143"/>
      <c r="O17" s="143"/>
      <c r="P17" s="143"/>
      <c r="Q17" s="143"/>
      <c r="R17" s="143"/>
      <c r="S17" s="143"/>
      <c r="T17" s="143"/>
      <c r="U17" s="143"/>
      <c r="V17" s="143"/>
      <c r="W17" s="143"/>
      <c r="X17" s="143"/>
      <c r="Y17" s="80"/>
      <c r="Z17" s="80"/>
      <c r="AA17" s="80"/>
    </row>
    <row r="18" spans="1:29">
      <c r="A18" t="s">
        <v>323</v>
      </c>
      <c r="C18" s="359">
        <f>C16</f>
        <v>11523.122815280716</v>
      </c>
      <c r="D18" s="359">
        <f>D16</f>
        <v>9833.1758455261152</v>
      </c>
      <c r="E18" s="11">
        <f ca="1">($C$6-SUM($C$18:$D$18))*E$14</f>
        <v>8011.0883628568799</v>
      </c>
      <c r="F18" s="11">
        <f t="shared" ref="F18:G18" ca="1" si="4">($C$6-SUM($C$18:$D$18))*F$14</f>
        <v>6687.0999213553341</v>
      </c>
      <c r="G18" s="11">
        <f t="shared" ca="1" si="4"/>
        <v>5604.4038375797236</v>
      </c>
      <c r="H18" s="358">
        <f ca="1">$D$6*H11</f>
        <v>578.26433127917687</v>
      </c>
      <c r="I18" s="358">
        <f t="shared" ref="I18:L18" ca="1" si="5">$D$6*I11</f>
        <v>501.50604523469514</v>
      </c>
      <c r="J18" s="358">
        <f t="shared" ca="1" si="5"/>
        <v>434.72448900959756</v>
      </c>
      <c r="K18" s="358">
        <f t="shared" ca="1" si="5"/>
        <v>350.93746948274384</v>
      </c>
      <c r="L18" s="358">
        <f t="shared" ca="1" si="5"/>
        <v>263.2884348998648</v>
      </c>
      <c r="M18" s="143"/>
      <c r="N18" s="143"/>
      <c r="O18" s="143"/>
      <c r="P18" s="143"/>
      <c r="Q18" s="143"/>
      <c r="R18" s="143"/>
      <c r="S18" s="143"/>
      <c r="T18" s="143"/>
      <c r="U18" s="143"/>
      <c r="V18" s="143"/>
      <c r="W18" s="143"/>
      <c r="X18" s="143"/>
      <c r="Y18" s="80"/>
      <c r="Z18" s="80"/>
      <c r="AA18" s="80"/>
    </row>
    <row r="19" spans="1:29">
      <c r="C19" s="143"/>
      <c r="D19" s="143"/>
      <c r="E19" s="143"/>
      <c r="F19" s="80"/>
      <c r="G19" s="80"/>
      <c r="H19" s="143"/>
      <c r="I19" s="143"/>
      <c r="J19" s="143"/>
      <c r="K19" s="143"/>
      <c r="L19" s="143"/>
      <c r="M19" s="143"/>
      <c r="N19" s="143"/>
      <c r="O19" s="143"/>
      <c r="P19" s="143"/>
      <c r="Q19" s="143"/>
      <c r="R19" s="143"/>
      <c r="S19" s="143"/>
      <c r="T19" s="143"/>
      <c r="U19" s="143"/>
      <c r="V19" s="143"/>
      <c r="W19" s="143"/>
      <c r="X19" s="143"/>
      <c r="Y19" s="80"/>
      <c r="Z19" s="80"/>
      <c r="AA19" s="80"/>
    </row>
    <row r="20" spans="1:29">
      <c r="A20" t="s">
        <v>324</v>
      </c>
      <c r="C20" s="80">
        <f ca="1">$C$4*C13</f>
        <v>7951.8720732364209</v>
      </c>
      <c r="D20" s="80">
        <f ca="1">$C$4*D13</f>
        <v>7013.4704988876165</v>
      </c>
      <c r="E20" s="80">
        <f ca="1">$C$4*E13</f>
        <v>5818.1024785136424</v>
      </c>
      <c r="F20" s="80">
        <f ca="1">$C$4*F13</f>
        <v>4856.5476829457002</v>
      </c>
      <c r="G20" s="80">
        <f ca="1">$C$4*G13</f>
        <v>4070.2329547624408</v>
      </c>
      <c r="H20" s="80">
        <f ca="1">H21</f>
        <v>615.50810572514808</v>
      </c>
      <c r="I20" s="80">
        <f ca="1">I21</f>
        <v>533.80611463495472</v>
      </c>
      <c r="J20" s="80">
        <f ca="1">J21</f>
        <v>462.72341603834582</v>
      </c>
      <c r="K20" s="80">
        <f ca="1">K21</f>
        <v>373.53999786131874</v>
      </c>
      <c r="L20" s="80">
        <f ca="1">L21</f>
        <v>280.24582713941697</v>
      </c>
      <c r="M20" s="80"/>
      <c r="N20" s="80"/>
      <c r="O20" s="80"/>
      <c r="P20" s="80"/>
      <c r="Q20" s="80"/>
      <c r="R20" s="80"/>
      <c r="S20" s="80"/>
      <c r="T20" s="80"/>
      <c r="U20" s="80"/>
      <c r="V20" s="80"/>
      <c r="W20" s="80"/>
      <c r="X20" s="80"/>
      <c r="Y20" s="80"/>
      <c r="Z20" s="80"/>
      <c r="AA20" s="80"/>
    </row>
    <row r="21" spans="1:29">
      <c r="A21" t="s">
        <v>325</v>
      </c>
      <c r="C21" s="357">
        <f>C16</f>
        <v>11523.122815280716</v>
      </c>
      <c r="D21" s="80">
        <f ca="1">($C$4-SUM($C$21))*D12</f>
        <v>5862.3327719014533</v>
      </c>
      <c r="E21" s="80">
        <f ca="1">($C$4-SUM($C$21))*E12</f>
        <v>4863.1633704713377</v>
      </c>
      <c r="F21" s="80">
        <f ca="1">($C$4-SUM($C$21))*F12</f>
        <v>4059.430868719031</v>
      </c>
      <c r="G21" s="80">
        <f ca="1">($C$4-SUM($C$21))*G12</f>
        <v>3402.1758619732791</v>
      </c>
      <c r="H21" s="337">
        <f ca="1">$D$4*H11</f>
        <v>615.50810572514808</v>
      </c>
      <c r="I21" s="337">
        <f ca="1">$D$4*I11</f>
        <v>533.80611463495472</v>
      </c>
      <c r="J21" s="337">
        <f ca="1">$D$4*J11</f>
        <v>462.72341603834582</v>
      </c>
      <c r="K21" s="337">
        <f ca="1">$D$4*K11</f>
        <v>373.53999786131874</v>
      </c>
      <c r="L21" s="337">
        <f ca="1">$D$4*L11</f>
        <v>280.24582713941697</v>
      </c>
      <c r="M21" s="80"/>
      <c r="N21" s="80"/>
      <c r="O21" s="80"/>
      <c r="P21" s="80"/>
      <c r="Q21" s="80"/>
      <c r="R21" s="80"/>
      <c r="S21" s="80"/>
      <c r="T21" s="80"/>
      <c r="U21" s="80"/>
      <c r="V21" s="80"/>
      <c r="W21" s="80"/>
      <c r="X21" s="80"/>
      <c r="Y21" s="80"/>
      <c r="Z21" s="80"/>
      <c r="AA21" s="80"/>
    </row>
    <row r="22" spans="1:29">
      <c r="A22" t="s">
        <v>326</v>
      </c>
      <c r="B22" s="11"/>
      <c r="C22" s="4">
        <f>'3b. Implied surplus work back'!D9</f>
        <v>11523.122815280716</v>
      </c>
      <c r="D22" s="4">
        <f>'3b. Implied surplus work back'!E9</f>
        <v>9833.1758455261152</v>
      </c>
      <c r="E22" s="4">
        <f>'3b. Implied surplus work back'!F9</f>
        <v>8062.0758846923636</v>
      </c>
      <c r="F22" s="4">
        <f>'3b. Implied surplus work back'!G9</f>
        <v>6512.2983899325536</v>
      </c>
      <c r="G22" s="4">
        <f>'3b. Implied surplus work back'!H9</f>
        <v>5268.9912847201258</v>
      </c>
      <c r="H22" s="4"/>
      <c r="I22" s="4"/>
      <c r="J22" s="4"/>
      <c r="K22" s="4"/>
      <c r="L22" s="4"/>
    </row>
    <row r="23" spans="1:29">
      <c r="A23" t="s">
        <v>327</v>
      </c>
      <c r="B23" s="11"/>
      <c r="C23" s="4">
        <f>'3b. Implied surplus work back'!D9+'3b. Implied surplus work back'!D11</f>
        <v>16723.122815280716</v>
      </c>
      <c r="D23" s="4">
        <f>D22</f>
        <v>9833.1758455261152</v>
      </c>
      <c r="E23" s="4">
        <f t="shared" ref="E23:G23" si="6">E22</f>
        <v>8062.0758846923636</v>
      </c>
      <c r="F23" s="4">
        <f t="shared" si="6"/>
        <v>6512.2983899325536</v>
      </c>
      <c r="G23" s="4">
        <f t="shared" si="6"/>
        <v>5268.9912847201258</v>
      </c>
      <c r="H23" s="4"/>
      <c r="I23" s="4"/>
      <c r="J23" s="4"/>
      <c r="K23" s="4"/>
      <c r="L23" s="4"/>
    </row>
    <row r="24" spans="1:29">
      <c r="A24" t="s">
        <v>328</v>
      </c>
      <c r="C24" s="4">
        <f>'Current NZ ETS settings'!E10</f>
        <v>11500</v>
      </c>
      <c r="D24" s="4">
        <f>'Current NZ ETS settings'!F10</f>
        <v>10500</v>
      </c>
      <c r="E24" s="4">
        <f>'Current NZ ETS settings'!G10</f>
        <v>12121.243538924547</v>
      </c>
      <c r="F24" s="4">
        <f>'Current NZ ETS settings'!H10</f>
        <v>10542.195261117673</v>
      </c>
      <c r="G24" s="4">
        <f>'Current NZ ETS settings'!I10</f>
        <v>8710.3786530452508</v>
      </c>
      <c r="H24" s="143"/>
      <c r="J24" s="143"/>
      <c r="K24" s="143"/>
      <c r="L24" s="143"/>
      <c r="M24" s="143"/>
      <c r="N24" s="143"/>
      <c r="O24" s="143"/>
      <c r="P24" s="143"/>
      <c r="Q24" s="143"/>
      <c r="R24" s="143"/>
      <c r="S24" s="143"/>
      <c r="T24" s="143"/>
      <c r="U24" s="143"/>
      <c r="V24" s="143"/>
      <c r="W24" s="143"/>
      <c r="X24" s="143"/>
      <c r="Y24" s="80"/>
      <c r="Z24" s="80"/>
      <c r="AA24" s="80"/>
    </row>
    <row r="25" spans="1:29">
      <c r="C25" s="4"/>
      <c r="D25" s="4"/>
      <c r="E25" s="4"/>
      <c r="F25" s="4"/>
      <c r="G25" s="4"/>
      <c r="H25" s="143"/>
      <c r="I25" s="4" t="s">
        <v>329</v>
      </c>
      <c r="J25" s="143"/>
      <c r="K25" s="143"/>
      <c r="L25" s="143"/>
      <c r="M25" s="143"/>
      <c r="N25" s="143"/>
      <c r="O25" s="143"/>
      <c r="P25" s="143"/>
      <c r="Q25" s="143"/>
      <c r="R25" s="143"/>
      <c r="S25" s="143"/>
      <c r="T25" s="143"/>
      <c r="U25" s="143"/>
      <c r="V25" s="143"/>
      <c r="W25" s="143"/>
      <c r="X25" s="143"/>
      <c r="Y25" s="80"/>
      <c r="Z25" s="80"/>
      <c r="AA25" s="80"/>
    </row>
    <row r="26" spans="1:29">
      <c r="A26" s="1" t="s">
        <v>330</v>
      </c>
      <c r="B26" s="11"/>
      <c r="C26" s="4"/>
      <c r="D26" s="4"/>
      <c r="E26" s="361">
        <f ca="1">E44*-1</f>
        <v>4908.1488571533773</v>
      </c>
      <c r="F26" s="362">
        <f ca="1">($I$26-$E$26)*F11</f>
        <v>3580.5010134577419</v>
      </c>
      <c r="G26" s="362">
        <f ca="1">($I$26-$E$26)*G11</f>
        <v>3000.7886611949402</v>
      </c>
      <c r="H26" s="4"/>
      <c r="I26" s="4">
        <f ca="1">C7-C4</f>
        <v>11489.438531806059</v>
      </c>
      <c r="J26" s="4"/>
      <c r="K26" s="4"/>
      <c r="L26" s="4"/>
    </row>
    <row r="27" spans="1:29">
      <c r="B27" s="11"/>
      <c r="C27" s="4"/>
      <c r="D27" s="4"/>
      <c r="E27" s="116">
        <f ca="1">$I$27*E14</f>
        <v>6585.3939242200622</v>
      </c>
      <c r="F27" s="116">
        <f t="shared" ref="F27:G27" ca="1" si="7">$I$27*F14</f>
        <v>5497.0292671995348</v>
      </c>
      <c r="G27" s="116">
        <f t="shared" ca="1" si="7"/>
        <v>4607.0153403864624</v>
      </c>
      <c r="H27" s="4"/>
      <c r="I27" s="4">
        <f ca="1">B42-C4</f>
        <v>16689.438531806059</v>
      </c>
      <c r="J27" s="4"/>
      <c r="K27" s="4"/>
      <c r="L27" s="4"/>
    </row>
    <row r="28" spans="1:29">
      <c r="B28" s="11"/>
      <c r="C28" s="4"/>
      <c r="D28" s="4"/>
      <c r="E28" s="116">
        <f ca="1">E42+E44</f>
        <v>6873.1408174993048</v>
      </c>
      <c r="F28" s="116">
        <f ca="1">($I$27-$E$28)*F11</f>
        <v>5340.4827400084159</v>
      </c>
      <c r="G28" s="116">
        <f ca="1">($I$27-$E$28)*G11</f>
        <v>4475.8149742983387</v>
      </c>
      <c r="H28" s="4"/>
      <c r="I28" s="4">
        <f ca="1">SUM(E28:G28)</f>
        <v>16689.438531806059</v>
      </c>
      <c r="J28" s="4"/>
      <c r="K28" s="4"/>
      <c r="L28" s="4"/>
    </row>
    <row r="29" spans="1:29">
      <c r="B29" s="11"/>
      <c r="C29" s="4"/>
      <c r="D29" s="4"/>
      <c r="E29" s="116">
        <f ca="1">E42+E44</f>
        <v>6873.1408174993048</v>
      </c>
      <c r="F29" s="116">
        <f ca="1">($I$26-$E$29)*F11</f>
        <v>2511.4619567889281</v>
      </c>
      <c r="G29" s="116">
        <f ca="1">($I$26-$E$29)*G11</f>
        <v>2104.8357575178266</v>
      </c>
      <c r="H29" s="4"/>
      <c r="I29" s="4">
        <f ca="1">SUM(E29:G29)</f>
        <v>11489.438531806059</v>
      </c>
      <c r="J29" s="4"/>
      <c r="K29" s="4"/>
      <c r="L29" s="4"/>
    </row>
    <row r="30" spans="1:29">
      <c r="A30" t="s">
        <v>331</v>
      </c>
      <c r="B30" s="11"/>
      <c r="C30" s="4">
        <f>C23</f>
        <v>16723.122815280716</v>
      </c>
      <c r="D30" s="4">
        <f>D23</f>
        <v>9833.1758455261152</v>
      </c>
      <c r="E30" s="116">
        <f ca="1">($C$4-SUM($C$30:$D$30))*E14</f>
        <v>1244.4907505430058</v>
      </c>
      <c r="F30" s="116">
        <f ca="1">($C$4-SUM($C$30:$D$30))*F14</f>
        <v>1038.814406125937</v>
      </c>
      <c r="G30" s="116">
        <f ca="1">($C$4-SUM($C$30:$D$30))*G14</f>
        <v>870.62187087004361</v>
      </c>
      <c r="H30" s="4"/>
      <c r="I30" s="4"/>
      <c r="J30" s="4"/>
      <c r="K30" s="4"/>
      <c r="L30" s="4"/>
    </row>
    <row r="31" spans="1:29" s="15" customFormat="1">
      <c r="A31" s="15" t="s">
        <v>332</v>
      </c>
      <c r="C31" s="83"/>
      <c r="D31" s="83"/>
      <c r="E31" s="83"/>
      <c r="F31" s="83"/>
      <c r="G31" s="83"/>
      <c r="H31" s="100" t="s">
        <v>218</v>
      </c>
      <c r="I31" s="100"/>
      <c r="J31" s="100"/>
      <c r="K31" s="100"/>
      <c r="L31" s="100"/>
      <c r="M31" s="100"/>
      <c r="N31" s="100"/>
      <c r="O31" s="100"/>
      <c r="P31" s="100"/>
      <c r="Q31" s="100"/>
      <c r="R31" s="83"/>
      <c r="S31" s="83"/>
      <c r="T31" s="83"/>
      <c r="U31" s="83"/>
      <c r="V31" s="83"/>
      <c r="W31" s="83"/>
      <c r="X31" s="83"/>
      <c r="Y31" s="83"/>
      <c r="Z31" s="83"/>
      <c r="AA31" s="83"/>
    </row>
    <row r="32" spans="1:29">
      <c r="A32" t="s">
        <v>313</v>
      </c>
      <c r="C32" s="108">
        <f>'3b. Implied surplus work back'!D9</f>
        <v>11523.122815280716</v>
      </c>
      <c r="D32" s="108">
        <f>'3b. Implied surplus work back'!E9</f>
        <v>9833.1758455261152</v>
      </c>
      <c r="E32" s="108">
        <f>'3b. Implied surplus work back'!F9</f>
        <v>8062.0758846923636</v>
      </c>
      <c r="F32" s="108">
        <f>'3b. Implied surplus work back'!G9</f>
        <v>6512.2983899325536</v>
      </c>
      <c r="G32" s="108">
        <f>'3b. Implied surplus work back'!H9</f>
        <v>5268.9912847201258</v>
      </c>
      <c r="H32" s="245">
        <f>SUM(C32:G32)</f>
        <v>41199.664220151877</v>
      </c>
      <c r="I32" s="28"/>
      <c r="J32" s="28"/>
      <c r="K32" s="28"/>
      <c r="L32" s="28"/>
      <c r="M32" s="28"/>
      <c r="N32" s="28"/>
      <c r="O32" s="28"/>
      <c r="P32" s="28"/>
      <c r="Q32" s="28"/>
      <c r="R32" s="28"/>
      <c r="S32" s="28"/>
      <c r="T32" s="28"/>
      <c r="U32" s="28"/>
      <c r="V32" s="28"/>
      <c r="W32" s="28"/>
      <c r="X32" s="28"/>
      <c r="Y32" s="28"/>
      <c r="Z32" s="28"/>
      <c r="AA32" s="28"/>
      <c r="AB32" s="28"/>
      <c r="AC32" s="28"/>
    </row>
    <row r="33" spans="1:30">
      <c r="A33" t="s">
        <v>333</v>
      </c>
      <c r="C33" s="11">
        <f>'3b. Implied surplus work back'!D14</f>
        <v>16723.122815280716</v>
      </c>
      <c r="D33" s="9">
        <f>D32</f>
        <v>9833.1758455261152</v>
      </c>
      <c r="E33" s="9">
        <f t="shared" ref="E33:G33" si="8">E32</f>
        <v>8062.0758846923636</v>
      </c>
      <c r="F33" s="9">
        <f t="shared" si="8"/>
        <v>6512.2983899325536</v>
      </c>
      <c r="G33" s="9">
        <f t="shared" si="8"/>
        <v>5268.9912847201258</v>
      </c>
      <c r="H33" s="245">
        <f>SUM(C33:G33)</f>
        <v>46399.664220151877</v>
      </c>
      <c r="I33" s="28"/>
      <c r="J33" s="28"/>
      <c r="K33" s="28"/>
      <c r="L33" s="28"/>
      <c r="M33" s="28"/>
      <c r="N33" s="28"/>
      <c r="O33" s="28"/>
      <c r="P33" s="28"/>
      <c r="Q33" s="28"/>
      <c r="R33" s="28"/>
      <c r="S33" s="28"/>
      <c r="T33" s="28"/>
      <c r="U33" s="28"/>
      <c r="V33" s="28"/>
      <c r="W33" s="28"/>
      <c r="X33" s="28"/>
      <c r="Y33" s="28"/>
      <c r="Z33" s="28"/>
      <c r="AA33" s="28"/>
      <c r="AB33" s="28"/>
      <c r="AC33" s="28"/>
    </row>
    <row r="34" spans="1:30">
      <c r="C34" s="11"/>
      <c r="D34" s="9"/>
      <c r="E34" s="9"/>
      <c r="F34" s="9"/>
      <c r="G34" s="9"/>
      <c r="H34" s="245"/>
      <c r="I34" s="28"/>
      <c r="J34" s="28"/>
      <c r="K34" s="28"/>
      <c r="L34" s="28"/>
      <c r="M34" s="28"/>
      <c r="N34" s="28"/>
      <c r="O34" s="28"/>
      <c r="P34" s="28"/>
      <c r="Q34" s="28"/>
      <c r="R34" s="28"/>
      <c r="S34" s="28"/>
      <c r="T34" s="28"/>
      <c r="U34" s="28"/>
      <c r="V34" s="28"/>
      <c r="W34" s="28"/>
      <c r="X34" s="28"/>
      <c r="Y34" s="28"/>
      <c r="Z34" s="28"/>
      <c r="AA34" s="28"/>
      <c r="AB34" s="28"/>
      <c r="AC34" s="28"/>
    </row>
    <row r="35" spans="1:30">
      <c r="A35" s="1" t="s">
        <v>334</v>
      </c>
      <c r="B35" s="1">
        <v>2025</v>
      </c>
      <c r="C35" s="325">
        <v>2026</v>
      </c>
      <c r="D35" s="1">
        <v>2027</v>
      </c>
      <c r="E35" s="325">
        <v>2028</v>
      </c>
      <c r="F35" s="1">
        <v>2029</v>
      </c>
      <c r="G35" s="325">
        <v>2030</v>
      </c>
      <c r="H35" s="108"/>
      <c r="I35" s="28"/>
      <c r="J35" s="28"/>
      <c r="K35" s="28"/>
      <c r="L35" s="28"/>
      <c r="M35" s="28"/>
      <c r="N35" s="28"/>
      <c r="O35" s="28"/>
      <c r="P35" s="28"/>
      <c r="Q35" s="28"/>
      <c r="R35" s="28"/>
      <c r="S35" s="28"/>
      <c r="T35" s="28"/>
      <c r="U35" s="28"/>
      <c r="V35" s="28"/>
      <c r="W35" s="28"/>
      <c r="X35" s="28"/>
      <c r="Y35" s="28"/>
      <c r="Z35" s="28"/>
      <c r="AA35" s="28"/>
      <c r="AB35" s="28"/>
      <c r="AC35" s="28"/>
    </row>
    <row r="36" spans="1:30">
      <c r="A36" t="s">
        <v>335</v>
      </c>
      <c r="B36" s="9">
        <f>H32</f>
        <v>41199.664220151877</v>
      </c>
      <c r="C36" s="108">
        <f>B36-C32</f>
        <v>29676.541404871161</v>
      </c>
      <c r="D36" s="108">
        <f>C36-D32</f>
        <v>19843.365559345046</v>
      </c>
      <c r="E36" s="108">
        <f>D36-E32</f>
        <v>11781.289674652682</v>
      </c>
      <c r="F36" s="108">
        <f>E36-F32</f>
        <v>5268.9912847201285</v>
      </c>
      <c r="G36" s="108">
        <f>F36-G32</f>
        <v>0</v>
      </c>
      <c r="H36" s="108"/>
      <c r="I36" s="28"/>
      <c r="J36" s="28"/>
      <c r="K36" s="28"/>
      <c r="L36" s="28"/>
      <c r="M36" s="28"/>
      <c r="N36" s="28"/>
      <c r="O36" s="28"/>
      <c r="P36" s="28"/>
      <c r="Q36" s="28"/>
      <c r="R36" s="28"/>
      <c r="S36" s="28"/>
      <c r="T36" s="28"/>
      <c r="U36" s="28"/>
      <c r="V36" s="28"/>
      <c r="W36" s="28"/>
      <c r="X36" s="28"/>
      <c r="Y36" s="28"/>
      <c r="Z36" s="28"/>
      <c r="AA36" s="28"/>
      <c r="AB36" s="28"/>
      <c r="AC36" s="28"/>
    </row>
    <row r="37" spans="1:30">
      <c r="A37" t="s">
        <v>336</v>
      </c>
      <c r="B37" s="111">
        <f ca="1">C5</f>
        <v>17071.604185593616</v>
      </c>
      <c r="C37" s="108">
        <f t="shared" ref="C37:G39" ca="1" si="9">B37-C$22</f>
        <v>5548.4813703129003</v>
      </c>
      <c r="D37" s="108">
        <f t="shared" ca="1" si="9"/>
        <v>-4284.6944752132149</v>
      </c>
      <c r="E37" s="108">
        <f t="shared" ca="1" si="9"/>
        <v>-12346.770359905579</v>
      </c>
      <c r="F37" s="108">
        <f t="shared" ca="1" si="9"/>
        <v>-18859.06874983813</v>
      </c>
      <c r="G37" s="108">
        <f t="shared" ca="1" si="9"/>
        <v>-24128.060034558257</v>
      </c>
      <c r="H37" s="108"/>
      <c r="I37" s="28"/>
      <c r="J37" s="28"/>
      <c r="K37" s="28"/>
      <c r="L37" s="28"/>
      <c r="M37" s="28"/>
      <c r="N37" s="28"/>
      <c r="O37" s="28"/>
      <c r="P37" s="28"/>
      <c r="Q37" s="28"/>
      <c r="R37" s="28"/>
      <c r="S37" s="28"/>
      <c r="T37" s="28"/>
      <c r="U37" s="28"/>
      <c r="V37" s="28"/>
      <c r="W37" s="28"/>
      <c r="X37" s="28"/>
      <c r="Y37" s="28"/>
      <c r="Z37" s="28"/>
      <c r="AA37" s="28"/>
      <c r="AB37" s="28"/>
      <c r="AC37" s="28"/>
    </row>
    <row r="38" spans="1:30">
      <c r="A38" t="s">
        <v>337</v>
      </c>
      <c r="B38" s="111">
        <f ca="1">'3a. Surplus range estimate'!C12</f>
        <v>29710.225688345818</v>
      </c>
      <c r="C38" s="108">
        <f t="shared" ca="1" si="9"/>
        <v>18187.102873065101</v>
      </c>
      <c r="D38" s="108">
        <f t="shared" ca="1" si="9"/>
        <v>8353.9270275389863</v>
      </c>
      <c r="E38" s="108">
        <f t="shared" ca="1" si="9"/>
        <v>291.85114284662268</v>
      </c>
      <c r="F38" s="108">
        <f t="shared" ca="1" si="9"/>
        <v>-6220.4472470859309</v>
      </c>
      <c r="G38" s="108">
        <f t="shared" ca="1" si="9"/>
        <v>-11489.438531806056</v>
      </c>
      <c r="H38" s="108"/>
      <c r="I38" s="28"/>
      <c r="J38" s="28"/>
      <c r="K38" s="28"/>
      <c r="L38" s="28"/>
      <c r="M38" s="28"/>
      <c r="N38" s="28"/>
      <c r="O38" s="28"/>
      <c r="P38" s="28"/>
      <c r="Q38" s="28"/>
      <c r="R38" s="28"/>
      <c r="S38" s="28"/>
      <c r="T38" s="28"/>
      <c r="U38" s="28"/>
      <c r="V38" s="28"/>
      <c r="W38" s="28"/>
      <c r="X38" s="28"/>
      <c r="Y38" s="28"/>
      <c r="Z38" s="28"/>
      <c r="AA38" s="28"/>
      <c r="AB38" s="28"/>
      <c r="AC38" s="28"/>
    </row>
    <row r="39" spans="1:30">
      <c r="A39" t="s">
        <v>338</v>
      </c>
      <c r="B39" s="111">
        <f ca="1">'3a. Surplus range estimate'!D12</f>
        <v>41658.89078259877</v>
      </c>
      <c r="C39" s="108">
        <f ca="1">B39-C$22</f>
        <v>30135.767967318054</v>
      </c>
      <c r="D39" s="108">
        <f t="shared" ca="1" si="9"/>
        <v>20302.592121791939</v>
      </c>
      <c r="E39" s="108">
        <f t="shared" ca="1" si="9"/>
        <v>12240.516237099575</v>
      </c>
      <c r="F39" s="108">
        <f t="shared" ca="1" si="9"/>
        <v>5728.2178471670213</v>
      </c>
      <c r="G39" s="108">
        <f t="shared" ca="1" si="9"/>
        <v>459.22656244689551</v>
      </c>
      <c r="H39" s="108"/>
      <c r="I39" s="28"/>
      <c r="J39" s="28"/>
      <c r="K39" s="28"/>
      <c r="L39" s="28"/>
      <c r="M39" s="28"/>
      <c r="N39" s="28"/>
      <c r="O39" s="28"/>
      <c r="P39" s="28"/>
      <c r="Q39" s="28"/>
      <c r="R39" s="28"/>
      <c r="S39" s="28"/>
      <c r="T39" s="28"/>
      <c r="U39" s="28"/>
      <c r="V39" s="28"/>
      <c r="W39" s="28"/>
      <c r="X39" s="28"/>
      <c r="Y39" s="28"/>
      <c r="Z39" s="28"/>
      <c r="AA39" s="28"/>
      <c r="AB39" s="28"/>
      <c r="AC39" s="28"/>
    </row>
    <row r="40" spans="1:30">
      <c r="B40" s="9"/>
      <c r="C40" s="108"/>
      <c r="D40" s="108"/>
      <c r="E40" s="108"/>
      <c r="F40" s="108"/>
      <c r="G40" s="108"/>
      <c r="H40" s="108"/>
      <c r="I40" s="28"/>
      <c r="J40" s="28"/>
      <c r="K40" s="28"/>
      <c r="L40" s="28"/>
      <c r="M40" s="28"/>
      <c r="N40" s="28"/>
      <c r="O40" s="28"/>
      <c r="P40" s="28"/>
      <c r="Q40" s="28"/>
      <c r="R40" s="28"/>
      <c r="S40" s="28"/>
      <c r="T40" s="28"/>
      <c r="U40" s="28"/>
      <c r="V40" s="28"/>
      <c r="W40" s="28"/>
      <c r="X40" s="28"/>
      <c r="Y40" s="28"/>
      <c r="Z40" s="28"/>
      <c r="AA40" s="28"/>
      <c r="AB40" s="28"/>
      <c r="AC40" s="28"/>
    </row>
    <row r="41" spans="1:30">
      <c r="A41" s="1" t="s">
        <v>339</v>
      </c>
      <c r="B41" s="9"/>
      <c r="C41" s="108"/>
      <c r="D41" s="108"/>
      <c r="E41" s="108"/>
      <c r="F41" s="108"/>
      <c r="G41" s="108"/>
      <c r="H41" s="108"/>
      <c r="I41" s="28"/>
      <c r="J41" s="28"/>
      <c r="K41" s="28"/>
      <c r="L41" s="28"/>
      <c r="M41" s="28"/>
      <c r="N41" s="28"/>
      <c r="O41" s="28"/>
      <c r="P41" s="28"/>
      <c r="Q41" s="28"/>
      <c r="R41" s="28"/>
      <c r="S41" s="28"/>
      <c r="T41" s="28"/>
      <c r="U41" s="28"/>
      <c r="V41" s="28"/>
      <c r="W41" s="28"/>
      <c r="X41" s="28"/>
      <c r="Y41" s="28"/>
      <c r="Z41" s="28"/>
      <c r="AA41" s="28"/>
      <c r="AB41" s="28"/>
      <c r="AC41" s="28"/>
    </row>
    <row r="42" spans="1:30">
      <c r="A42" t="s">
        <v>335</v>
      </c>
      <c r="B42" s="81">
        <f>'3b. Implied surplus work back'!J14</f>
        <v>46399.664220151877</v>
      </c>
      <c r="C42" s="245">
        <f>B42-C23</f>
        <v>29676.541404871161</v>
      </c>
      <c r="D42" s="245">
        <f>C42-D23</f>
        <v>19843.365559345046</v>
      </c>
      <c r="E42" s="245">
        <f>D42-E23</f>
        <v>11781.289674652682</v>
      </c>
      <c r="F42" s="245">
        <f>E42-F23</f>
        <v>5268.9912847201285</v>
      </c>
      <c r="G42" s="245">
        <f>F42-G23</f>
        <v>0</v>
      </c>
      <c r="H42" s="245"/>
      <c r="I42" s="91"/>
      <c r="J42" s="91"/>
      <c r="K42" s="91"/>
      <c r="L42" s="91"/>
      <c r="M42" s="91"/>
      <c r="N42" s="91"/>
      <c r="O42" s="91"/>
      <c r="P42" s="91"/>
      <c r="Q42" s="91"/>
      <c r="R42" s="91"/>
      <c r="S42" s="91"/>
      <c r="T42" s="91"/>
      <c r="U42" s="91"/>
      <c r="V42" s="91"/>
      <c r="W42" s="91"/>
      <c r="X42" s="91"/>
      <c r="Y42" s="91"/>
      <c r="Z42" s="91"/>
      <c r="AA42" s="91"/>
      <c r="AB42" s="91"/>
      <c r="AC42" s="91"/>
    </row>
    <row r="43" spans="1:30">
      <c r="A43" t="s">
        <v>336</v>
      </c>
      <c r="B43" s="203">
        <f ca="1">B37</f>
        <v>17071.604185593616</v>
      </c>
      <c r="C43" s="91">
        <f ca="1">B43-C23</f>
        <v>348.48137031290025</v>
      </c>
      <c r="D43" s="91">
        <f ca="1">C43-D23</f>
        <v>-9484.6944752132149</v>
      </c>
      <c r="E43" s="91">
        <f ca="1">D43-E23</f>
        <v>-17546.770359905579</v>
      </c>
      <c r="F43" s="91">
        <f ca="1">E43-F23</f>
        <v>-24059.06874983813</v>
      </c>
      <c r="G43" s="91">
        <f ca="1">F43-G23</f>
        <v>-29328.060034558257</v>
      </c>
      <c r="H43" s="245"/>
      <c r="I43" s="91"/>
      <c r="J43" s="91"/>
      <c r="K43" s="91"/>
      <c r="L43" s="91"/>
      <c r="M43" s="91"/>
      <c r="N43" s="91"/>
      <c r="O43" s="91"/>
      <c r="P43" s="91"/>
      <c r="Q43" s="91"/>
      <c r="R43" s="91"/>
      <c r="S43" s="91"/>
      <c r="T43" s="91"/>
      <c r="U43" s="91"/>
      <c r="V43" s="91"/>
      <c r="W43" s="91"/>
      <c r="X43" s="91"/>
      <c r="Y43" s="91"/>
      <c r="Z43" s="91"/>
      <c r="AA43" s="91"/>
      <c r="AB43" s="91"/>
      <c r="AC43" s="91"/>
    </row>
    <row r="44" spans="1:30">
      <c r="A44" t="s">
        <v>337</v>
      </c>
      <c r="B44" s="203">
        <f ca="1">B38</f>
        <v>29710.225688345818</v>
      </c>
      <c r="C44" s="91">
        <f ca="1">B44-C23</f>
        <v>12987.102873065101</v>
      </c>
      <c r="D44" s="91">
        <f ca="1">C44-D23</f>
        <v>3153.9270275389863</v>
      </c>
      <c r="E44" s="91">
        <f ca="1">D44-E23</f>
        <v>-4908.1488571533773</v>
      </c>
      <c r="F44" s="91">
        <f ca="1">E44-F23</f>
        <v>-11420.447247085931</v>
      </c>
      <c r="G44" s="91">
        <f ca="1">F44-G23</f>
        <v>-16689.438531806056</v>
      </c>
      <c r="H44" s="245"/>
      <c r="I44" s="91"/>
      <c r="J44" s="91"/>
      <c r="K44" s="91"/>
      <c r="L44" s="91"/>
      <c r="M44" s="91"/>
      <c r="N44" s="91"/>
      <c r="O44" s="91"/>
      <c r="P44" s="91"/>
      <c r="Q44" s="91"/>
      <c r="R44" s="91"/>
      <c r="S44" s="91"/>
      <c r="T44" s="91"/>
      <c r="U44" s="91"/>
      <c r="V44" s="91"/>
      <c r="W44" s="91"/>
      <c r="X44" s="91"/>
      <c r="Y44" s="91"/>
      <c r="Z44" s="91"/>
      <c r="AA44" s="91"/>
      <c r="AB44" s="91"/>
      <c r="AC44" s="91"/>
    </row>
    <row r="45" spans="1:30">
      <c r="A45" t="s">
        <v>338</v>
      </c>
      <c r="B45" s="203">
        <f ca="1">B39</f>
        <v>41658.89078259877</v>
      </c>
      <c r="C45" s="91">
        <f ca="1">B45-C23</f>
        <v>24935.767967318054</v>
      </c>
      <c r="D45" s="91">
        <f ca="1">C45-D23</f>
        <v>15102.592121791939</v>
      </c>
      <c r="E45" s="91">
        <f ca="1">D45-E23</f>
        <v>7040.5162370995749</v>
      </c>
      <c r="F45" s="91">
        <f ca="1">E45-F23</f>
        <v>528.21784716702132</v>
      </c>
      <c r="G45" s="91">
        <f ca="1">F45-G23</f>
        <v>-4740.7734375531045</v>
      </c>
      <c r="H45" s="245"/>
      <c r="I45" s="91"/>
      <c r="J45" s="91"/>
      <c r="K45" s="91"/>
      <c r="L45" s="91"/>
      <c r="M45" s="91"/>
      <c r="N45" s="91"/>
      <c r="O45" s="91"/>
      <c r="P45" s="91"/>
      <c r="Q45" s="91"/>
      <c r="R45" s="91"/>
      <c r="S45" s="91"/>
      <c r="T45" s="91"/>
      <c r="U45" s="91"/>
      <c r="V45" s="91"/>
      <c r="W45" s="91"/>
      <c r="X45" s="91"/>
      <c r="Y45" s="91"/>
      <c r="Z45" s="91"/>
      <c r="AA45" s="91"/>
      <c r="AB45" s="91"/>
      <c r="AC45" s="91"/>
    </row>
    <row r="46" spans="1:30">
      <c r="B46" s="1"/>
      <c r="C46" s="91"/>
      <c r="D46" s="91"/>
      <c r="E46" s="91"/>
      <c r="F46" s="91"/>
      <c r="G46" s="91"/>
      <c r="H46" s="245"/>
      <c r="I46" s="91"/>
      <c r="J46" s="91"/>
      <c r="K46" s="91"/>
      <c r="L46" s="91"/>
      <c r="M46" s="91"/>
      <c r="N46" s="91"/>
      <c r="O46" s="91"/>
      <c r="P46" s="91"/>
      <c r="Q46" s="91"/>
      <c r="R46" s="91"/>
      <c r="S46" s="91"/>
      <c r="T46" s="91"/>
      <c r="U46" s="91"/>
      <c r="V46" s="91"/>
      <c r="W46" s="91"/>
      <c r="X46" s="91"/>
      <c r="Y46" s="91"/>
      <c r="Z46" s="91"/>
      <c r="AA46" s="91"/>
      <c r="AB46" s="91"/>
      <c r="AC46" s="91"/>
    </row>
    <row r="47" spans="1:30">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row>
    <row r="48" spans="1:30">
      <c r="B48" s="9"/>
      <c r="C48" s="9"/>
      <c r="D48" s="9"/>
      <c r="E48" s="9"/>
      <c r="F48" s="9"/>
      <c r="G48" s="9"/>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row>
    <row r="49" spans="1:35">
      <c r="A49" s="1"/>
      <c r="B49" s="9"/>
      <c r="C49" s="9"/>
      <c r="D49" s="9"/>
      <c r="E49" s="9"/>
      <c r="F49" s="9"/>
      <c r="G49" s="9"/>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row>
    <row r="50" spans="1:35">
      <c r="B50" s="11"/>
      <c r="C50" s="4"/>
      <c r="D50" s="4"/>
      <c r="E50" s="4"/>
      <c r="H50" s="108"/>
      <c r="I50" s="28"/>
      <c r="J50" s="28"/>
      <c r="K50" s="28"/>
      <c r="L50" s="28"/>
      <c r="M50" s="28"/>
      <c r="N50" s="28"/>
      <c r="O50" s="28"/>
      <c r="P50" s="28"/>
      <c r="Q50" s="28"/>
      <c r="R50" s="28"/>
      <c r="S50" s="28"/>
      <c r="T50" s="28"/>
      <c r="U50" s="28"/>
      <c r="V50" s="28"/>
      <c r="W50" s="28"/>
      <c r="X50" s="28"/>
      <c r="Y50" s="28"/>
      <c r="Z50" s="28"/>
      <c r="AA50" s="28"/>
      <c r="AB50" s="28"/>
      <c r="AC50" s="28"/>
    </row>
    <row r="51" spans="1:35">
      <c r="A51" s="1"/>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row>
    <row r="52" spans="1:35">
      <c r="A52" s="1"/>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row>
    <row r="53" spans="1:35">
      <c r="M53" s="218"/>
      <c r="N53" s="218"/>
      <c r="O53" s="218"/>
      <c r="P53" s="218"/>
      <c r="Q53" s="218"/>
      <c r="R53" s="218"/>
      <c r="S53" s="218"/>
      <c r="T53" s="218"/>
      <c r="U53" s="218"/>
      <c r="V53" s="218"/>
      <c r="W53" s="218"/>
      <c r="X53" s="218"/>
      <c r="Y53" s="218"/>
      <c r="Z53" s="218"/>
      <c r="AA53" s="218"/>
      <c r="AB53" s="218"/>
      <c r="AC53" s="218"/>
      <c r="AD53" s="218"/>
    </row>
    <row r="54" spans="1:35">
      <c r="B54" s="9"/>
      <c r="C54" s="9"/>
      <c r="D54" s="9"/>
      <c r="E54" s="9"/>
      <c r="F54" s="9"/>
      <c r="M54" s="218"/>
      <c r="N54" s="218"/>
      <c r="O54" s="218"/>
      <c r="P54" s="218"/>
      <c r="Q54" s="218"/>
      <c r="R54" s="218"/>
      <c r="S54" s="218"/>
      <c r="T54" s="218"/>
      <c r="U54" s="218"/>
      <c r="V54" s="218"/>
      <c r="W54" s="218"/>
      <c r="X54" s="218"/>
      <c r="Y54" s="218"/>
      <c r="Z54" s="218"/>
      <c r="AA54" s="218"/>
      <c r="AB54" s="218"/>
      <c r="AC54" s="218"/>
      <c r="AD54" s="218"/>
    </row>
    <row r="55" spans="1:35">
      <c r="E55" s="7"/>
      <c r="M55" s="145"/>
      <c r="N55" s="145"/>
      <c r="O55" s="145"/>
      <c r="P55" s="145"/>
      <c r="Q55" s="145"/>
      <c r="R55" s="145"/>
      <c r="S55" s="145"/>
      <c r="T55" s="145"/>
      <c r="U55" s="145"/>
      <c r="V55" s="145"/>
      <c r="W55" s="145"/>
      <c r="X55" s="145"/>
      <c r="Y55" s="145"/>
      <c r="Z55" s="145"/>
      <c r="AA55" s="145"/>
      <c r="AB55" s="145"/>
      <c r="AC55" s="145"/>
      <c r="AD55" s="145"/>
    </row>
    <row r="56" spans="1:35">
      <c r="M56" s="145"/>
      <c r="N56" s="145"/>
      <c r="O56" s="145"/>
      <c r="P56" s="145"/>
      <c r="Q56" s="145"/>
      <c r="R56" s="145"/>
      <c r="S56" s="145"/>
      <c r="T56" s="145"/>
      <c r="U56" s="145"/>
      <c r="V56" s="145"/>
      <c r="W56" s="145"/>
      <c r="X56" s="145"/>
      <c r="Y56" s="145"/>
      <c r="Z56" s="145"/>
      <c r="AA56" s="145"/>
      <c r="AB56" s="145"/>
      <c r="AC56" s="145"/>
      <c r="AD56" s="145"/>
    </row>
    <row r="57" spans="1:35">
      <c r="J57" s="13"/>
      <c r="M57" s="80"/>
      <c r="N57" s="80"/>
      <c r="O57" s="80"/>
      <c r="P57" s="80"/>
      <c r="AH57" s="1"/>
      <c r="AI57" s="1"/>
    </row>
    <row r="58" spans="1:35">
      <c r="B58" s="4"/>
      <c r="C58" s="4"/>
      <c r="D58" s="4"/>
      <c r="E58" s="4"/>
      <c r="F58" s="4"/>
      <c r="G58" s="4"/>
      <c r="O58" s="4"/>
      <c r="P58" s="4"/>
      <c r="Q58" s="4"/>
      <c r="AE58" s="4"/>
      <c r="AF58" s="4"/>
      <c r="AG58" s="4"/>
    </row>
    <row r="59" spans="1:35">
      <c r="B59" s="4"/>
      <c r="M59" s="80"/>
      <c r="N59" s="80"/>
      <c r="O59" s="80"/>
      <c r="P59" s="80"/>
      <c r="AE59" s="4"/>
      <c r="AF59" s="4"/>
      <c r="AG59" s="4"/>
    </row>
    <row r="60" spans="1:35">
      <c r="B60" s="80"/>
      <c r="C60" s="80"/>
      <c r="D60" s="80"/>
      <c r="E60" s="80"/>
      <c r="F60" s="80"/>
      <c r="G60" s="80"/>
      <c r="O60" s="80"/>
      <c r="P60" s="80"/>
      <c r="Q60" s="80"/>
      <c r="T60" s="4"/>
    </row>
    <row r="61" spans="1:35">
      <c r="B61" s="80"/>
      <c r="C61" s="80"/>
      <c r="D61" s="80"/>
      <c r="E61" s="80"/>
      <c r="F61" s="80"/>
      <c r="G61" s="80"/>
      <c r="M61" s="4"/>
      <c r="N61" s="4"/>
      <c r="O61" s="4"/>
      <c r="P61" s="4"/>
      <c r="Q61" s="80"/>
      <c r="T61" s="4"/>
    </row>
    <row r="62" spans="1:35">
      <c r="B62" s="80"/>
      <c r="C62" s="80"/>
      <c r="D62" s="80"/>
      <c r="E62" s="80"/>
      <c r="F62" s="80"/>
      <c r="G62" s="80"/>
      <c r="M62" s="4"/>
      <c r="N62" s="4"/>
      <c r="O62" s="4"/>
      <c r="P62" s="4"/>
      <c r="Q62" s="80"/>
      <c r="T62" s="4"/>
    </row>
    <row r="63" spans="1:35">
      <c r="M63" s="4"/>
      <c r="N63" s="4"/>
      <c r="O63" s="4"/>
      <c r="P63" s="4"/>
      <c r="Q63" s="80"/>
      <c r="T63" s="4"/>
    </row>
    <row r="64" spans="1:35">
      <c r="E64" s="326"/>
      <c r="F64" s="326"/>
      <c r="G64" s="326"/>
      <c r="H64" s="326"/>
      <c r="I64" s="326"/>
      <c r="J64" s="326"/>
      <c r="Q64" s="80"/>
      <c r="T64" s="4"/>
    </row>
    <row r="65" spans="1:32">
      <c r="B65" s="9"/>
      <c r="C65" s="9"/>
      <c r="D65" s="9"/>
      <c r="E65" s="9"/>
      <c r="F65" s="9"/>
      <c r="G65" s="9"/>
      <c r="M65" s="143"/>
      <c r="N65" s="143"/>
      <c r="O65" s="143"/>
      <c r="P65" s="143"/>
      <c r="Q65" s="80"/>
      <c r="T65" s="4"/>
    </row>
    <row r="66" spans="1:32">
      <c r="Q66" s="80"/>
      <c r="T66" s="4"/>
      <c r="AF66" s="4"/>
    </row>
    <row r="67" spans="1:32">
      <c r="M67" s="4"/>
      <c r="N67" s="4"/>
      <c r="O67" s="4"/>
      <c r="P67" s="4"/>
    </row>
    <row r="68" spans="1:32">
      <c r="M68" s="4"/>
      <c r="N68" s="4"/>
      <c r="O68" s="4"/>
      <c r="P68" s="4"/>
      <c r="Q68" s="80"/>
      <c r="T68" s="4"/>
    </row>
    <row r="69" spans="1:32">
      <c r="H69" s="11"/>
      <c r="I69" s="11"/>
      <c r="J69" s="11"/>
      <c r="N69" s="1"/>
      <c r="O69" s="26"/>
      <c r="P69" s="26"/>
      <c r="Q69" s="26"/>
      <c r="T69" s="4"/>
    </row>
    <row r="70" spans="1:32">
      <c r="H70" s="11"/>
      <c r="I70" s="11"/>
      <c r="J70" s="11"/>
      <c r="T70" s="4"/>
    </row>
    <row r="71" spans="1:32">
      <c r="O71" s="4"/>
      <c r="P71" s="4"/>
      <c r="Q71" s="4"/>
      <c r="T71" s="4"/>
    </row>
    <row r="72" spans="1:32">
      <c r="M72" s="4"/>
      <c r="N72" s="4"/>
      <c r="O72" s="4"/>
      <c r="P72" s="4"/>
      <c r="Q72" s="4"/>
      <c r="R72" s="4"/>
      <c r="S72" s="4"/>
      <c r="T72" s="4"/>
      <c r="U72" s="4"/>
      <c r="V72" s="4"/>
      <c r="W72" s="4"/>
      <c r="X72" s="4"/>
      <c r="Y72" s="4"/>
      <c r="Z72" s="4"/>
      <c r="AA72" s="4"/>
      <c r="AB72" s="4"/>
      <c r="AC72" s="4"/>
      <c r="AD72" s="4"/>
    </row>
    <row r="73" spans="1:32">
      <c r="M73" s="4"/>
      <c r="N73" s="4"/>
      <c r="R73" s="4"/>
      <c r="S73" s="4"/>
      <c r="T73" s="4"/>
      <c r="U73" s="4"/>
    </row>
    <row r="74" spans="1:32">
      <c r="M74" s="4"/>
      <c r="N74" s="4"/>
      <c r="R74" s="4"/>
      <c r="S74" s="4"/>
      <c r="T74" s="4"/>
      <c r="U74" s="4"/>
    </row>
    <row r="75" spans="1:32">
      <c r="M75" s="4"/>
      <c r="N75" s="4"/>
      <c r="R75" s="4"/>
      <c r="S75" s="4"/>
      <c r="T75" s="4"/>
      <c r="U75" s="4"/>
    </row>
    <row r="76" spans="1:32">
      <c r="M76" s="4"/>
      <c r="N76" s="4"/>
      <c r="R76" s="4"/>
      <c r="S76" s="4"/>
      <c r="T76" s="4"/>
      <c r="U76" s="4"/>
    </row>
    <row r="77" spans="1:32">
      <c r="J77" s="13"/>
      <c r="M77" s="4"/>
      <c r="N77" s="4"/>
      <c r="R77" s="4"/>
      <c r="S77" s="4"/>
      <c r="T77" s="4"/>
      <c r="U77" s="4"/>
    </row>
    <row r="78" spans="1:32">
      <c r="M78" s="4"/>
      <c r="N78" s="4"/>
      <c r="R78" s="4"/>
      <c r="S78" s="4"/>
      <c r="T78" s="4"/>
      <c r="U78" s="4"/>
    </row>
    <row r="80" spans="1:32" s="1" customFormat="1">
      <c r="A80"/>
      <c r="B80"/>
      <c r="C80"/>
      <c r="D80" s="7"/>
      <c r="E80" s="7"/>
      <c r="F80" s="7"/>
      <c r="G80" s="7"/>
      <c r="H80" s="7"/>
      <c r="I80" s="7"/>
      <c r="J80" s="7"/>
      <c r="K80"/>
      <c r="L80"/>
    </row>
    <row r="81" spans="1:16" s="1" customFormat="1">
      <c r="A81"/>
      <c r="B81"/>
      <c r="C81"/>
      <c r="D81" s="7"/>
      <c r="E81" s="7"/>
      <c r="F81" s="7"/>
      <c r="G81" s="7"/>
      <c r="H81" s="7"/>
      <c r="I81" s="7"/>
      <c r="J81" s="7"/>
      <c r="K81"/>
      <c r="L81"/>
    </row>
    <row r="82" spans="1:16" s="1" customFormat="1">
      <c r="A82"/>
      <c r="B82"/>
      <c r="C82"/>
      <c r="D82" s="111"/>
      <c r="E82" s="111"/>
      <c r="F82" s="111"/>
      <c r="G82" s="111"/>
      <c r="H82" s="111"/>
      <c r="I82" s="111"/>
      <c r="J82" s="111"/>
      <c r="K82"/>
      <c r="L82"/>
    </row>
    <row r="83" spans="1:16" s="1" customFormat="1">
      <c r="A83"/>
      <c r="B83"/>
      <c r="C83"/>
      <c r="D83" s="111"/>
      <c r="E83" s="4"/>
      <c r="F83" s="4"/>
      <c r="G83" s="4"/>
      <c r="H83" s="4"/>
      <c r="I83" s="4"/>
      <c r="J83" s="4"/>
      <c r="K83"/>
      <c r="L83"/>
    </row>
    <row r="84" spans="1:16">
      <c r="C84" s="111"/>
      <c r="D84" s="111"/>
      <c r="M84" s="1"/>
      <c r="N84" s="1"/>
      <c r="O84" s="1"/>
    </row>
    <row r="85" spans="1:16">
      <c r="C85" s="111"/>
      <c r="M85" s="142"/>
      <c r="N85" s="142"/>
      <c r="O85" s="142"/>
      <c r="P85" s="6"/>
    </row>
    <row r="86" spans="1:16">
      <c r="E86" s="204"/>
      <c r="F86" s="204"/>
      <c r="G86" s="204"/>
      <c r="H86" s="120"/>
      <c r="I86" s="120"/>
      <c r="J86" s="120"/>
      <c r="K86" s="120"/>
      <c r="L86" s="120"/>
      <c r="M86" s="120"/>
      <c r="N86" s="120"/>
      <c r="O86" s="120"/>
      <c r="P86" s="143"/>
    </row>
    <row r="87" spans="1:16">
      <c r="C87" s="140"/>
      <c r="D87" s="120"/>
      <c r="E87" s="140"/>
      <c r="F87" s="140"/>
      <c r="G87" s="140"/>
      <c r="H87" s="140"/>
      <c r="I87" s="140"/>
      <c r="J87" s="140"/>
      <c r="K87" s="140"/>
      <c r="L87" s="140"/>
      <c r="M87" s="140"/>
      <c r="N87" s="140"/>
      <c r="O87" s="140"/>
    </row>
    <row r="88" spans="1:16">
      <c r="C88" s="140"/>
      <c r="D88" s="140"/>
      <c r="E88" s="140"/>
      <c r="F88" s="140"/>
      <c r="G88" s="140"/>
      <c r="H88" s="140"/>
      <c r="I88" s="140"/>
      <c r="J88" s="140"/>
      <c r="K88" s="140"/>
      <c r="L88" s="140"/>
      <c r="M88" s="140"/>
      <c r="N88" s="140"/>
      <c r="O88" s="140"/>
    </row>
    <row r="89" spans="1:16">
      <c r="C89" s="140"/>
      <c r="D89" s="140"/>
      <c r="E89" s="140"/>
      <c r="F89" s="140"/>
      <c r="G89" s="140"/>
      <c r="H89" s="140"/>
      <c r="I89" s="140"/>
      <c r="J89" s="140"/>
      <c r="K89" s="140"/>
      <c r="L89" s="140"/>
      <c r="M89" s="140"/>
      <c r="N89" s="140"/>
      <c r="O89" s="140"/>
    </row>
    <row r="90" spans="1:16">
      <c r="D90" s="140"/>
      <c r="E90" s="140"/>
      <c r="F90" s="140"/>
      <c r="G90" s="140"/>
      <c r="H90" s="140"/>
      <c r="I90" s="140"/>
      <c r="J90" s="140"/>
      <c r="K90" s="140"/>
      <c r="L90" s="140"/>
      <c r="M90" s="140"/>
      <c r="N90" s="140"/>
      <c r="O90" s="140"/>
    </row>
    <row r="91" spans="1:16">
      <c r="A91" s="1"/>
      <c r="C91" s="1"/>
      <c r="E91" s="1"/>
      <c r="F91" s="1"/>
      <c r="G91" s="1"/>
      <c r="H91" s="1"/>
      <c r="I91" s="1"/>
      <c r="J91" s="1"/>
      <c r="K91" s="1"/>
      <c r="L91" s="1"/>
      <c r="M91" s="1"/>
      <c r="N91" s="1"/>
      <c r="O91" s="1"/>
    </row>
    <row r="92" spans="1:16">
      <c r="E92" s="1"/>
      <c r="F92" s="1"/>
      <c r="G92" s="1"/>
      <c r="H92" s="141"/>
      <c r="I92" s="141"/>
      <c r="J92" s="142"/>
      <c r="K92" s="142"/>
      <c r="L92" s="142"/>
      <c r="M92" s="142"/>
      <c r="N92" s="142"/>
      <c r="O92" s="142"/>
      <c r="P92" s="6"/>
    </row>
    <row r="93" spans="1:16">
      <c r="E93" s="204"/>
      <c r="F93" s="204"/>
      <c r="G93" s="204"/>
      <c r="H93" s="120"/>
      <c r="I93" s="120"/>
      <c r="J93" s="120"/>
      <c r="K93" s="120"/>
      <c r="L93" s="120"/>
      <c r="M93" s="120"/>
      <c r="N93" s="120"/>
      <c r="O93" s="120"/>
      <c r="P93" s="143"/>
    </row>
    <row r="94" spans="1:16">
      <c r="C94" s="4"/>
      <c r="D94" s="120"/>
      <c r="E94" s="140"/>
      <c r="F94" s="140"/>
      <c r="G94" s="140"/>
      <c r="H94" s="140"/>
      <c r="I94" s="140"/>
      <c r="J94" s="140"/>
      <c r="K94" s="140"/>
      <c r="L94" s="140"/>
      <c r="M94" s="140"/>
      <c r="N94" s="140"/>
      <c r="O94" s="140"/>
    </row>
    <row r="95" spans="1:16">
      <c r="C95">
        <v>2026</v>
      </c>
      <c r="D95">
        <v>2027</v>
      </c>
      <c r="E95">
        <v>2028</v>
      </c>
      <c r="F95">
        <v>2029</v>
      </c>
      <c r="G95">
        <v>2030</v>
      </c>
      <c r="H95" s="140"/>
      <c r="I95" s="140"/>
      <c r="J95" s="140"/>
      <c r="K95" s="140"/>
      <c r="L95" s="140"/>
      <c r="M95" s="140"/>
      <c r="N95" s="140"/>
      <c r="O95" s="140"/>
    </row>
    <row r="96" spans="1:16">
      <c r="A96" t="s">
        <v>340</v>
      </c>
      <c r="C96" s="177">
        <f>C22/1000</f>
        <v>11.523122815280717</v>
      </c>
      <c r="D96" s="111">
        <f>C96+D22/1000</f>
        <v>21.356298660806832</v>
      </c>
      <c r="E96" s="111">
        <f>D96+E22/1000</f>
        <v>29.418374545499198</v>
      </c>
      <c r="F96" s="111">
        <f>E96+F22/1000</f>
        <v>35.930672935431751</v>
      </c>
      <c r="G96" s="111">
        <f>F96+G22/1000</f>
        <v>41.199664220151874</v>
      </c>
      <c r="H96" s="140"/>
      <c r="I96" s="140"/>
      <c r="J96" s="140"/>
      <c r="K96" s="140"/>
      <c r="L96" s="140"/>
      <c r="M96" s="140"/>
      <c r="N96" s="140"/>
      <c r="O96" s="140"/>
    </row>
    <row r="97" spans="1:17">
      <c r="A97" t="s">
        <v>341</v>
      </c>
      <c r="B97">
        <v>17.100000000000001</v>
      </c>
      <c r="C97" s="377">
        <f ca="1">$C$5/1000</f>
        <v>17.071604185593618</v>
      </c>
      <c r="D97" s="377">
        <f ca="1">$C$5/1000</f>
        <v>17.071604185593618</v>
      </c>
      <c r="E97" s="377">
        <f ca="1">$C$5/1000</f>
        <v>17.071604185593618</v>
      </c>
      <c r="F97" s="377">
        <f ca="1">$C$5/1000</f>
        <v>17.071604185593618</v>
      </c>
      <c r="G97" s="377">
        <f ca="1">$C$5/1000</f>
        <v>17.071604185593618</v>
      </c>
      <c r="H97" s="379">
        <f ca="1">G97</f>
        <v>17.071604185593618</v>
      </c>
      <c r="I97" s="141"/>
      <c r="J97" s="142"/>
      <c r="K97" s="142"/>
      <c r="L97" s="142"/>
      <c r="M97" s="142"/>
      <c r="N97" s="142"/>
      <c r="O97" s="142"/>
    </row>
    <row r="98" spans="1:17" s="1" customFormat="1">
      <c r="A98" s="186" t="s">
        <v>342</v>
      </c>
      <c r="C98" s="377">
        <f ca="1">$C$4/1000</f>
        <v>29.710225688345819</v>
      </c>
      <c r="D98" s="377">
        <f ca="1">$C$4/1000</f>
        <v>29.710225688345819</v>
      </c>
      <c r="E98" s="377">
        <f ca="1">$C$4/1000</f>
        <v>29.710225688345819</v>
      </c>
      <c r="F98" s="377">
        <f ca="1">$C$4/1000</f>
        <v>29.710225688345819</v>
      </c>
      <c r="G98" s="377">
        <f ca="1">$C$4/1000</f>
        <v>29.710225688345819</v>
      </c>
    </row>
    <row r="99" spans="1:17">
      <c r="A99" t="s">
        <v>343</v>
      </c>
      <c r="C99" s="7">
        <f ca="1">$C$6/1000</f>
        <v>41.658890782598768</v>
      </c>
      <c r="D99" s="7">
        <f ca="1">$C$6/1000</f>
        <v>41.658890782598768</v>
      </c>
      <c r="E99" s="7">
        <f ca="1">$C$6/1000</f>
        <v>41.658890782598768</v>
      </c>
      <c r="F99" s="7">
        <f ca="1">$C$6/1000</f>
        <v>41.658890782598768</v>
      </c>
      <c r="G99" s="7">
        <f ca="1">$C$6/1000</f>
        <v>41.658890782598768</v>
      </c>
      <c r="H99" s="141"/>
      <c r="I99" s="141"/>
      <c r="J99" s="141"/>
      <c r="K99" s="50"/>
      <c r="L99" s="142"/>
      <c r="M99" s="142"/>
      <c r="N99" s="142"/>
      <c r="O99" s="142"/>
      <c r="P99" s="6"/>
    </row>
    <row r="100" spans="1:17" s="1" customFormat="1">
      <c r="A100" t="s">
        <v>344</v>
      </c>
      <c r="C100" s="7">
        <f>$C$7/1000</f>
        <v>41.199664220151874</v>
      </c>
      <c r="D100" s="7">
        <f>$C$7/1000</f>
        <v>41.199664220151874</v>
      </c>
      <c r="E100" s="7">
        <f>$C$7/1000</f>
        <v>41.199664220151874</v>
      </c>
      <c r="F100" s="7">
        <f>$C$7/1000</f>
        <v>41.199664220151874</v>
      </c>
      <c r="G100" s="7">
        <f>$C$7/1000</f>
        <v>41.199664220151874</v>
      </c>
      <c r="H100" s="120"/>
      <c r="I100" s="120"/>
      <c r="J100" s="120"/>
      <c r="K100" s="120"/>
      <c r="L100" s="120"/>
      <c r="M100" s="120"/>
      <c r="N100" s="120"/>
      <c r="O100" s="120"/>
      <c r="P100" s="143"/>
    </row>
    <row r="101" spans="1:17">
      <c r="A101" t="s">
        <v>345</v>
      </c>
      <c r="C101" s="7">
        <f>$H$33/1000</f>
        <v>46.399664220151877</v>
      </c>
      <c r="D101" s="7">
        <f>$H$33/1000</f>
        <v>46.399664220151877</v>
      </c>
      <c r="E101" s="7">
        <f>$H$33/1000</f>
        <v>46.399664220151877</v>
      </c>
      <c r="F101" s="7">
        <f>$H$33/1000</f>
        <v>46.399664220151877</v>
      </c>
      <c r="G101" s="7">
        <f>$H$33/1000</f>
        <v>46.399664220151877</v>
      </c>
      <c r="H101" s="140"/>
      <c r="I101" s="140"/>
      <c r="J101" s="140"/>
      <c r="K101" s="140"/>
      <c r="L101" s="140"/>
      <c r="M101" s="140"/>
      <c r="N101" s="140"/>
      <c r="O101" s="140"/>
    </row>
    <row r="102" spans="1:17">
      <c r="A102" t="s">
        <v>346</v>
      </c>
      <c r="C102" s="177">
        <f>C23/1000</f>
        <v>16.723122815280718</v>
      </c>
      <c r="D102" s="111">
        <f>C102+D22/1000</f>
        <v>26.556298660806831</v>
      </c>
      <c r="E102" s="111">
        <f>D102+E22/1000</f>
        <v>34.618374545499194</v>
      </c>
      <c r="F102" s="111">
        <f>E102+F22/1000</f>
        <v>41.130672935431747</v>
      </c>
      <c r="G102" s="111">
        <f>F102+G22/1000</f>
        <v>46.39966422015187</v>
      </c>
      <c r="H102" s="140"/>
      <c r="I102" s="140"/>
      <c r="J102" s="140"/>
      <c r="K102" s="140"/>
      <c r="L102" s="140"/>
      <c r="M102" s="140"/>
      <c r="N102" s="140"/>
      <c r="O102" s="140"/>
    </row>
    <row r="103" spans="1:17">
      <c r="D103" s="4"/>
      <c r="E103" s="4"/>
      <c r="F103" s="4"/>
      <c r="G103" s="4"/>
      <c r="H103" s="4"/>
      <c r="I103" s="4"/>
      <c r="J103" s="4"/>
      <c r="K103" s="4"/>
      <c r="L103" s="4"/>
      <c r="M103" s="4"/>
      <c r="N103" s="4"/>
      <c r="O103" s="4"/>
    </row>
    <row r="104" spans="1:17">
      <c r="A104" t="s">
        <v>239</v>
      </c>
      <c r="B104" s="7">
        <f ca="1">C104</f>
        <v>24.58728659700515</v>
      </c>
      <c r="C104" s="7">
        <f ca="1">C99-C97</f>
        <v>24.58728659700515</v>
      </c>
      <c r="D104" s="7">
        <f t="shared" ref="D104:G104" ca="1" si="10">D99-D97</f>
        <v>24.58728659700515</v>
      </c>
      <c r="E104" s="7">
        <f t="shared" ca="1" si="10"/>
        <v>24.58728659700515</v>
      </c>
      <c r="F104" s="7">
        <f t="shared" ca="1" si="10"/>
        <v>24.58728659700515</v>
      </c>
      <c r="G104" s="7">
        <f t="shared" ca="1" si="10"/>
        <v>24.58728659700515</v>
      </c>
      <c r="H104" s="378">
        <f ca="1">G104</f>
        <v>24.58728659700515</v>
      </c>
      <c r="I104" s="180"/>
      <c r="J104" s="180"/>
      <c r="K104" s="180"/>
      <c r="L104" s="180"/>
      <c r="M104" s="180"/>
      <c r="N104" s="180"/>
      <c r="O104" s="180"/>
    </row>
    <row r="105" spans="1:17">
      <c r="A105" s="1"/>
      <c r="C105" s="1"/>
      <c r="Q105" s="1"/>
    </row>
    <row r="106" spans="1:17">
      <c r="D106" s="206"/>
      <c r="E106" s="204"/>
      <c r="F106" s="204"/>
      <c r="G106" s="204"/>
      <c r="H106" s="204"/>
      <c r="I106" s="204"/>
      <c r="J106" s="204"/>
      <c r="K106" s="206"/>
      <c r="L106" s="206"/>
      <c r="M106" s="206"/>
      <c r="N106" s="206"/>
      <c r="O106" s="206"/>
      <c r="P106" s="143"/>
      <c r="Q106" s="4"/>
    </row>
    <row r="107" spans="1:17">
      <c r="C107" s="4"/>
      <c r="D107" s="120"/>
      <c r="E107" s="120"/>
      <c r="F107" s="120"/>
      <c r="G107" s="120"/>
      <c r="H107" s="120"/>
      <c r="I107" s="120"/>
      <c r="J107" s="120"/>
      <c r="K107" s="120"/>
      <c r="L107" s="120"/>
      <c r="M107" s="120"/>
      <c r="N107" s="120"/>
      <c r="O107" s="120"/>
    </row>
    <row r="108" spans="1:17">
      <c r="C108" s="4"/>
      <c r="D108" s="140"/>
      <c r="E108" s="140"/>
      <c r="F108" s="140"/>
      <c r="G108" s="140"/>
      <c r="H108" s="140"/>
      <c r="I108" s="140"/>
      <c r="J108" s="140"/>
      <c r="K108" s="140"/>
      <c r="L108" s="140"/>
      <c r="M108" s="140"/>
      <c r="N108" s="140"/>
      <c r="O108" s="140"/>
    </row>
    <row r="109" spans="1:17">
      <c r="C109" s="4"/>
      <c r="D109" s="4"/>
      <c r="E109" s="4"/>
      <c r="F109" s="4"/>
      <c r="G109" s="4"/>
      <c r="H109" s="4"/>
      <c r="I109" s="4"/>
      <c r="J109" s="4"/>
      <c r="K109" s="4"/>
      <c r="L109" s="4"/>
      <c r="M109" s="4"/>
      <c r="N109" s="4"/>
      <c r="O109" s="4"/>
    </row>
    <row r="111" spans="1:17">
      <c r="A111" s="1"/>
      <c r="C111" s="1"/>
      <c r="Q111" s="1"/>
    </row>
    <row r="112" spans="1:17">
      <c r="D112" s="206"/>
      <c r="E112" s="204"/>
      <c r="F112" s="204"/>
      <c r="G112" s="204"/>
      <c r="H112" s="204"/>
      <c r="I112" s="204"/>
      <c r="J112" s="204"/>
      <c r="K112" s="206"/>
      <c r="L112" s="206"/>
      <c r="M112" s="206"/>
      <c r="N112" s="206"/>
      <c r="O112" s="206"/>
      <c r="P112" s="143"/>
      <c r="Q112" s="4"/>
    </row>
    <row r="113" spans="2:15">
      <c r="C113" s="4"/>
      <c r="D113" s="120"/>
      <c r="E113" s="120"/>
      <c r="F113" s="120"/>
      <c r="G113" s="120"/>
      <c r="H113" s="120"/>
      <c r="I113" s="120"/>
      <c r="J113" s="120"/>
      <c r="K113" s="120"/>
      <c r="L113" s="120"/>
      <c r="M113" s="120"/>
      <c r="N113" s="120"/>
      <c r="O113" s="120"/>
    </row>
    <row r="114" spans="2:15">
      <c r="C114" s="4"/>
      <c r="D114" s="140"/>
      <c r="E114" s="140"/>
      <c r="F114" s="140"/>
      <c r="G114" s="140"/>
      <c r="H114" s="140"/>
      <c r="I114" s="140"/>
      <c r="J114" s="140"/>
      <c r="K114" s="140"/>
      <c r="L114" s="140"/>
      <c r="M114" s="140"/>
      <c r="N114" s="140"/>
      <c r="O114" s="140"/>
    </row>
    <row r="115" spans="2:15">
      <c r="C115" s="4"/>
      <c r="D115" s="4"/>
      <c r="E115" s="4"/>
      <c r="F115" s="4"/>
      <c r="G115" s="4"/>
      <c r="H115" s="4"/>
      <c r="I115" s="4"/>
      <c r="J115" s="4"/>
      <c r="K115" s="4"/>
      <c r="L115" s="4"/>
      <c r="M115" s="4"/>
      <c r="N115" s="4"/>
      <c r="O115" s="4"/>
    </row>
    <row r="121" spans="2:15">
      <c r="B121" s="144"/>
      <c r="C121" s="145"/>
    </row>
    <row r="140" spans="3:4">
      <c r="C140" s="11"/>
      <c r="D140" s="11"/>
    </row>
    <row r="141" spans="3:4">
      <c r="C141" s="11"/>
      <c r="D141" s="11"/>
    </row>
    <row r="142" spans="3:4">
      <c r="C142" s="11"/>
      <c r="D142" s="11"/>
    </row>
    <row r="143" spans="3:4">
      <c r="C143" s="11"/>
      <c r="D143" s="11"/>
    </row>
    <row r="144" spans="3:4">
      <c r="C144" s="11"/>
      <c r="D144" s="11"/>
    </row>
    <row r="145" spans="3:4">
      <c r="C145" s="11"/>
      <c r="D145" s="11"/>
    </row>
    <row r="146" spans="3:4">
      <c r="C146" s="11"/>
      <c r="D146" s="11"/>
    </row>
    <row r="147" spans="3:4">
      <c r="C147" s="11"/>
      <c r="D147" s="11"/>
    </row>
    <row r="149" spans="3:4">
      <c r="C149" s="11"/>
      <c r="D149" s="11"/>
    </row>
    <row r="150" spans="3:4">
      <c r="C150" s="4"/>
      <c r="D150" s="4"/>
    </row>
  </sheetData>
  <conditionalFormatting sqref="E26:G30">
    <cfRule type="cellIs" dxfId="6" priority="1" operator="lessThan">
      <formula>0</formula>
    </cfRule>
  </conditionalFormatting>
  <conditionalFormatting sqref="E17:L18">
    <cfRule type="cellIs" dxfId="5" priority="2" operator="lessThan">
      <formula>0</formula>
    </cfRule>
  </conditionalFormatting>
  <conditionalFormatting sqref="E16:AA16 C20:AA23">
    <cfRule type="cellIs" dxfId="4" priority="5" operator="lessThan">
      <formula>0</formula>
    </cfRule>
  </conditionalFormatting>
  <conditionalFormatting sqref="F19:G23">
    <cfRule type="cellIs" dxfId="3" priority="4" operator="lessThan">
      <formula>0</formula>
    </cfRule>
  </conditionalFormatting>
  <conditionalFormatting sqref="Y17:AA25">
    <cfRule type="cellIs" dxfId="2" priority="7" operator="lessThan">
      <formula>0</formula>
    </cfRule>
  </conditionalFormatting>
  <dataValidations disablePrompts="1" count="1">
    <dataValidation type="list" allowBlank="1" showInputMessage="1" showErrorMessage="1" sqref="C80:C82" xr:uid="{D643AD85-0748-4372-8A74-D89A2A19739B}">
      <formula1>"Small, Central, Large"</formula1>
    </dataValidation>
  </dataValidations>
  <pageMargins left="0.7" right="0.7" top="0.75" bottom="0.75" header="0.3" footer="0.3"/>
  <pageSetup paperSize="9" orientation="portrait" r:id="rId1"/>
  <headerFooter>
    <oddHeader>&amp;C&amp;"Calibri"&amp;9&amp;K000000 [IN-CONFIDENCE]&amp;1#_x000D_</oddHeader>
    <oddFooter>&amp;C_x000D_&amp;1#&amp;"Calibri"&amp;9&amp;K000000 [IN-CONFIDENCE]</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6F0C-9C6A-4D9F-A40A-57EDF29BE19C}">
  <sheetPr>
    <tabColor theme="9"/>
  </sheetPr>
  <dimension ref="A1:T104"/>
  <sheetViews>
    <sheetView zoomScale="70" zoomScaleNormal="70" workbookViewId="0">
      <pane ySplit="1" topLeftCell="A21" activePane="bottomLeft" state="frozen"/>
      <selection pane="bottomLeft" activeCell="K41" sqref="K41"/>
      <selection activeCell="C22" sqref="C22"/>
    </sheetView>
  </sheetViews>
  <sheetFormatPr defaultRowHeight="15"/>
  <cols>
    <col min="1" max="1" width="12.140625" customWidth="1"/>
    <col min="2" max="2" width="39.42578125" customWidth="1"/>
    <col min="3" max="3" width="15.85546875" bestFit="1" customWidth="1"/>
    <col min="4" max="12" width="11.28515625" bestFit="1" customWidth="1"/>
    <col min="13" max="13" width="14.42578125" customWidth="1"/>
    <col min="14" max="14" width="15.5703125" customWidth="1"/>
  </cols>
  <sheetData>
    <row r="1" spans="1:20" s="381" customFormat="1">
      <c r="A1" s="380" t="s">
        <v>347</v>
      </c>
      <c r="C1" s="382">
        <v>2026</v>
      </c>
      <c r="D1" s="382">
        <v>2027</v>
      </c>
      <c r="E1" s="382">
        <v>2028</v>
      </c>
      <c r="F1" s="382">
        <v>2029</v>
      </c>
      <c r="G1" s="380">
        <v>2030</v>
      </c>
      <c r="H1" s="382">
        <v>2031</v>
      </c>
      <c r="I1" s="383">
        <v>2032</v>
      </c>
      <c r="J1" s="382">
        <v>2033</v>
      </c>
      <c r="K1" s="383">
        <v>2034</v>
      </c>
      <c r="L1" s="382">
        <v>2035</v>
      </c>
      <c r="M1" s="384" t="s">
        <v>348</v>
      </c>
    </row>
    <row r="2" spans="1:20">
      <c r="A2" s="1"/>
      <c r="C2" s="51"/>
      <c r="D2" s="51"/>
      <c r="E2" s="51"/>
      <c r="F2" s="51"/>
      <c r="G2" s="1"/>
      <c r="H2" s="51"/>
      <c r="I2" s="52"/>
      <c r="J2" s="51"/>
      <c r="K2" s="52"/>
      <c r="L2" s="51"/>
      <c r="M2" s="1"/>
    </row>
    <row r="3" spans="1:20">
      <c r="A3" t="s">
        <v>349</v>
      </c>
      <c r="C3" s="513" t="s">
        <v>350</v>
      </c>
      <c r="D3" s="514"/>
      <c r="E3" s="385"/>
      <c r="F3" s="150" t="s">
        <v>351</v>
      </c>
      <c r="G3" s="150"/>
      <c r="H3" s="151"/>
      <c r="I3" s="193" t="s">
        <v>64</v>
      </c>
      <c r="J3" s="194"/>
      <c r="K3" s="194"/>
      <c r="L3" s="195"/>
      <c r="M3" s="53" t="s">
        <v>352</v>
      </c>
      <c r="N3" s="483" t="s">
        <v>353</v>
      </c>
    </row>
    <row r="4" spans="1:20">
      <c r="A4" s="365"/>
      <c r="B4" s="310" t="s">
        <v>354</v>
      </c>
      <c r="C4" s="324">
        <f>'NZ ETS cap'!E36</f>
        <v>21916.630477743638</v>
      </c>
      <c r="D4" s="324">
        <f>'NZ ETS cap'!F36</f>
        <v>19330.24574276324</v>
      </c>
      <c r="E4" s="324">
        <f>'NZ ETS cap'!G36</f>
        <v>16035.620408481984</v>
      </c>
      <c r="F4" s="324">
        <f>'NZ ETS cap'!H36</f>
        <v>13385.42169496222</v>
      </c>
      <c r="G4" s="324">
        <f>'NZ ETS cap'!I36</f>
        <v>11218.212617894416</v>
      </c>
      <c r="H4" s="324">
        <f>'NZ ETS cap'!J36</f>
        <v>7855.753909350904</v>
      </c>
      <c r="I4" s="324">
        <f>'NZ ETS cap'!K36</f>
        <v>6812.9882171714635</v>
      </c>
      <c r="J4" s="324">
        <f>'NZ ETS cap'!L36</f>
        <v>5905.7569683975016</v>
      </c>
      <c r="K4" s="324">
        <f>'NZ ETS cap'!M36</f>
        <v>4767.5055311267351</v>
      </c>
      <c r="L4" s="324">
        <f>'NZ ETS cap'!N36</f>
        <v>3576.7883991325361</v>
      </c>
      <c r="M4" s="114">
        <f t="shared" ref="M4:M7" si="0">SUM(D4:H4)</f>
        <v>67825.254373452772</v>
      </c>
      <c r="N4" s="113">
        <f t="shared" ref="N4:N20" si="1">SUM(C4:H4)</f>
        <v>89741.884851196402</v>
      </c>
    </row>
    <row r="5" spans="1:20">
      <c r="A5" s="432">
        <v>1</v>
      </c>
      <c r="B5" s="17" t="s">
        <v>17</v>
      </c>
      <c r="C5" s="324">
        <f>'1. Technical adjustments'!D17</f>
        <v>1099.4497476788688</v>
      </c>
      <c r="D5" s="324">
        <f>'1. Technical adjustments'!E17</f>
        <v>1215.232878549419</v>
      </c>
      <c r="E5" s="324">
        <f>'1. Technical adjustments'!F17</f>
        <v>1013.2127546866298</v>
      </c>
      <c r="F5" s="324">
        <f>'1. Technical adjustments'!G17</f>
        <v>859.92484365092878</v>
      </c>
      <c r="G5" s="324">
        <f>'1. Technical adjustments'!H17</f>
        <v>683.15617951980437</v>
      </c>
      <c r="H5" s="324">
        <f>'1. Technical adjustments'!I17</f>
        <v>518.33184379581667</v>
      </c>
      <c r="I5" s="324">
        <f>'1. Technical adjustments'!J17</f>
        <v>509.93670502089117</v>
      </c>
      <c r="J5" s="324">
        <f>'1. Technical adjustments'!K17</f>
        <v>536.77043916516175</v>
      </c>
      <c r="K5" s="324">
        <f>'1. Technical adjustments'!L17</f>
        <v>494.47236849332097</v>
      </c>
      <c r="L5" s="324">
        <f>'1. Technical adjustments'!M17</f>
        <v>723.23814962826179</v>
      </c>
      <c r="M5" s="114">
        <f t="shared" si="0"/>
        <v>4289.8585002025984</v>
      </c>
      <c r="N5" s="113">
        <f t="shared" si="1"/>
        <v>5389.3082478814667</v>
      </c>
      <c r="O5" s="7"/>
      <c r="P5" s="7"/>
    </row>
    <row r="6" spans="1:20">
      <c r="A6" s="432">
        <v>2</v>
      </c>
      <c r="B6" s="17" t="s">
        <v>300</v>
      </c>
      <c r="C6" s="324">
        <f>'2. Industrial allocation'!E48</f>
        <v>4094.0579147840535</v>
      </c>
      <c r="D6" s="324">
        <f>'2. Industrial allocation'!F48</f>
        <v>3981.8370186877073</v>
      </c>
      <c r="E6" s="324">
        <f>'2. Industrial allocation'!G48</f>
        <v>3660.3317691029906</v>
      </c>
      <c r="F6" s="324">
        <f>'2. Industrial allocation'!H48</f>
        <v>3613.1984613787367</v>
      </c>
      <c r="G6" s="324">
        <f>'2. Industrial allocation'!I48</f>
        <v>3566.0651536544847</v>
      </c>
      <c r="H6" s="324">
        <f>'2. Industrial allocation'!J48</f>
        <v>3471.7985382059796</v>
      </c>
      <c r="I6" s="324">
        <f>'2. Industrial allocation'!K48</f>
        <v>3377.5319227574746</v>
      </c>
      <c r="J6" s="324">
        <f>'2. Industrial allocation'!L48</f>
        <v>3283.2653073089682</v>
      </c>
      <c r="K6" s="324">
        <f>'2. Industrial allocation'!M48</f>
        <v>3188.9986918604636</v>
      </c>
      <c r="L6" s="324">
        <f>'2. Industrial allocation'!N48</f>
        <v>3094.7320764119595</v>
      </c>
      <c r="M6" s="114">
        <f t="shared" si="0"/>
        <v>18293.230941029899</v>
      </c>
      <c r="N6" s="113">
        <f t="shared" si="1"/>
        <v>22387.288855813953</v>
      </c>
      <c r="O6" s="6"/>
    </row>
    <row r="7" spans="1:20">
      <c r="A7" s="432">
        <v>3</v>
      </c>
      <c r="B7" s="17" t="s">
        <v>355</v>
      </c>
      <c r="C7" s="70">
        <f>'3c. Surplus reduction volumes'!C16</f>
        <v>11523.122815280716</v>
      </c>
      <c r="D7" s="70">
        <f>'3c. Surplus reduction volumes'!D16</f>
        <v>9833.1758455261152</v>
      </c>
      <c r="E7" s="70">
        <f ca="1">'3c. Surplus reduction volumes'!E16</f>
        <v>3296.3302022227849</v>
      </c>
      <c r="F7" s="70">
        <f ca="1">'3c. Surplus reduction volumes'!F16</f>
        <v>2751.5474099931607</v>
      </c>
      <c r="G7" s="70">
        <f ca="1">'3c. Surplus reduction volumes'!G16</f>
        <v>2306.0494153230406</v>
      </c>
      <c r="H7" s="70">
        <f ca="1">'3c. Surplus reduction volumes'!H16</f>
        <v>615.50810572514808</v>
      </c>
      <c r="I7" s="70">
        <f ca="1">'3c. Surplus reduction volumes'!I16</f>
        <v>533.80611463495472</v>
      </c>
      <c r="J7" s="70">
        <f ca="1">'3c. Surplus reduction volumes'!J16</f>
        <v>462.72341603834582</v>
      </c>
      <c r="K7" s="70">
        <f ca="1">'3c. Surplus reduction volumes'!K16</f>
        <v>373.53999786131874</v>
      </c>
      <c r="L7" s="70">
        <f ca="1">'3c. Surplus reduction volumes'!L16</f>
        <v>280.24582713941697</v>
      </c>
      <c r="M7" s="114">
        <f t="shared" ca="1" si="0"/>
        <v>18802.61097879025</v>
      </c>
      <c r="N7" s="113">
        <f t="shared" ca="1" si="1"/>
        <v>30325.733794070962</v>
      </c>
    </row>
    <row r="8" spans="1:20">
      <c r="A8" s="433">
        <v>4</v>
      </c>
      <c r="B8" s="55" t="s">
        <v>303</v>
      </c>
      <c r="C8" s="348">
        <v>0</v>
      </c>
      <c r="D8" s="348">
        <v>0</v>
      </c>
      <c r="E8" s="348">
        <v>0</v>
      </c>
      <c r="F8" s="73">
        <v>0</v>
      </c>
      <c r="G8" s="76">
        <v>0</v>
      </c>
      <c r="H8" s="76">
        <v>0</v>
      </c>
      <c r="I8" s="74">
        <v>0</v>
      </c>
      <c r="J8" s="74">
        <v>0</v>
      </c>
      <c r="K8" s="74">
        <v>0</v>
      </c>
      <c r="L8" s="74">
        <v>0</v>
      </c>
      <c r="M8" s="309">
        <f t="shared" ref="M8:M11" si="2">SUM(D8:H8)</f>
        <v>0</v>
      </c>
      <c r="N8" s="113">
        <f t="shared" si="1"/>
        <v>0</v>
      </c>
    </row>
    <row r="9" spans="1:20">
      <c r="A9" s="434">
        <v>5</v>
      </c>
      <c r="B9" s="56" t="s">
        <v>356</v>
      </c>
      <c r="C9" s="351">
        <f>'Current NZ ETS settings'!E13</f>
        <v>5200</v>
      </c>
      <c r="D9" s="351">
        <f>'Current NZ ETS settings'!F13</f>
        <v>4300</v>
      </c>
      <c r="E9" s="71">
        <f t="shared" ref="E9:L9" ca="1" si="3">E4-E5-E6-E7-E8</f>
        <v>8065.7456824695782</v>
      </c>
      <c r="F9" s="71">
        <f t="shared" ca="1" si="3"/>
        <v>6160.7509799393929</v>
      </c>
      <c r="G9" s="71">
        <f t="shared" ca="1" si="3"/>
        <v>4662.9418693970856</v>
      </c>
      <c r="H9" s="71">
        <f t="shared" ca="1" si="3"/>
        <v>3250.1154216239593</v>
      </c>
      <c r="I9" s="71">
        <f t="shared" ca="1" si="3"/>
        <v>2391.7134747581431</v>
      </c>
      <c r="J9" s="71">
        <f t="shared" ca="1" si="3"/>
        <v>1622.9978058850261</v>
      </c>
      <c r="K9" s="71">
        <f t="shared" ca="1" si="3"/>
        <v>710.49447291163222</v>
      </c>
      <c r="L9" s="71">
        <f t="shared" ca="1" si="3"/>
        <v>-521.42765404710224</v>
      </c>
      <c r="M9" s="309">
        <f t="shared" ca="1" si="2"/>
        <v>26439.553953430019</v>
      </c>
      <c r="N9" s="113">
        <f t="shared" ca="1" si="1"/>
        <v>31639.553953430011</v>
      </c>
      <c r="Q9" s="4"/>
    </row>
    <row r="10" spans="1:20" s="1" customFormat="1" ht="23.25" customHeight="1" thickBot="1">
      <c r="A10" s="57"/>
      <c r="B10" s="58" t="s">
        <v>357</v>
      </c>
      <c r="C10" s="231">
        <f>ROUND((C9/1000),1)</f>
        <v>5.2</v>
      </c>
      <c r="D10" s="149">
        <f t="shared" ref="D10:E10" si="4">ROUND((D9/1000),1)</f>
        <v>4.3</v>
      </c>
      <c r="E10" s="149">
        <f t="shared" ca="1" si="4"/>
        <v>8.1</v>
      </c>
      <c r="F10" s="149">
        <f ca="1">ROUND((F9/1000),1)</f>
        <v>6.2</v>
      </c>
      <c r="G10" s="149">
        <f t="shared" ref="G10:L10" ca="1" si="5">ROUND((G9/1000),1)</f>
        <v>4.7</v>
      </c>
      <c r="H10" s="149">
        <f ca="1">ROUND((H9/1000),1)</f>
        <v>3.3</v>
      </c>
      <c r="I10" s="187">
        <f t="shared" ca="1" si="5"/>
        <v>2.4</v>
      </c>
      <c r="J10" s="187">
        <f t="shared" ca="1" si="5"/>
        <v>1.6</v>
      </c>
      <c r="K10" s="187">
        <f t="shared" ca="1" si="5"/>
        <v>0.7</v>
      </c>
      <c r="L10" s="187">
        <f t="shared" ca="1" si="5"/>
        <v>-0.5</v>
      </c>
      <c r="M10" s="309">
        <f t="shared" ca="1" si="2"/>
        <v>26.599999999999998</v>
      </c>
      <c r="N10" s="113">
        <f ca="1">SUM(C10:H10)</f>
        <v>31.8</v>
      </c>
      <c r="S10"/>
      <c r="T10"/>
    </row>
    <row r="11" spans="1:20" s="1" customFormat="1" ht="23.25" customHeight="1" thickTop="1" thickBot="1">
      <c r="A11" s="117"/>
      <c r="B11" s="118" t="s">
        <v>305</v>
      </c>
      <c r="C11" s="231">
        <f t="shared" ref="C11:K11" si="6">(C6+C9)/1000</f>
        <v>9.2940579147840552</v>
      </c>
      <c r="D11" s="149">
        <f t="shared" si="6"/>
        <v>8.2818370186877068</v>
      </c>
      <c r="E11" s="149">
        <f t="shared" ca="1" si="6"/>
        <v>11.726077451572568</v>
      </c>
      <c r="F11" s="149">
        <f t="shared" ca="1" si="6"/>
        <v>9.7739494413181287</v>
      </c>
      <c r="G11" s="149">
        <f t="shared" ca="1" si="6"/>
        <v>8.2290070230515706</v>
      </c>
      <c r="H11" s="149">
        <f t="shared" ca="1" si="6"/>
        <v>6.7219139598299389</v>
      </c>
      <c r="I11" s="187">
        <f t="shared" ca="1" si="6"/>
        <v>5.7692453975156175</v>
      </c>
      <c r="J11" s="187">
        <f t="shared" ca="1" si="6"/>
        <v>4.9062631131939947</v>
      </c>
      <c r="K11" s="187">
        <f t="shared" ca="1" si="6"/>
        <v>3.8994931647720961</v>
      </c>
      <c r="L11" s="187">
        <f ca="1">(L6+L9)/1000</f>
        <v>2.5733044223648571</v>
      </c>
      <c r="M11" s="309">
        <f t="shared" ca="1" si="2"/>
        <v>44.732784894459918</v>
      </c>
      <c r="N11" s="113">
        <f t="shared" ca="1" si="1"/>
        <v>54.026842809243973</v>
      </c>
    </row>
    <row r="12" spans="1:20" s="1" customFormat="1" ht="23.25" customHeight="1" thickTop="1">
      <c r="A12" s="117"/>
      <c r="B12" s="118"/>
      <c r="C12" s="232"/>
      <c r="D12" s="232"/>
      <c r="E12" s="232"/>
      <c r="F12" s="232"/>
      <c r="G12" s="232"/>
      <c r="H12" s="232"/>
      <c r="I12" s="232"/>
      <c r="J12" s="232"/>
      <c r="K12" s="232"/>
      <c r="L12" s="232"/>
      <c r="M12" s="119"/>
      <c r="N12" s="311"/>
      <c r="O12" s="311"/>
      <c r="P12" s="311"/>
      <c r="Q12" s="311"/>
      <c r="R12" s="311"/>
      <c r="S12" s="311"/>
      <c r="T12" s="311"/>
    </row>
    <row r="13" spans="1:20" s="61" customFormat="1">
      <c r="A13" s="515" t="s">
        <v>358</v>
      </c>
      <c r="B13" s="62" t="s">
        <v>359</v>
      </c>
      <c r="C13" s="76">
        <f>'Current NZ ETS settings'!E15</f>
        <v>2300</v>
      </c>
      <c r="D13" s="76">
        <f>'Current NZ ETS settings'!F15</f>
        <v>2100</v>
      </c>
      <c r="E13" s="76">
        <f>'Current NZ ETS settings'!G15</f>
        <v>1900</v>
      </c>
      <c r="F13" s="76">
        <f>'Current NZ ETS settings'!H15</f>
        <v>1700</v>
      </c>
      <c r="G13" s="76">
        <f>'Current NZ ETS settings'!I15</f>
        <v>1400</v>
      </c>
      <c r="H13" s="76">
        <f>'Current NZ ETS settings'!J15</f>
        <v>1200</v>
      </c>
      <c r="I13" s="76">
        <f>'Current NZ ETS settings'!K15</f>
        <v>1000</v>
      </c>
      <c r="J13" s="76">
        <f>'Current NZ ETS settings'!L15</f>
        <v>800</v>
      </c>
      <c r="K13" s="76">
        <f>'Current NZ ETS settings'!M15</f>
        <v>600.00000000000011</v>
      </c>
      <c r="L13" s="76">
        <f>'Current NZ ETS settings'!N15</f>
        <v>400.00000000000006</v>
      </c>
      <c r="M13" s="114">
        <f t="shared" ref="M13:M14" si="7">SUM(D13:H13)</f>
        <v>8300</v>
      </c>
      <c r="N13" s="113">
        <f>SUM(C13:H13)</f>
        <v>10600</v>
      </c>
      <c r="O13" s="119"/>
      <c r="P13" s="143"/>
      <c r="Q13" s="143"/>
      <c r="R13" s="37"/>
      <c r="S13" s="37"/>
      <c r="T13" s="37"/>
    </row>
    <row r="14" spans="1:20" s="61" customFormat="1">
      <c r="A14" s="515"/>
      <c r="B14" s="62" t="s">
        <v>360</v>
      </c>
      <c r="C14" s="76">
        <f>'Current NZ ETS settings'!E16</f>
        <v>4200</v>
      </c>
      <c r="D14" s="76">
        <f>'Current NZ ETS settings'!F16</f>
        <v>3800</v>
      </c>
      <c r="E14" s="76">
        <f>'Current NZ ETS settings'!G16</f>
        <v>3400</v>
      </c>
      <c r="F14" s="76">
        <f>'Current NZ ETS settings'!H16</f>
        <v>3000</v>
      </c>
      <c r="G14" s="76">
        <f>'Current NZ ETS settings'!I16</f>
        <v>2500</v>
      </c>
      <c r="H14" s="76">
        <f>'Current NZ ETS settings'!J16</f>
        <v>2300</v>
      </c>
      <c r="I14" s="76">
        <f>'Current NZ ETS settings'!K16</f>
        <v>2099.9999999999995</v>
      </c>
      <c r="J14" s="76">
        <f>'Current NZ ETS settings'!L16</f>
        <v>1899.9999999999998</v>
      </c>
      <c r="K14" s="76">
        <f>'Current NZ ETS settings'!M16</f>
        <v>1699.9999999999998</v>
      </c>
      <c r="L14" s="76">
        <f>'Current NZ ETS settings'!N16</f>
        <v>1499.9999999999998</v>
      </c>
      <c r="M14" s="114">
        <f t="shared" si="7"/>
        <v>15000</v>
      </c>
      <c r="N14" s="113">
        <f t="shared" si="1"/>
        <v>19200</v>
      </c>
      <c r="R14" s="312"/>
      <c r="S14" s="312"/>
      <c r="T14" s="312"/>
    </row>
    <row r="15" spans="1:20" s="61" customFormat="1">
      <c r="A15" s="59"/>
      <c r="B15" s="60"/>
      <c r="C15" s="327"/>
      <c r="D15" s="327"/>
      <c r="E15" s="327"/>
      <c r="F15" s="327"/>
      <c r="G15" s="327"/>
      <c r="H15" s="327"/>
      <c r="I15" s="327"/>
      <c r="J15" s="327"/>
      <c r="K15" s="327"/>
      <c r="L15" s="77"/>
      <c r="M15" s="75"/>
    </row>
    <row r="16" spans="1:20" s="61" customFormat="1" ht="30.75" thickBot="1">
      <c r="A16" s="63"/>
      <c r="B16" s="439" t="s">
        <v>361</v>
      </c>
      <c r="C16" s="78">
        <f>C9+C13+C14</f>
        <v>11700</v>
      </c>
      <c r="D16" s="78">
        <f t="shared" ref="D16:E16" si="8">D9+D13+D14</f>
        <v>10200</v>
      </c>
      <c r="E16" s="78">
        <f t="shared" ca="1" si="8"/>
        <v>13365.745682469578</v>
      </c>
      <c r="F16" s="78">
        <f t="shared" ref="F16:L16" ca="1" si="9">F9+F13+F14</f>
        <v>10860.750979939392</v>
      </c>
      <c r="G16" s="78">
        <f t="shared" ca="1" si="9"/>
        <v>8562.9418693970856</v>
      </c>
      <c r="H16" s="148">
        <f t="shared" ca="1" si="9"/>
        <v>6750.1154216239593</v>
      </c>
      <c r="I16" s="79">
        <f t="shared" ca="1" si="9"/>
        <v>5491.7134747581422</v>
      </c>
      <c r="J16" s="79">
        <f t="shared" ca="1" si="9"/>
        <v>4322.9978058850256</v>
      </c>
      <c r="K16" s="79">
        <f t="shared" ca="1" si="9"/>
        <v>3010.4944729116323</v>
      </c>
      <c r="L16" s="79">
        <f t="shared" ca="1" si="9"/>
        <v>1378.5723459528976</v>
      </c>
      <c r="M16" s="114">
        <f ca="1">SUM(D16:H16)</f>
        <v>49739.553953430019</v>
      </c>
      <c r="N16" s="113">
        <f ca="1">SUM(C16:H16)</f>
        <v>61439.553953430019</v>
      </c>
    </row>
    <row r="17" spans="1:20" s="61" customFormat="1" ht="15.75" thickTop="1">
      <c r="A17" s="131"/>
      <c r="B17" s="132" t="s">
        <v>362</v>
      </c>
      <c r="C17" s="133">
        <f t="shared" ref="C17:E17" si="10">ROUND((C16/1000),1)</f>
        <v>11.7</v>
      </c>
      <c r="D17" s="133">
        <f t="shared" si="10"/>
        <v>10.199999999999999</v>
      </c>
      <c r="E17" s="133">
        <f t="shared" ca="1" si="10"/>
        <v>13.4</v>
      </c>
      <c r="F17" s="133">
        <f t="shared" ref="F17:L17" ca="1" si="11">ROUND((F16/1000),1)</f>
        <v>10.9</v>
      </c>
      <c r="G17" s="133">
        <f t="shared" ca="1" si="11"/>
        <v>8.6</v>
      </c>
      <c r="H17" s="133">
        <f t="shared" ca="1" si="11"/>
        <v>6.8</v>
      </c>
      <c r="I17" s="133">
        <f t="shared" ca="1" si="11"/>
        <v>5.5</v>
      </c>
      <c r="J17" s="133">
        <f t="shared" ca="1" si="11"/>
        <v>4.3</v>
      </c>
      <c r="K17" s="133">
        <f t="shared" ca="1" si="11"/>
        <v>3</v>
      </c>
      <c r="L17" s="133">
        <f t="shared" ca="1" si="11"/>
        <v>1.4</v>
      </c>
      <c r="M17" s="114">
        <f ca="1">SUM(D17:H17)</f>
        <v>49.9</v>
      </c>
      <c r="N17" s="113">
        <f t="shared" ca="1" si="1"/>
        <v>61.599999999999994</v>
      </c>
    </row>
    <row r="18" spans="1:20" s="61" customFormat="1">
      <c r="A18" s="65"/>
      <c r="B18" s="66"/>
      <c r="C18" s="130"/>
      <c r="D18" s="130"/>
      <c r="E18" s="130"/>
      <c r="F18" s="130"/>
      <c r="G18" s="130"/>
      <c r="H18" s="130"/>
      <c r="I18" s="130"/>
      <c r="J18" s="130"/>
      <c r="K18" s="130"/>
      <c r="L18" s="130"/>
      <c r="M18" s="75"/>
    </row>
    <row r="19" spans="1:20" s="61" customFormat="1" ht="30.75" customHeight="1" thickBot="1">
      <c r="A19" s="67"/>
      <c r="B19" s="68" t="s">
        <v>363</v>
      </c>
      <c r="C19" s="78">
        <f t="shared" ref="C19:L19" si="12">C16+C6</f>
        <v>15794.057914784054</v>
      </c>
      <c r="D19" s="78">
        <f t="shared" si="12"/>
        <v>14181.837018687707</v>
      </c>
      <c r="E19" s="78">
        <f t="shared" ca="1" si="12"/>
        <v>17026.077451572568</v>
      </c>
      <c r="F19" s="78">
        <f t="shared" ca="1" si="12"/>
        <v>14473.949441318129</v>
      </c>
      <c r="G19" s="148">
        <f t="shared" ca="1" si="12"/>
        <v>12129.00702305157</v>
      </c>
      <c r="H19" s="148">
        <f t="shared" ca="1" si="12"/>
        <v>10221.913959829939</v>
      </c>
      <c r="I19" s="79">
        <f t="shared" ca="1" si="12"/>
        <v>8869.2453975156168</v>
      </c>
      <c r="J19" s="79">
        <f t="shared" ca="1" si="12"/>
        <v>7606.2631131939943</v>
      </c>
      <c r="K19" s="79">
        <f t="shared" ca="1" si="12"/>
        <v>6199.493164772096</v>
      </c>
      <c r="L19" s="79">
        <f t="shared" ca="1" si="12"/>
        <v>4473.3044223648576</v>
      </c>
      <c r="M19" s="114">
        <f ca="1">SUM(D19:H19)</f>
        <v>68032.78489445991</v>
      </c>
      <c r="N19" s="113">
        <f ca="1">SUM(C19:H19)</f>
        <v>83826.842809243957</v>
      </c>
    </row>
    <row r="20" spans="1:20" ht="15.75" thickTop="1">
      <c r="A20" s="134"/>
      <c r="B20" s="135" t="s">
        <v>364</v>
      </c>
      <c r="C20" s="133">
        <f t="shared" ref="C20:E20" si="13">ROUND((C19/1000),1)</f>
        <v>15.8</v>
      </c>
      <c r="D20" s="133">
        <f t="shared" si="13"/>
        <v>14.2</v>
      </c>
      <c r="E20" s="133">
        <f t="shared" ca="1" si="13"/>
        <v>17</v>
      </c>
      <c r="F20" s="133">
        <f t="shared" ref="F20:L20" ca="1" si="14">ROUND((F19/1000),1)</f>
        <v>14.5</v>
      </c>
      <c r="G20" s="133">
        <f t="shared" ca="1" si="14"/>
        <v>12.1</v>
      </c>
      <c r="H20" s="133">
        <f t="shared" ca="1" si="14"/>
        <v>10.199999999999999</v>
      </c>
      <c r="I20" s="133">
        <f t="shared" ca="1" si="14"/>
        <v>8.9</v>
      </c>
      <c r="J20" s="133">
        <f t="shared" ca="1" si="14"/>
        <v>7.6</v>
      </c>
      <c r="K20" s="133">
        <f t="shared" ca="1" si="14"/>
        <v>6.2</v>
      </c>
      <c r="L20" s="133">
        <f t="shared" ca="1" si="14"/>
        <v>4.5</v>
      </c>
      <c r="M20" s="114">
        <f ca="1">SUM(D20:H20)</f>
        <v>68</v>
      </c>
      <c r="N20" s="113">
        <f t="shared" ca="1" si="1"/>
        <v>83.8</v>
      </c>
    </row>
    <row r="23" spans="1:20" s="387" customFormat="1">
      <c r="A23" s="386" t="s">
        <v>365</v>
      </c>
      <c r="C23" s="388">
        <v>2026</v>
      </c>
      <c r="D23" s="388">
        <v>2027</v>
      </c>
      <c r="E23" s="388">
        <v>2028</v>
      </c>
      <c r="F23" s="388">
        <v>2029</v>
      </c>
      <c r="G23" s="386">
        <v>2030</v>
      </c>
      <c r="H23" s="388">
        <v>2031</v>
      </c>
      <c r="I23" s="389">
        <v>2032</v>
      </c>
      <c r="J23" s="388">
        <v>2033</v>
      </c>
      <c r="K23" s="389">
        <v>2034</v>
      </c>
      <c r="L23" s="388">
        <v>2035</v>
      </c>
      <c r="M23" s="390" t="s">
        <v>348</v>
      </c>
    </row>
    <row r="24" spans="1:20">
      <c r="A24" s="1"/>
      <c r="C24" s="51"/>
      <c r="D24" s="51"/>
      <c r="E24" s="51"/>
      <c r="F24" s="51"/>
      <c r="G24" s="1"/>
      <c r="H24" s="51"/>
      <c r="I24" s="52"/>
      <c r="J24" s="51"/>
      <c r="K24" s="52"/>
      <c r="L24" s="51"/>
      <c r="M24" s="1"/>
    </row>
    <row r="25" spans="1:20">
      <c r="A25" t="s">
        <v>349</v>
      </c>
      <c r="C25" s="513" t="s">
        <v>350</v>
      </c>
      <c r="D25" s="514"/>
      <c r="E25" s="514"/>
      <c r="F25" s="150" t="s">
        <v>351</v>
      </c>
      <c r="G25" s="150"/>
      <c r="H25" s="151"/>
      <c r="I25" s="193" t="s">
        <v>64</v>
      </c>
      <c r="J25" s="194"/>
      <c r="K25" s="194"/>
      <c r="L25" s="195"/>
      <c r="M25" s="53" t="s">
        <v>352</v>
      </c>
      <c r="N25" s="483" t="s">
        <v>353</v>
      </c>
    </row>
    <row r="26" spans="1:20">
      <c r="A26" s="365"/>
      <c r="B26" s="310" t="s">
        <v>354</v>
      </c>
      <c r="C26" s="324">
        <f>'NZ ETS cap'!E36</f>
        <v>21916.630477743638</v>
      </c>
      <c r="D26" s="324">
        <f>'NZ ETS cap'!F36</f>
        <v>19330.24574276324</v>
      </c>
      <c r="E26" s="324">
        <f>'NZ ETS cap'!G36</f>
        <v>16035.620408481984</v>
      </c>
      <c r="F26" s="324">
        <f>'NZ ETS cap'!H36</f>
        <v>13385.42169496222</v>
      </c>
      <c r="G26" s="324">
        <f>'NZ ETS cap'!I36</f>
        <v>11218.212617894416</v>
      </c>
      <c r="H26" s="324">
        <f>'NZ ETS cap'!J36</f>
        <v>7855.753909350904</v>
      </c>
      <c r="I26" s="324">
        <f>'NZ ETS cap'!K36</f>
        <v>6812.9882171714635</v>
      </c>
      <c r="J26" s="324">
        <f>'NZ ETS cap'!L36</f>
        <v>5905.7569683975016</v>
      </c>
      <c r="K26" s="324">
        <f>'NZ ETS cap'!M36</f>
        <v>4767.5055311267351</v>
      </c>
      <c r="L26" s="324">
        <f>'NZ ETS cap'!N36</f>
        <v>3576.7883991325361</v>
      </c>
      <c r="M26" s="114">
        <f t="shared" ref="M26:M33" si="15">SUM(D26:H26)</f>
        <v>67825.254373452772</v>
      </c>
      <c r="N26" s="113">
        <f t="shared" ref="N26:N33" si="16">SUM(C26:H26)</f>
        <v>89741.884851196402</v>
      </c>
    </row>
    <row r="27" spans="1:20">
      <c r="A27" s="432">
        <v>1</v>
      </c>
      <c r="B27" s="17" t="s">
        <v>17</v>
      </c>
      <c r="C27" s="324">
        <f>'1. Technical adjustments'!D17</f>
        <v>1099.4497476788688</v>
      </c>
      <c r="D27" s="324">
        <f>'1. Technical adjustments'!E17</f>
        <v>1215.232878549419</v>
      </c>
      <c r="E27" s="324">
        <f>'1. Technical adjustments'!F17</f>
        <v>1013.2127546866298</v>
      </c>
      <c r="F27" s="324">
        <f>'1. Technical adjustments'!G17</f>
        <v>859.92484365092878</v>
      </c>
      <c r="G27" s="324">
        <f>'1. Technical adjustments'!H17</f>
        <v>683.15617951980437</v>
      </c>
      <c r="H27" s="324">
        <f>'1. Technical adjustments'!I17</f>
        <v>518.33184379581667</v>
      </c>
      <c r="I27" s="324">
        <f>'1. Technical adjustments'!J17</f>
        <v>509.93670502089117</v>
      </c>
      <c r="J27" s="324">
        <f>'1. Technical adjustments'!K17</f>
        <v>536.77043916516175</v>
      </c>
      <c r="K27" s="324">
        <f>'1. Technical adjustments'!L17</f>
        <v>494.47236849332097</v>
      </c>
      <c r="L27" s="324">
        <f>'1. Technical adjustments'!M17</f>
        <v>723.23814962826179</v>
      </c>
      <c r="M27" s="114">
        <f t="shared" si="15"/>
        <v>4289.8585002025984</v>
      </c>
      <c r="N27" s="113">
        <f t="shared" si="16"/>
        <v>5389.3082478814667</v>
      </c>
      <c r="O27" s="7"/>
      <c r="P27" s="7"/>
    </row>
    <row r="28" spans="1:20">
      <c r="A28" s="432">
        <v>2</v>
      </c>
      <c r="B28" s="17" t="s">
        <v>300</v>
      </c>
      <c r="C28" s="324">
        <f>'2. Industrial allocation'!E48</f>
        <v>4094.0579147840535</v>
      </c>
      <c r="D28" s="324">
        <f>'2. Industrial allocation'!F48</f>
        <v>3981.8370186877073</v>
      </c>
      <c r="E28" s="324">
        <f>'2. Industrial allocation'!G48</f>
        <v>3660.3317691029906</v>
      </c>
      <c r="F28" s="324">
        <f>'2. Industrial allocation'!H48</f>
        <v>3613.1984613787367</v>
      </c>
      <c r="G28" s="324">
        <f>'2. Industrial allocation'!I48</f>
        <v>3566.0651536544847</v>
      </c>
      <c r="H28" s="324">
        <f>'2. Industrial allocation'!J48</f>
        <v>3471.7985382059796</v>
      </c>
      <c r="I28" s="324">
        <f>'2. Industrial allocation'!K48</f>
        <v>3377.5319227574746</v>
      </c>
      <c r="J28" s="324">
        <f>'2. Industrial allocation'!L48</f>
        <v>3283.2653073089682</v>
      </c>
      <c r="K28" s="324">
        <f>'2. Industrial allocation'!M48</f>
        <v>3188.9986918604636</v>
      </c>
      <c r="L28" s="324">
        <f>'2. Industrial allocation'!N48</f>
        <v>3094.7320764119595</v>
      </c>
      <c r="M28" s="114">
        <f t="shared" si="15"/>
        <v>18293.230941029899</v>
      </c>
      <c r="N28" s="113">
        <f t="shared" si="16"/>
        <v>22387.288855813953</v>
      </c>
      <c r="O28" s="6"/>
    </row>
    <row r="29" spans="1:20">
      <c r="A29" s="432">
        <v>3</v>
      </c>
      <c r="B29" s="17" t="s">
        <v>366</v>
      </c>
      <c r="C29" s="70">
        <f>'3c. Surplus reduction volumes'!C17</f>
        <v>11523.122815280716</v>
      </c>
      <c r="D29" s="70">
        <f>'3c. Surplus reduction volumes'!D17</f>
        <v>9833.1758455261152</v>
      </c>
      <c r="E29" s="70">
        <f ca="1">'3c. Surplus reduction volumes'!E17</f>
        <v>-1690.6740697378582</v>
      </c>
      <c r="F29" s="70">
        <f ca="1">'3c. Surplus reduction volumes'!F17</f>
        <v>-1411.2572383048514</v>
      </c>
      <c r="G29" s="70">
        <f ca="1">'3c. Surplus reduction volumes'!G17</f>
        <v>-1182.7631671705053</v>
      </c>
      <c r="H29" s="70">
        <f ca="1">'3c. Surplus reduction volumes'!H16</f>
        <v>615.50810572514808</v>
      </c>
      <c r="I29" s="70">
        <f ca="1">'3c. Surplus reduction volumes'!I16</f>
        <v>533.80611463495472</v>
      </c>
      <c r="J29" s="70">
        <f ca="1">'3c. Surplus reduction volumes'!J16</f>
        <v>462.72341603834582</v>
      </c>
      <c r="K29" s="70">
        <f ca="1">'3c. Surplus reduction volumes'!K16</f>
        <v>373.53999786131874</v>
      </c>
      <c r="L29" s="70">
        <f ca="1">'3c. Surplus reduction volumes'!L16</f>
        <v>280.24582713941697</v>
      </c>
      <c r="M29" s="114">
        <f t="shared" ca="1" si="15"/>
        <v>6163.9894760380485</v>
      </c>
      <c r="N29" s="113">
        <f t="shared" ca="1" si="16"/>
        <v>17687.112291318765</v>
      </c>
    </row>
    <row r="30" spans="1:20">
      <c r="A30" s="433">
        <v>4</v>
      </c>
      <c r="B30" s="55" t="s">
        <v>303</v>
      </c>
      <c r="C30" s="348">
        <v>0</v>
      </c>
      <c r="D30" s="348">
        <v>0</v>
      </c>
      <c r="E30" s="348">
        <v>0</v>
      </c>
      <c r="F30" s="73">
        <v>0</v>
      </c>
      <c r="G30" s="76">
        <v>0</v>
      </c>
      <c r="H30" s="76">
        <v>0</v>
      </c>
      <c r="I30" s="74">
        <v>0</v>
      </c>
      <c r="J30" s="74">
        <v>0</v>
      </c>
      <c r="K30" s="74">
        <v>0</v>
      </c>
      <c r="L30" s="74">
        <v>0</v>
      </c>
      <c r="M30" s="309">
        <f t="shared" si="15"/>
        <v>0</v>
      </c>
      <c r="N30" s="113">
        <f t="shared" si="16"/>
        <v>0</v>
      </c>
    </row>
    <row r="31" spans="1:20">
      <c r="A31" s="434">
        <v>5</v>
      </c>
      <c r="B31" s="56" t="s">
        <v>356</v>
      </c>
      <c r="C31" s="351">
        <f>'Current NZ ETS settings'!E13</f>
        <v>5200</v>
      </c>
      <c r="D31" s="351">
        <f>'Current NZ ETS settings'!F13</f>
        <v>4300</v>
      </c>
      <c r="E31" s="71">
        <f t="shared" ref="E31:L31" ca="1" si="17">E26-E27-E28-E29-E30</f>
        <v>13052.749954430223</v>
      </c>
      <c r="F31" s="71">
        <f t="shared" ca="1" si="17"/>
        <v>10323.555628237405</v>
      </c>
      <c r="G31" s="71">
        <f t="shared" ca="1" si="17"/>
        <v>8151.7544518906325</v>
      </c>
      <c r="H31" s="71">
        <f t="shared" ca="1" si="17"/>
        <v>3250.1154216239593</v>
      </c>
      <c r="I31" s="71">
        <f t="shared" ca="1" si="17"/>
        <v>2391.7134747581431</v>
      </c>
      <c r="J31" s="71">
        <f t="shared" ca="1" si="17"/>
        <v>1622.9978058850261</v>
      </c>
      <c r="K31" s="71">
        <f t="shared" ca="1" si="17"/>
        <v>710.49447291163222</v>
      </c>
      <c r="L31" s="71">
        <f t="shared" ca="1" si="17"/>
        <v>-521.42765404710224</v>
      </c>
      <c r="M31" s="309">
        <f t="shared" ca="1" si="15"/>
        <v>39078.175456182224</v>
      </c>
      <c r="N31" s="113">
        <f t="shared" ca="1" si="16"/>
        <v>44278.175456182224</v>
      </c>
      <c r="Q31" s="4"/>
    </row>
    <row r="32" spans="1:20" s="1" customFormat="1" ht="23.25" customHeight="1" thickBot="1">
      <c r="A32" s="57"/>
      <c r="B32" s="58" t="s">
        <v>357</v>
      </c>
      <c r="C32" s="231">
        <f t="shared" ref="C32:L32" si="18">ROUND((C31/1000),1)</f>
        <v>5.2</v>
      </c>
      <c r="D32" s="149">
        <f t="shared" si="18"/>
        <v>4.3</v>
      </c>
      <c r="E32" s="149">
        <f t="shared" ca="1" si="18"/>
        <v>13.1</v>
      </c>
      <c r="F32" s="149">
        <f t="shared" ca="1" si="18"/>
        <v>10.3</v>
      </c>
      <c r="G32" s="149">
        <f t="shared" ca="1" si="18"/>
        <v>8.1999999999999993</v>
      </c>
      <c r="H32" s="149">
        <f t="shared" ca="1" si="18"/>
        <v>3.3</v>
      </c>
      <c r="I32" s="187">
        <f t="shared" ca="1" si="18"/>
        <v>2.4</v>
      </c>
      <c r="J32" s="187">
        <f t="shared" ca="1" si="18"/>
        <v>1.6</v>
      </c>
      <c r="K32" s="187">
        <f t="shared" ca="1" si="18"/>
        <v>0.7</v>
      </c>
      <c r="L32" s="187">
        <f t="shared" ca="1" si="18"/>
        <v>-0.5</v>
      </c>
      <c r="M32" s="309">
        <f t="shared" ca="1" si="15"/>
        <v>39.199999999999996</v>
      </c>
      <c r="N32" s="113">
        <f t="shared" ca="1" si="16"/>
        <v>44.400000000000006</v>
      </c>
      <c r="S32"/>
      <c r="T32"/>
    </row>
    <row r="33" spans="1:20" s="1" customFormat="1" ht="23.25" customHeight="1" thickTop="1" thickBot="1">
      <c r="A33" s="117"/>
      <c r="B33" s="118" t="s">
        <v>305</v>
      </c>
      <c r="C33" s="231">
        <f t="shared" ref="C33:L33" si="19">(C28+C31)/1000</f>
        <v>9.2940579147840552</v>
      </c>
      <c r="D33" s="149">
        <f t="shared" si="19"/>
        <v>8.2818370186877068</v>
      </c>
      <c r="E33" s="149">
        <f t="shared" ca="1" si="19"/>
        <v>16.713081723533215</v>
      </c>
      <c r="F33" s="149">
        <f t="shared" ca="1" si="19"/>
        <v>13.936754089616143</v>
      </c>
      <c r="G33" s="149">
        <f t="shared" ca="1" si="19"/>
        <v>11.717819605545117</v>
      </c>
      <c r="H33" s="149">
        <f t="shared" ca="1" si="19"/>
        <v>6.7219139598299389</v>
      </c>
      <c r="I33" s="187">
        <f t="shared" ca="1" si="19"/>
        <v>5.7692453975156175</v>
      </c>
      <c r="J33" s="187">
        <f t="shared" ca="1" si="19"/>
        <v>4.9062631131939947</v>
      </c>
      <c r="K33" s="187">
        <f t="shared" ca="1" si="19"/>
        <v>3.8994931647720961</v>
      </c>
      <c r="L33" s="187">
        <f t="shared" ca="1" si="19"/>
        <v>2.5733044223648571</v>
      </c>
      <c r="M33" s="309">
        <f t="shared" ca="1" si="15"/>
        <v>57.37140639721212</v>
      </c>
      <c r="N33" s="113">
        <f t="shared" ca="1" si="16"/>
        <v>66.665464311996175</v>
      </c>
    </row>
    <row r="34" spans="1:20" s="1" customFormat="1" ht="23.25" customHeight="1" thickTop="1">
      <c r="A34" s="117"/>
      <c r="B34" s="118"/>
      <c r="C34" s="232"/>
      <c r="D34" s="232"/>
      <c r="E34" s="232"/>
      <c r="F34" s="232"/>
      <c r="G34" s="232"/>
      <c r="H34" s="232"/>
      <c r="I34" s="232"/>
      <c r="J34" s="232"/>
      <c r="K34" s="232"/>
      <c r="L34" s="232"/>
      <c r="M34" s="119"/>
      <c r="N34" s="311"/>
      <c r="O34" s="311"/>
      <c r="P34" s="311"/>
      <c r="Q34" s="311"/>
      <c r="R34" s="311"/>
      <c r="S34" s="311"/>
      <c r="T34" s="311"/>
    </row>
    <row r="35" spans="1:20" s="61" customFormat="1">
      <c r="A35" s="515" t="s">
        <v>358</v>
      </c>
      <c r="B35" s="62" t="s">
        <v>359</v>
      </c>
      <c r="C35" s="76">
        <f>'Current NZ ETS settings'!E15</f>
        <v>2300</v>
      </c>
      <c r="D35" s="76">
        <f>'Current NZ ETS settings'!F15</f>
        <v>2100</v>
      </c>
      <c r="E35" s="76">
        <f>'Current NZ ETS settings'!G15</f>
        <v>1900</v>
      </c>
      <c r="F35" s="76">
        <f>'Current NZ ETS settings'!H15</f>
        <v>1700</v>
      </c>
      <c r="G35" s="76">
        <f>'Current NZ ETS settings'!I15</f>
        <v>1400</v>
      </c>
      <c r="H35" s="76">
        <f>'Current NZ ETS settings'!J15</f>
        <v>1200</v>
      </c>
      <c r="I35" s="76">
        <f>'Current NZ ETS settings'!K15</f>
        <v>1000</v>
      </c>
      <c r="J35" s="76">
        <f>'Current NZ ETS settings'!L15</f>
        <v>800</v>
      </c>
      <c r="K35" s="76">
        <f>'Current NZ ETS settings'!M15</f>
        <v>600.00000000000011</v>
      </c>
      <c r="L35" s="76">
        <f>'Current NZ ETS settings'!N15</f>
        <v>400.00000000000006</v>
      </c>
      <c r="M35" s="114">
        <f>SUM(D35:H35)</f>
        <v>8300</v>
      </c>
      <c r="N35" s="113">
        <f>SUM(C35:H35)</f>
        <v>10600</v>
      </c>
      <c r="O35" s="119"/>
      <c r="P35" s="143"/>
      <c r="Q35" s="143"/>
      <c r="R35" s="37"/>
      <c r="S35" s="37"/>
      <c r="T35" s="37"/>
    </row>
    <row r="36" spans="1:20" s="61" customFormat="1">
      <c r="A36" s="515"/>
      <c r="B36" s="62" t="s">
        <v>360</v>
      </c>
      <c r="C36" s="76">
        <f>'Current NZ ETS settings'!E16</f>
        <v>4200</v>
      </c>
      <c r="D36" s="76">
        <f>'Current NZ ETS settings'!F16</f>
        <v>3800</v>
      </c>
      <c r="E36" s="76">
        <f>'Current NZ ETS settings'!G16</f>
        <v>3400</v>
      </c>
      <c r="F36" s="76">
        <f>'Current NZ ETS settings'!H16</f>
        <v>3000</v>
      </c>
      <c r="G36" s="76">
        <f>'Current NZ ETS settings'!I16</f>
        <v>2500</v>
      </c>
      <c r="H36" s="76">
        <f>'Current NZ ETS settings'!J16</f>
        <v>2300</v>
      </c>
      <c r="I36" s="76">
        <f>'Current NZ ETS settings'!K16</f>
        <v>2099.9999999999995</v>
      </c>
      <c r="J36" s="76">
        <f>'Current NZ ETS settings'!L16</f>
        <v>1899.9999999999998</v>
      </c>
      <c r="K36" s="76">
        <f>'Current NZ ETS settings'!M16</f>
        <v>1699.9999999999998</v>
      </c>
      <c r="L36" s="76">
        <f>'Current NZ ETS settings'!N16</f>
        <v>1499.9999999999998</v>
      </c>
      <c r="M36" s="114">
        <f>SUM(D36:H36)</f>
        <v>15000</v>
      </c>
      <c r="N36" s="113">
        <f>SUM(C36:H36)</f>
        <v>19200</v>
      </c>
      <c r="R36" s="312"/>
      <c r="S36" s="312"/>
      <c r="T36" s="312"/>
    </row>
    <row r="37" spans="1:20" s="61" customFormat="1">
      <c r="A37" s="59"/>
      <c r="B37" s="60"/>
      <c r="C37" s="327"/>
      <c r="D37" s="327"/>
      <c r="E37" s="327"/>
      <c r="F37" s="327"/>
      <c r="G37" s="327"/>
      <c r="H37" s="327"/>
      <c r="I37" s="327"/>
      <c r="J37" s="327"/>
      <c r="K37" s="327"/>
      <c r="L37" s="77"/>
      <c r="M37" s="75"/>
    </row>
    <row r="38" spans="1:20" s="61" customFormat="1" ht="30.75" thickBot="1">
      <c r="A38" s="63"/>
      <c r="B38" s="64" t="s">
        <v>361</v>
      </c>
      <c r="C38" s="78">
        <f t="shared" ref="C38:L38" si="20">C31+C35+C36</f>
        <v>11700</v>
      </c>
      <c r="D38" s="78">
        <f t="shared" si="20"/>
        <v>10200</v>
      </c>
      <c r="E38" s="78">
        <f t="shared" ca="1" si="20"/>
        <v>18352.749954430223</v>
      </c>
      <c r="F38" s="78">
        <f t="shared" ca="1" si="20"/>
        <v>15023.555628237405</v>
      </c>
      <c r="G38" s="78">
        <f t="shared" ca="1" si="20"/>
        <v>12051.754451890632</v>
      </c>
      <c r="H38" s="148">
        <f t="shared" ca="1" si="20"/>
        <v>6750.1154216239593</v>
      </c>
      <c r="I38" s="79">
        <f t="shared" ca="1" si="20"/>
        <v>5491.7134747581422</v>
      </c>
      <c r="J38" s="79">
        <f t="shared" ca="1" si="20"/>
        <v>4322.9978058850256</v>
      </c>
      <c r="K38" s="79">
        <f t="shared" ca="1" si="20"/>
        <v>3010.4944729116323</v>
      </c>
      <c r="L38" s="79">
        <f t="shared" ca="1" si="20"/>
        <v>1378.5723459528976</v>
      </c>
      <c r="M38" s="114">
        <f ca="1">SUM(D38:H38)</f>
        <v>62378.175456182224</v>
      </c>
      <c r="N38" s="113">
        <f ca="1">SUM(C38:H38)</f>
        <v>74078.175456182216</v>
      </c>
    </row>
    <row r="39" spans="1:20" s="61" customFormat="1" ht="15.75" thickTop="1">
      <c r="A39" s="131"/>
      <c r="B39" s="132" t="s">
        <v>362</v>
      </c>
      <c r="C39" s="133">
        <f t="shared" ref="C39:L39" si="21">ROUND((C38/1000),1)</f>
        <v>11.7</v>
      </c>
      <c r="D39" s="133">
        <f t="shared" si="21"/>
        <v>10.199999999999999</v>
      </c>
      <c r="E39" s="133">
        <f t="shared" ca="1" si="21"/>
        <v>18.399999999999999</v>
      </c>
      <c r="F39" s="133">
        <f t="shared" ca="1" si="21"/>
        <v>15</v>
      </c>
      <c r="G39" s="133">
        <f t="shared" ca="1" si="21"/>
        <v>12.1</v>
      </c>
      <c r="H39" s="133">
        <f t="shared" ca="1" si="21"/>
        <v>6.8</v>
      </c>
      <c r="I39" s="133">
        <f t="shared" ca="1" si="21"/>
        <v>5.5</v>
      </c>
      <c r="J39" s="133">
        <f t="shared" ca="1" si="21"/>
        <v>4.3</v>
      </c>
      <c r="K39" s="133">
        <f t="shared" ca="1" si="21"/>
        <v>3</v>
      </c>
      <c r="L39" s="133">
        <f t="shared" ca="1" si="21"/>
        <v>1.4</v>
      </c>
      <c r="M39" s="114">
        <f ca="1">SUM(D39:H39)</f>
        <v>62.499999999999993</v>
      </c>
      <c r="N39" s="113">
        <f ca="1">SUM(C39:H39)</f>
        <v>74.199999999999989</v>
      </c>
    </row>
    <row r="40" spans="1:20" s="61" customFormat="1">
      <c r="A40" s="65"/>
      <c r="B40" s="66"/>
      <c r="C40" s="130"/>
      <c r="D40" s="130"/>
      <c r="E40" s="130"/>
      <c r="F40" s="130"/>
      <c r="G40" s="130"/>
      <c r="H40" s="130"/>
      <c r="I40" s="130"/>
      <c r="J40" s="130"/>
      <c r="K40" s="130"/>
      <c r="L40" s="130"/>
      <c r="M40" s="75"/>
    </row>
    <row r="41" spans="1:20" s="61" customFormat="1" ht="30.75" customHeight="1" thickBot="1">
      <c r="A41" s="67"/>
      <c r="B41" s="68" t="s">
        <v>367</v>
      </c>
      <c r="C41" s="78">
        <f t="shared" ref="C41:L41" si="22">C38+C28</f>
        <v>15794.057914784054</v>
      </c>
      <c r="D41" s="78">
        <f t="shared" si="22"/>
        <v>14181.837018687707</v>
      </c>
      <c r="E41" s="78">
        <f t="shared" ca="1" si="22"/>
        <v>22013.081723533214</v>
      </c>
      <c r="F41" s="78">
        <f t="shared" ca="1" si="22"/>
        <v>18636.754089616141</v>
      </c>
      <c r="G41" s="148">
        <f t="shared" ca="1" si="22"/>
        <v>15617.819605545117</v>
      </c>
      <c r="H41" s="148">
        <f t="shared" ca="1" si="22"/>
        <v>10221.913959829939</v>
      </c>
      <c r="I41" s="79">
        <f t="shared" ca="1" si="22"/>
        <v>8869.2453975156168</v>
      </c>
      <c r="J41" s="79">
        <f t="shared" ca="1" si="22"/>
        <v>7606.2631131939943</v>
      </c>
      <c r="K41" s="79">
        <f t="shared" ca="1" si="22"/>
        <v>6199.493164772096</v>
      </c>
      <c r="L41" s="79">
        <f t="shared" ca="1" si="22"/>
        <v>4473.3044223648576</v>
      </c>
      <c r="M41" s="114">
        <f ca="1">SUM(D41:H41)</f>
        <v>80671.406397212108</v>
      </c>
      <c r="N41" s="113">
        <f ca="1">SUM(C41:H41)</f>
        <v>96465.464311996169</v>
      </c>
    </row>
    <row r="42" spans="1:20" ht="15.75" thickTop="1">
      <c r="A42" s="134"/>
      <c r="B42" s="135" t="s">
        <v>364</v>
      </c>
      <c r="C42" s="133">
        <f t="shared" ref="C42:L42" si="23">ROUND((C41/1000),1)</f>
        <v>15.8</v>
      </c>
      <c r="D42" s="133">
        <f t="shared" si="23"/>
        <v>14.2</v>
      </c>
      <c r="E42" s="133">
        <f t="shared" ca="1" si="23"/>
        <v>22</v>
      </c>
      <c r="F42" s="133">
        <f t="shared" ca="1" si="23"/>
        <v>18.600000000000001</v>
      </c>
      <c r="G42" s="133">
        <f t="shared" ca="1" si="23"/>
        <v>15.6</v>
      </c>
      <c r="H42" s="133">
        <f t="shared" ca="1" si="23"/>
        <v>10.199999999999999</v>
      </c>
      <c r="I42" s="133">
        <f t="shared" ca="1" si="23"/>
        <v>8.9</v>
      </c>
      <c r="J42" s="133">
        <f t="shared" ca="1" si="23"/>
        <v>7.6</v>
      </c>
      <c r="K42" s="133">
        <f t="shared" ca="1" si="23"/>
        <v>6.2</v>
      </c>
      <c r="L42" s="133">
        <f t="shared" ca="1" si="23"/>
        <v>4.5</v>
      </c>
      <c r="M42" s="114">
        <f ca="1">SUM(D42:H42)</f>
        <v>80.600000000000009</v>
      </c>
      <c r="N42" s="113">
        <f ca="1">SUM(C42:H42)</f>
        <v>96.399999999999991</v>
      </c>
    </row>
    <row r="44" spans="1:20">
      <c r="C44" s="5"/>
      <c r="D44" s="5"/>
      <c r="E44" s="5"/>
      <c r="F44" s="5"/>
      <c r="G44" s="5"/>
      <c r="H44" s="5"/>
      <c r="I44" s="5"/>
      <c r="J44" s="5"/>
      <c r="K44" s="5"/>
      <c r="L44" s="5"/>
    </row>
    <row r="45" spans="1:20" s="392" customFormat="1">
      <c r="A45" s="391" t="s">
        <v>368</v>
      </c>
      <c r="C45" s="393">
        <v>2026</v>
      </c>
      <c r="D45" s="393">
        <v>2027</v>
      </c>
      <c r="E45" s="393">
        <v>2028</v>
      </c>
      <c r="F45" s="393">
        <v>2029</v>
      </c>
      <c r="G45" s="391">
        <v>2030</v>
      </c>
      <c r="H45" s="393">
        <v>2031</v>
      </c>
      <c r="I45" s="394">
        <v>2032</v>
      </c>
      <c r="J45" s="393">
        <v>2033</v>
      </c>
      <c r="K45" s="394">
        <v>2034</v>
      </c>
      <c r="L45" s="393">
        <v>2035</v>
      </c>
      <c r="M45" s="395" t="s">
        <v>348</v>
      </c>
    </row>
    <row r="46" spans="1:20">
      <c r="A46" s="1"/>
      <c r="C46" s="51"/>
      <c r="D46" s="51"/>
      <c r="E46" s="51"/>
      <c r="F46" s="51"/>
      <c r="G46" s="1"/>
      <c r="H46" s="51"/>
      <c r="I46" s="52"/>
      <c r="J46" s="51"/>
      <c r="K46" s="52"/>
      <c r="L46" s="51"/>
      <c r="M46" s="1"/>
    </row>
    <row r="47" spans="1:20">
      <c r="A47" t="s">
        <v>349</v>
      </c>
      <c r="C47" s="513" t="s">
        <v>350</v>
      </c>
      <c r="D47" s="514"/>
      <c r="E47" s="514"/>
      <c r="F47" s="150" t="s">
        <v>351</v>
      </c>
      <c r="G47" s="150"/>
      <c r="H47" s="151"/>
      <c r="I47" s="193" t="s">
        <v>64</v>
      </c>
      <c r="J47" s="194"/>
      <c r="K47" s="194"/>
      <c r="L47" s="195"/>
      <c r="M47" s="53" t="s">
        <v>352</v>
      </c>
      <c r="N47" s="483" t="s">
        <v>353</v>
      </c>
    </row>
    <row r="48" spans="1:20">
      <c r="A48" s="365"/>
      <c r="B48" s="310" t="s">
        <v>354</v>
      </c>
      <c r="C48" s="324">
        <f>'NZ ETS cap'!E36</f>
        <v>21916.630477743638</v>
      </c>
      <c r="D48" s="324">
        <f>'NZ ETS cap'!F36</f>
        <v>19330.24574276324</v>
      </c>
      <c r="E48" s="324">
        <f>'NZ ETS cap'!G36</f>
        <v>16035.620408481984</v>
      </c>
      <c r="F48" s="324">
        <f>'NZ ETS cap'!H36</f>
        <v>13385.42169496222</v>
      </c>
      <c r="G48" s="324">
        <f>'NZ ETS cap'!I36</f>
        <v>11218.212617894416</v>
      </c>
      <c r="H48" s="324">
        <f>'NZ ETS cap'!J36</f>
        <v>7855.753909350904</v>
      </c>
      <c r="I48" s="324">
        <f>'NZ ETS cap'!K36</f>
        <v>6812.9882171714635</v>
      </c>
      <c r="J48" s="324">
        <f>'NZ ETS cap'!L36</f>
        <v>5905.7569683975016</v>
      </c>
      <c r="K48" s="324">
        <f>'NZ ETS cap'!M36</f>
        <v>4767.5055311267351</v>
      </c>
      <c r="L48" s="324">
        <f>'NZ ETS cap'!N36</f>
        <v>3576.7883991325361</v>
      </c>
      <c r="M48" s="114">
        <f t="shared" ref="M48:M55" si="24">SUM(D48:H48)</f>
        <v>67825.254373452772</v>
      </c>
      <c r="N48" s="113">
        <f t="shared" ref="N48:N55" si="25">SUM(C48:H48)</f>
        <v>89741.884851196402</v>
      </c>
    </row>
    <row r="49" spans="1:20">
      <c r="A49" s="432">
        <v>1</v>
      </c>
      <c r="B49" s="17" t="s">
        <v>17</v>
      </c>
      <c r="C49" s="324">
        <f>'1. Technical adjustments'!D17</f>
        <v>1099.4497476788688</v>
      </c>
      <c r="D49" s="324">
        <f>'1. Technical adjustments'!E17</f>
        <v>1215.232878549419</v>
      </c>
      <c r="E49" s="324">
        <f>'1. Technical adjustments'!F17</f>
        <v>1013.2127546866298</v>
      </c>
      <c r="F49" s="324">
        <f>'1. Technical adjustments'!G17</f>
        <v>859.92484365092878</v>
      </c>
      <c r="G49" s="324">
        <f>'1. Technical adjustments'!H17</f>
        <v>683.15617951980437</v>
      </c>
      <c r="H49" s="324">
        <f>'1. Technical adjustments'!I17</f>
        <v>518.33184379581667</v>
      </c>
      <c r="I49" s="324">
        <f>'1. Technical adjustments'!J17</f>
        <v>509.93670502089117</v>
      </c>
      <c r="J49" s="324">
        <f>'1. Technical adjustments'!K17</f>
        <v>536.77043916516175</v>
      </c>
      <c r="K49" s="324">
        <f>'1. Technical adjustments'!L17</f>
        <v>494.47236849332097</v>
      </c>
      <c r="L49" s="324">
        <f>'1. Technical adjustments'!M17</f>
        <v>723.23814962826179</v>
      </c>
      <c r="M49" s="114">
        <f t="shared" si="24"/>
        <v>4289.8585002025984</v>
      </c>
      <c r="N49" s="113">
        <f t="shared" si="25"/>
        <v>5389.3082478814667</v>
      </c>
      <c r="O49" s="7"/>
      <c r="P49" s="7"/>
    </row>
    <row r="50" spans="1:20">
      <c r="A50" s="432">
        <v>2</v>
      </c>
      <c r="B50" s="17" t="s">
        <v>300</v>
      </c>
      <c r="C50" s="324">
        <f>'2. Industrial allocation'!E48</f>
        <v>4094.0579147840535</v>
      </c>
      <c r="D50" s="324">
        <f>'2. Industrial allocation'!F48</f>
        <v>3981.8370186877073</v>
      </c>
      <c r="E50" s="324">
        <f>'2. Industrial allocation'!G48</f>
        <v>3660.3317691029906</v>
      </c>
      <c r="F50" s="324">
        <f>'2. Industrial allocation'!H48</f>
        <v>3613.1984613787367</v>
      </c>
      <c r="G50" s="324">
        <f>'2. Industrial allocation'!I48</f>
        <v>3566.0651536544847</v>
      </c>
      <c r="H50" s="324">
        <f>'2. Industrial allocation'!J48</f>
        <v>3471.7985382059796</v>
      </c>
      <c r="I50" s="324">
        <f>'2. Industrial allocation'!K48</f>
        <v>3377.5319227574746</v>
      </c>
      <c r="J50" s="324">
        <f>'2. Industrial allocation'!L48</f>
        <v>3283.2653073089682</v>
      </c>
      <c r="K50" s="324">
        <f>'2. Industrial allocation'!M48</f>
        <v>3188.9986918604636</v>
      </c>
      <c r="L50" s="324">
        <f>'2. Industrial allocation'!N48</f>
        <v>3094.7320764119595</v>
      </c>
      <c r="M50" s="114">
        <f t="shared" si="24"/>
        <v>18293.230941029899</v>
      </c>
      <c r="N50" s="113">
        <f t="shared" si="25"/>
        <v>22387.288855813953</v>
      </c>
      <c r="O50" s="6"/>
    </row>
    <row r="51" spans="1:20">
      <c r="A51" s="432">
        <v>3</v>
      </c>
      <c r="B51" s="17" t="s">
        <v>369</v>
      </c>
      <c r="C51" s="70">
        <f>'3c. Surplus reduction volumes'!C18</f>
        <v>11523.122815280716</v>
      </c>
      <c r="D51" s="70">
        <f>'3c. Surplus reduction volumes'!D18</f>
        <v>9833.1758455261152</v>
      </c>
      <c r="E51" s="70">
        <f ca="1">'3c. Surplus reduction volumes'!E18</f>
        <v>8011.0883628568799</v>
      </c>
      <c r="F51" s="70">
        <f ca="1">'3c. Surplus reduction volumes'!F18</f>
        <v>6687.0999213553341</v>
      </c>
      <c r="G51" s="70">
        <f ca="1">'3c. Surplus reduction volumes'!G18</f>
        <v>5604.4038375797236</v>
      </c>
      <c r="H51" s="70">
        <f ca="1">'3c. Surplus reduction volumes'!H16</f>
        <v>615.50810572514808</v>
      </c>
      <c r="I51" s="70">
        <f ca="1">'3c. Surplus reduction volumes'!I16</f>
        <v>533.80611463495472</v>
      </c>
      <c r="J51" s="70">
        <f ca="1">'3c. Surplus reduction volumes'!J16</f>
        <v>462.72341603834582</v>
      </c>
      <c r="K51" s="70">
        <f ca="1">'3c. Surplus reduction volumes'!K16</f>
        <v>373.53999786131874</v>
      </c>
      <c r="L51" s="70">
        <f ca="1">'3c. Surplus reduction volumes'!L16</f>
        <v>280.24582713941697</v>
      </c>
      <c r="M51" s="114">
        <f t="shared" ca="1" si="24"/>
        <v>30751.276073043202</v>
      </c>
      <c r="N51" s="113">
        <f t="shared" ca="1" si="25"/>
        <v>42274.398888323914</v>
      </c>
    </row>
    <row r="52" spans="1:20">
      <c r="A52" s="433">
        <v>4</v>
      </c>
      <c r="B52" s="55" t="s">
        <v>303</v>
      </c>
      <c r="C52" s="348">
        <v>0</v>
      </c>
      <c r="D52" s="348">
        <v>0</v>
      </c>
      <c r="E52" s="348">
        <v>0</v>
      </c>
      <c r="F52" s="73">
        <v>0</v>
      </c>
      <c r="G52" s="76">
        <v>0</v>
      </c>
      <c r="H52" s="76">
        <v>0</v>
      </c>
      <c r="I52" s="74">
        <v>0</v>
      </c>
      <c r="J52" s="74">
        <v>0</v>
      </c>
      <c r="K52" s="74">
        <v>0</v>
      </c>
      <c r="L52" s="74">
        <v>0</v>
      </c>
      <c r="M52" s="309">
        <f t="shared" si="24"/>
        <v>0</v>
      </c>
      <c r="N52" s="113">
        <f t="shared" si="25"/>
        <v>0</v>
      </c>
    </row>
    <row r="53" spans="1:20">
      <c r="A53" s="434">
        <v>5</v>
      </c>
      <c r="B53" s="56" t="s">
        <v>356</v>
      </c>
      <c r="C53" s="351">
        <f>'Current NZ ETS settings'!E13</f>
        <v>5200</v>
      </c>
      <c r="D53" s="351">
        <f>'Current NZ ETS settings'!F13</f>
        <v>4300</v>
      </c>
      <c r="E53" s="71">
        <f t="shared" ref="E53:L53" ca="1" si="26">E48-E49-E50-E51-E52</f>
        <v>3350.9875218354837</v>
      </c>
      <c r="F53" s="71">
        <f t="shared" ca="1" si="26"/>
        <v>2225.1984685772195</v>
      </c>
      <c r="G53" s="71">
        <f t="shared" ca="1" si="26"/>
        <v>1364.5874471404031</v>
      </c>
      <c r="H53" s="71">
        <f t="shared" ca="1" si="26"/>
        <v>3250.1154216239593</v>
      </c>
      <c r="I53" s="71">
        <f t="shared" ca="1" si="26"/>
        <v>2391.7134747581431</v>
      </c>
      <c r="J53" s="71">
        <f t="shared" ca="1" si="26"/>
        <v>1622.9978058850261</v>
      </c>
      <c r="K53" s="71">
        <f t="shared" ca="1" si="26"/>
        <v>710.49447291163222</v>
      </c>
      <c r="L53" s="71">
        <f t="shared" ca="1" si="26"/>
        <v>-521.42765404710224</v>
      </c>
      <c r="M53" s="309">
        <f t="shared" ca="1" si="24"/>
        <v>14490.888859177066</v>
      </c>
      <c r="N53" s="113">
        <f t="shared" ca="1" si="25"/>
        <v>19690.888859177063</v>
      </c>
      <c r="Q53" s="4"/>
    </row>
    <row r="54" spans="1:20" s="1" customFormat="1" ht="23.25" customHeight="1" thickBot="1">
      <c r="A54" s="57"/>
      <c r="B54" s="58" t="s">
        <v>357</v>
      </c>
      <c r="C54" s="231">
        <f t="shared" ref="C54:L54" si="27">ROUND((C53/1000),1)</f>
        <v>5.2</v>
      </c>
      <c r="D54" s="149">
        <f t="shared" si="27"/>
        <v>4.3</v>
      </c>
      <c r="E54" s="149">
        <f t="shared" ca="1" si="27"/>
        <v>3.4</v>
      </c>
      <c r="F54" s="149">
        <f t="shared" ca="1" si="27"/>
        <v>2.2000000000000002</v>
      </c>
      <c r="G54" s="149">
        <f t="shared" ca="1" si="27"/>
        <v>1.4</v>
      </c>
      <c r="H54" s="149">
        <f t="shared" ca="1" si="27"/>
        <v>3.3</v>
      </c>
      <c r="I54" s="187">
        <f t="shared" ca="1" si="27"/>
        <v>2.4</v>
      </c>
      <c r="J54" s="187">
        <f t="shared" ca="1" si="27"/>
        <v>1.6</v>
      </c>
      <c r="K54" s="187">
        <f t="shared" ca="1" si="27"/>
        <v>0.7</v>
      </c>
      <c r="L54" s="187">
        <f t="shared" ca="1" si="27"/>
        <v>-0.5</v>
      </c>
      <c r="M54" s="309">
        <f t="shared" ca="1" si="24"/>
        <v>14.599999999999998</v>
      </c>
      <c r="N54" s="113">
        <f t="shared" ca="1" si="25"/>
        <v>19.8</v>
      </c>
      <c r="S54"/>
      <c r="T54"/>
    </row>
    <row r="55" spans="1:20" s="1" customFormat="1" ht="23.25" customHeight="1" thickTop="1" thickBot="1">
      <c r="A55" s="117"/>
      <c r="B55" s="118" t="s">
        <v>305</v>
      </c>
      <c r="C55" s="231">
        <f t="shared" ref="C55:L55" si="28">(C50+C53)/1000</f>
        <v>9.2940579147840552</v>
      </c>
      <c r="D55" s="149">
        <f t="shared" si="28"/>
        <v>8.2818370186877068</v>
      </c>
      <c r="E55" s="149">
        <f t="shared" ca="1" si="28"/>
        <v>7.0113192909384745</v>
      </c>
      <c r="F55" s="149">
        <f t="shared" ca="1" si="28"/>
        <v>5.8383969299559562</v>
      </c>
      <c r="G55" s="149">
        <f t="shared" ca="1" si="28"/>
        <v>4.9306526007948879</v>
      </c>
      <c r="H55" s="149">
        <f t="shared" ca="1" si="28"/>
        <v>6.7219139598299389</v>
      </c>
      <c r="I55" s="187">
        <f t="shared" ca="1" si="28"/>
        <v>5.7692453975156175</v>
      </c>
      <c r="J55" s="187">
        <f t="shared" ca="1" si="28"/>
        <v>4.9062631131939947</v>
      </c>
      <c r="K55" s="187">
        <f t="shared" ca="1" si="28"/>
        <v>3.8994931647720961</v>
      </c>
      <c r="L55" s="187">
        <f t="shared" ca="1" si="28"/>
        <v>2.5733044223648571</v>
      </c>
      <c r="M55" s="309">
        <f t="shared" ca="1" si="24"/>
        <v>32.784119800206966</v>
      </c>
      <c r="N55" s="113">
        <f t="shared" ca="1" si="25"/>
        <v>42.078177714991021</v>
      </c>
    </row>
    <row r="56" spans="1:20" s="1" customFormat="1" ht="23.25" customHeight="1" thickTop="1">
      <c r="A56" s="117"/>
      <c r="B56" s="118"/>
      <c r="C56" s="232"/>
      <c r="D56" s="232"/>
      <c r="E56" s="232"/>
      <c r="F56" s="232"/>
      <c r="G56" s="232"/>
      <c r="H56" s="232"/>
      <c r="I56" s="232"/>
      <c r="J56" s="232"/>
      <c r="K56" s="232"/>
      <c r="L56" s="232"/>
      <c r="M56" s="119"/>
      <c r="N56" s="311"/>
      <c r="O56" s="311"/>
      <c r="P56" s="311"/>
      <c r="Q56" s="311"/>
      <c r="R56" s="311"/>
      <c r="S56" s="311"/>
      <c r="T56" s="311"/>
    </row>
    <row r="57" spans="1:20" s="61" customFormat="1">
      <c r="A57" s="515" t="s">
        <v>358</v>
      </c>
      <c r="B57" s="62" t="s">
        <v>359</v>
      </c>
      <c r="C57" s="76">
        <f>'Current NZ ETS settings'!E15</f>
        <v>2300</v>
      </c>
      <c r="D57" s="76">
        <f>'Current NZ ETS settings'!F15</f>
        <v>2100</v>
      </c>
      <c r="E57" s="76">
        <f>'Current NZ ETS settings'!G15</f>
        <v>1900</v>
      </c>
      <c r="F57" s="76">
        <f>'Current NZ ETS settings'!H15</f>
        <v>1700</v>
      </c>
      <c r="G57" s="76">
        <f>'Current NZ ETS settings'!I15</f>
        <v>1400</v>
      </c>
      <c r="H57" s="76">
        <f>'Current NZ ETS settings'!J15</f>
        <v>1200</v>
      </c>
      <c r="I57" s="76">
        <f>'Current NZ ETS settings'!K15</f>
        <v>1000</v>
      </c>
      <c r="J57" s="76">
        <f>'Current NZ ETS settings'!L15</f>
        <v>800</v>
      </c>
      <c r="K57" s="76">
        <f>'Current NZ ETS settings'!M15</f>
        <v>600.00000000000011</v>
      </c>
      <c r="L57" s="76">
        <f>'Current NZ ETS settings'!N15</f>
        <v>400.00000000000006</v>
      </c>
      <c r="M57" s="114">
        <f>SUM(D57:H57)</f>
        <v>8300</v>
      </c>
      <c r="N57" s="113">
        <f>SUM(C57:H57)</f>
        <v>10600</v>
      </c>
      <c r="O57" s="119"/>
      <c r="P57" s="143"/>
      <c r="Q57" s="143"/>
      <c r="R57" s="37"/>
      <c r="S57" s="37"/>
      <c r="T57" s="37"/>
    </row>
    <row r="58" spans="1:20" s="61" customFormat="1">
      <c r="A58" s="515"/>
      <c r="B58" s="62" t="s">
        <v>360</v>
      </c>
      <c r="C58" s="76">
        <f>'Current NZ ETS settings'!E16</f>
        <v>4200</v>
      </c>
      <c r="D58" s="76">
        <f>'Current NZ ETS settings'!F16</f>
        <v>3800</v>
      </c>
      <c r="E58" s="76">
        <f>'Current NZ ETS settings'!G16</f>
        <v>3400</v>
      </c>
      <c r="F58" s="76">
        <f>'Current NZ ETS settings'!H16</f>
        <v>3000</v>
      </c>
      <c r="G58" s="76">
        <f>'Current NZ ETS settings'!I16</f>
        <v>2500</v>
      </c>
      <c r="H58" s="76">
        <f>'Current NZ ETS settings'!J16</f>
        <v>2300</v>
      </c>
      <c r="I58" s="76">
        <f>'Current NZ ETS settings'!K16</f>
        <v>2099.9999999999995</v>
      </c>
      <c r="J58" s="76">
        <f>'Current NZ ETS settings'!L16</f>
        <v>1899.9999999999998</v>
      </c>
      <c r="K58" s="76">
        <f>'Current NZ ETS settings'!M16</f>
        <v>1699.9999999999998</v>
      </c>
      <c r="L58" s="76">
        <f>'Current NZ ETS settings'!N16</f>
        <v>1499.9999999999998</v>
      </c>
      <c r="M58" s="114">
        <f>SUM(D58:H58)</f>
        <v>15000</v>
      </c>
      <c r="N58" s="113">
        <f>SUM(C58:H58)</f>
        <v>19200</v>
      </c>
      <c r="R58" s="312"/>
      <c r="S58" s="312"/>
      <c r="T58" s="312"/>
    </row>
    <row r="59" spans="1:20" s="61" customFormat="1">
      <c r="A59" s="59"/>
      <c r="B59" s="60"/>
      <c r="C59" s="327"/>
      <c r="D59" s="327"/>
      <c r="E59" s="327"/>
      <c r="F59" s="327"/>
      <c r="G59" s="327"/>
      <c r="H59" s="327"/>
      <c r="I59" s="327"/>
      <c r="J59" s="327"/>
      <c r="K59" s="327"/>
      <c r="L59" s="77"/>
      <c r="M59" s="75"/>
    </row>
    <row r="60" spans="1:20" s="61" customFormat="1" ht="30.75" thickBot="1">
      <c r="A60" s="63"/>
      <c r="B60" s="64" t="s">
        <v>361</v>
      </c>
      <c r="C60" s="78">
        <f t="shared" ref="C60:L60" si="29">C53+C57+C58</f>
        <v>11700</v>
      </c>
      <c r="D60" s="78">
        <f t="shared" si="29"/>
        <v>10200</v>
      </c>
      <c r="E60" s="78">
        <f t="shared" ca="1" si="29"/>
        <v>8650.9875218354828</v>
      </c>
      <c r="F60" s="78">
        <f t="shared" ca="1" si="29"/>
        <v>6925.1984685772195</v>
      </c>
      <c r="G60" s="78">
        <f t="shared" ca="1" si="29"/>
        <v>5264.5874471404031</v>
      </c>
      <c r="H60" s="148">
        <f t="shared" ca="1" si="29"/>
        <v>6750.1154216239593</v>
      </c>
      <c r="I60" s="79">
        <f t="shared" ca="1" si="29"/>
        <v>5491.7134747581422</v>
      </c>
      <c r="J60" s="79">
        <f t="shared" ca="1" si="29"/>
        <v>4322.9978058850256</v>
      </c>
      <c r="K60" s="79">
        <f t="shared" ca="1" si="29"/>
        <v>3010.4944729116323</v>
      </c>
      <c r="L60" s="79">
        <f t="shared" ca="1" si="29"/>
        <v>1378.5723459528976</v>
      </c>
      <c r="M60" s="114">
        <f ca="1">SUM(D60:H60)</f>
        <v>37790.888859177066</v>
      </c>
      <c r="N60" s="113">
        <f ca="1">SUM(C60:H60)</f>
        <v>49490.888859177066</v>
      </c>
    </row>
    <row r="61" spans="1:20" s="61" customFormat="1" ht="15.75" thickTop="1">
      <c r="A61" s="131"/>
      <c r="B61" s="132" t="s">
        <v>362</v>
      </c>
      <c r="C61" s="133">
        <f t="shared" ref="C61:L61" si="30">ROUND((C60/1000),1)</f>
        <v>11.7</v>
      </c>
      <c r="D61" s="133">
        <f t="shared" si="30"/>
        <v>10.199999999999999</v>
      </c>
      <c r="E61" s="133">
        <f t="shared" ca="1" si="30"/>
        <v>8.6999999999999993</v>
      </c>
      <c r="F61" s="133">
        <f t="shared" ca="1" si="30"/>
        <v>6.9</v>
      </c>
      <c r="G61" s="133">
        <f t="shared" ca="1" si="30"/>
        <v>5.3</v>
      </c>
      <c r="H61" s="133">
        <f t="shared" ca="1" si="30"/>
        <v>6.8</v>
      </c>
      <c r="I61" s="133">
        <f t="shared" ca="1" si="30"/>
        <v>5.5</v>
      </c>
      <c r="J61" s="133">
        <f t="shared" ca="1" si="30"/>
        <v>4.3</v>
      </c>
      <c r="K61" s="133">
        <f t="shared" ca="1" si="30"/>
        <v>3</v>
      </c>
      <c r="L61" s="133">
        <f t="shared" ca="1" si="30"/>
        <v>1.4</v>
      </c>
      <c r="M61" s="114">
        <f ca="1">SUM(D61:H61)</f>
        <v>37.9</v>
      </c>
      <c r="N61" s="113">
        <f ca="1">SUM(C61:H61)</f>
        <v>49.599999999999994</v>
      </c>
    </row>
    <row r="62" spans="1:20" s="61" customFormat="1">
      <c r="A62" s="65"/>
      <c r="B62" s="66"/>
      <c r="C62" s="130"/>
      <c r="D62" s="130"/>
      <c r="E62" s="130"/>
      <c r="F62" s="130"/>
      <c r="G62" s="130"/>
      <c r="H62" s="130"/>
      <c r="I62" s="130"/>
      <c r="J62" s="130"/>
      <c r="K62" s="130"/>
      <c r="L62" s="130"/>
      <c r="M62" s="75"/>
    </row>
    <row r="63" spans="1:20" s="61" customFormat="1" ht="30.75" customHeight="1" thickBot="1">
      <c r="A63" s="67"/>
      <c r="B63" s="68" t="s">
        <v>367</v>
      </c>
      <c r="C63" s="78">
        <f t="shared" ref="C63:L63" si="31">C60+C50</f>
        <v>15794.057914784054</v>
      </c>
      <c r="D63" s="78">
        <f t="shared" si="31"/>
        <v>14181.837018687707</v>
      </c>
      <c r="E63" s="78">
        <f t="shared" ca="1" si="31"/>
        <v>12311.319290938474</v>
      </c>
      <c r="F63" s="78">
        <f t="shared" ca="1" si="31"/>
        <v>10538.396929955956</v>
      </c>
      <c r="G63" s="148">
        <f t="shared" ca="1" si="31"/>
        <v>8830.6526007948887</v>
      </c>
      <c r="H63" s="148">
        <f t="shared" ca="1" si="31"/>
        <v>10221.913959829939</v>
      </c>
      <c r="I63" s="79">
        <f t="shared" ca="1" si="31"/>
        <v>8869.2453975156168</v>
      </c>
      <c r="J63" s="79">
        <f t="shared" ca="1" si="31"/>
        <v>7606.2631131939943</v>
      </c>
      <c r="K63" s="79">
        <f t="shared" ca="1" si="31"/>
        <v>6199.493164772096</v>
      </c>
      <c r="L63" s="79">
        <f t="shared" ca="1" si="31"/>
        <v>4473.3044223648576</v>
      </c>
      <c r="M63" s="114">
        <f ca="1">SUM(D63:H63)</f>
        <v>56084.119800206958</v>
      </c>
      <c r="N63" s="113">
        <f ca="1">SUM(C63:H63)</f>
        <v>71878.177714991019</v>
      </c>
    </row>
    <row r="64" spans="1:20" ht="15.75" thickTop="1">
      <c r="A64" s="134"/>
      <c r="B64" s="135" t="s">
        <v>364</v>
      </c>
      <c r="C64" s="133">
        <f t="shared" ref="C64:L64" si="32">ROUND((C63/1000),1)</f>
        <v>15.8</v>
      </c>
      <c r="D64" s="133">
        <f t="shared" si="32"/>
        <v>14.2</v>
      </c>
      <c r="E64" s="133">
        <f t="shared" ca="1" si="32"/>
        <v>12.3</v>
      </c>
      <c r="F64" s="133">
        <f t="shared" ca="1" si="32"/>
        <v>10.5</v>
      </c>
      <c r="G64" s="133">
        <f t="shared" ca="1" si="32"/>
        <v>8.8000000000000007</v>
      </c>
      <c r="H64" s="133">
        <f t="shared" ca="1" si="32"/>
        <v>10.199999999999999</v>
      </c>
      <c r="I64" s="133">
        <f t="shared" ca="1" si="32"/>
        <v>8.9</v>
      </c>
      <c r="J64" s="133">
        <f t="shared" ca="1" si="32"/>
        <v>7.6</v>
      </c>
      <c r="K64" s="133">
        <f t="shared" ca="1" si="32"/>
        <v>6.2</v>
      </c>
      <c r="L64" s="133">
        <f t="shared" ca="1" si="32"/>
        <v>4.5</v>
      </c>
      <c r="M64" s="114">
        <f ca="1">SUM(D64:H64)</f>
        <v>56</v>
      </c>
      <c r="N64" s="113">
        <f ca="1">SUM(C64:H64)</f>
        <v>71.8</v>
      </c>
    </row>
    <row r="66" spans="1:14" s="452" customFormat="1">
      <c r="A66" s="452" t="s">
        <v>370</v>
      </c>
    </row>
    <row r="68" spans="1:14">
      <c r="A68" t="s">
        <v>349</v>
      </c>
      <c r="C68" s="513" t="s">
        <v>350</v>
      </c>
      <c r="D68" s="514"/>
      <c r="E68" s="514"/>
      <c r="F68" s="150" t="s">
        <v>351</v>
      </c>
      <c r="G68" s="150"/>
      <c r="H68" s="151"/>
      <c r="I68" s="193" t="s">
        <v>64</v>
      </c>
      <c r="J68" s="194"/>
      <c r="K68" s="194"/>
      <c r="L68" s="195"/>
      <c r="M68" s="53" t="s">
        <v>352</v>
      </c>
      <c r="N68" s="483" t="s">
        <v>353</v>
      </c>
    </row>
    <row r="69" spans="1:14">
      <c r="A69" s="365"/>
      <c r="B69" s="310" t="s">
        <v>354</v>
      </c>
      <c r="C69" s="324">
        <f>'NZ ETS cap'!E37</f>
        <v>21916.630477743638</v>
      </c>
      <c r="D69" s="324">
        <f>'NZ ETS cap'!F37</f>
        <v>19330.24574276324</v>
      </c>
      <c r="E69" s="324">
        <f>'NZ ETS cap'!G37</f>
        <v>16035.620408481984</v>
      </c>
      <c r="F69" s="324">
        <f>'NZ ETS cap'!H37</f>
        <v>13385.42169496222</v>
      </c>
      <c r="G69" s="324">
        <f>'NZ ETS cap'!I37</f>
        <v>11218.212617894416</v>
      </c>
      <c r="H69" s="324">
        <f ca="1">'NZ ETS cap'!J37</f>
        <v>7643.2608921475303</v>
      </c>
      <c r="I69" s="324">
        <f ca="1">'NZ ETS cap'!K37</f>
        <v>6656.617643635529</v>
      </c>
      <c r="J69" s="324">
        <f ca="1">'NZ ETS cap'!L37</f>
        <v>5799.6451366784167</v>
      </c>
      <c r="K69" s="324">
        <f ca="1">'NZ ETS cap'!M37</f>
        <v>4721.0532995380254</v>
      </c>
      <c r="L69" s="324">
        <f ca="1">'NZ ETS cap'!N37</f>
        <v>4098.216053179638</v>
      </c>
      <c r="M69" s="114">
        <f t="shared" ref="M69:M76" ca="1" si="33">SUM(D69:H69)</f>
        <v>67612.761356249393</v>
      </c>
      <c r="N69" s="113">
        <f t="shared" ref="N69:N76" ca="1" si="34">SUM(C69:H69)</f>
        <v>89529.391833993024</v>
      </c>
    </row>
    <row r="70" spans="1:14">
      <c r="A70" s="432">
        <v>1</v>
      </c>
      <c r="B70" s="17" t="s">
        <v>17</v>
      </c>
      <c r="C70" s="324">
        <f>'1. Technical adjustments'!D17</f>
        <v>1099.4497476788688</v>
      </c>
      <c r="D70" s="324">
        <f>'1. Technical adjustments'!E17</f>
        <v>1215.232878549419</v>
      </c>
      <c r="E70" s="324">
        <f>'1. Technical adjustments'!F17</f>
        <v>1013.2127546866298</v>
      </c>
      <c r="F70" s="324">
        <f>'1. Technical adjustments'!G17</f>
        <v>859.92484365092878</v>
      </c>
      <c r="G70" s="324">
        <f>'1. Technical adjustments'!H17</f>
        <v>683.15617951980437</v>
      </c>
      <c r="H70" s="324">
        <f>'1. Technical adjustments'!I17</f>
        <v>518.33184379581667</v>
      </c>
      <c r="I70" s="324">
        <f>'1. Technical adjustments'!J17</f>
        <v>509.93670502089117</v>
      </c>
      <c r="J70" s="324">
        <f>'1. Technical adjustments'!K17</f>
        <v>536.77043916516175</v>
      </c>
      <c r="K70" s="324">
        <f>'1. Technical adjustments'!L17</f>
        <v>494.47236849332097</v>
      </c>
      <c r="L70" s="324">
        <f>'1. Technical adjustments'!M17</f>
        <v>723.23814962826179</v>
      </c>
      <c r="M70" s="114">
        <f t="shared" si="33"/>
        <v>4289.8585002025984</v>
      </c>
      <c r="N70" s="113">
        <f t="shared" si="34"/>
        <v>5389.3082478814667</v>
      </c>
    </row>
    <row r="71" spans="1:14">
      <c r="A71" s="432">
        <v>2</v>
      </c>
      <c r="B71" s="17" t="s">
        <v>300</v>
      </c>
      <c r="C71" s="324">
        <f>'2. Industrial allocation'!E48</f>
        <v>4094.0579147840535</v>
      </c>
      <c r="D71" s="324">
        <f>'2. Industrial allocation'!F48</f>
        <v>3981.8370186877073</v>
      </c>
      <c r="E71" s="324">
        <f>'2. Industrial allocation'!G48</f>
        <v>3660.3317691029906</v>
      </c>
      <c r="F71" s="324">
        <f>'2. Industrial allocation'!H48</f>
        <v>3613.1984613787367</v>
      </c>
      <c r="G71" s="324">
        <f>'2. Industrial allocation'!I48</f>
        <v>3566.0651536544847</v>
      </c>
      <c r="H71" s="324">
        <f>'2. Industrial allocation'!J48</f>
        <v>3471.7985382059796</v>
      </c>
      <c r="I71" s="324">
        <f>'2. Industrial allocation'!K48</f>
        <v>3377.5319227574746</v>
      </c>
      <c r="J71" s="324">
        <f>'2. Industrial allocation'!L48</f>
        <v>3283.2653073089682</v>
      </c>
      <c r="K71" s="324">
        <f>'2. Industrial allocation'!M48</f>
        <v>3188.9986918604636</v>
      </c>
      <c r="L71" s="324">
        <f>'2. Industrial allocation'!N48</f>
        <v>3094.7320764119595</v>
      </c>
      <c r="M71" s="114">
        <f t="shared" si="33"/>
        <v>18293.230941029899</v>
      </c>
      <c r="N71" s="113">
        <f t="shared" si="34"/>
        <v>22387.288855813953</v>
      </c>
    </row>
    <row r="72" spans="1:14">
      <c r="A72" s="432">
        <v>3</v>
      </c>
      <c r="B72" s="17" t="s">
        <v>355</v>
      </c>
      <c r="C72" s="70">
        <f>'3c. Surplus reduction volumes'!C16</f>
        <v>11523.122815280716</v>
      </c>
      <c r="D72" s="70">
        <f>'3c. Surplus reduction volumes'!D16</f>
        <v>9833.1758455261152</v>
      </c>
      <c r="E72" s="70">
        <f ca="1">'3c. Surplus reduction volumes'!E16</f>
        <v>3296.3302022227849</v>
      </c>
      <c r="F72" s="70">
        <f ca="1">'3c. Surplus reduction volumes'!F16</f>
        <v>2751.5474099931607</v>
      </c>
      <c r="G72" s="70">
        <f ca="1">'3c. Surplus reduction volumes'!G16</f>
        <v>2306.0494153230406</v>
      </c>
      <c r="H72" s="70">
        <f ca="1">'3c. Surplus reduction volumes'!H16</f>
        <v>615.50810572514808</v>
      </c>
      <c r="I72" s="70">
        <f ca="1">'3c. Surplus reduction volumes'!I16</f>
        <v>533.80611463495472</v>
      </c>
      <c r="J72" s="70">
        <f ca="1">'3c. Surplus reduction volumes'!J16</f>
        <v>462.72341603834582</v>
      </c>
      <c r="K72" s="70">
        <f ca="1">'3c. Surplus reduction volumes'!K16</f>
        <v>373.53999786131874</v>
      </c>
      <c r="L72" s="70">
        <f ca="1">'3c. Surplus reduction volumes'!L16</f>
        <v>280.24582713941697</v>
      </c>
      <c r="M72" s="114">
        <f t="shared" ca="1" si="33"/>
        <v>18802.61097879025</v>
      </c>
      <c r="N72" s="113">
        <f t="shared" ca="1" si="34"/>
        <v>30325.733794070962</v>
      </c>
    </row>
    <row r="73" spans="1:14">
      <c r="A73" s="433">
        <v>4</v>
      </c>
      <c r="B73" s="55" t="s">
        <v>303</v>
      </c>
      <c r="C73" s="348">
        <v>0</v>
      </c>
      <c r="D73" s="348">
        <v>0</v>
      </c>
      <c r="E73" s="348">
        <v>0</v>
      </c>
      <c r="F73" s="73">
        <v>0</v>
      </c>
      <c r="G73" s="76">
        <v>0</v>
      </c>
      <c r="H73" s="76">
        <v>0</v>
      </c>
      <c r="I73" s="74">
        <v>0</v>
      </c>
      <c r="J73" s="74">
        <v>0</v>
      </c>
      <c r="K73" s="74">
        <v>0</v>
      </c>
      <c r="L73" s="74">
        <v>0</v>
      </c>
      <c r="M73" s="309">
        <f t="shared" si="33"/>
        <v>0</v>
      </c>
      <c r="N73" s="113">
        <f t="shared" si="34"/>
        <v>0</v>
      </c>
    </row>
    <row r="74" spans="1:14">
      <c r="A74" s="434">
        <v>5</v>
      </c>
      <c r="B74" s="56" t="s">
        <v>356</v>
      </c>
      <c r="C74" s="351">
        <f>'Current NZ ETS settings'!E13</f>
        <v>5200</v>
      </c>
      <c r="D74" s="351">
        <f>'Current NZ ETS settings'!F13</f>
        <v>4300</v>
      </c>
      <c r="E74" s="71">
        <f t="shared" ref="E74:L74" ca="1" si="35">E69-E70-E71-E72-E73</f>
        <v>8065.7456824695782</v>
      </c>
      <c r="F74" s="71">
        <f t="shared" ca="1" si="35"/>
        <v>6160.7509799393929</v>
      </c>
      <c r="G74" s="71">
        <f t="shared" ca="1" si="35"/>
        <v>4662.9418693970856</v>
      </c>
      <c r="H74" s="71">
        <f t="shared" ca="1" si="35"/>
        <v>3037.6224044205856</v>
      </c>
      <c r="I74" s="71">
        <f t="shared" ca="1" si="35"/>
        <v>2235.3429012222086</v>
      </c>
      <c r="J74" s="71">
        <f t="shared" ca="1" si="35"/>
        <v>1516.8859741659412</v>
      </c>
      <c r="K74" s="71">
        <f t="shared" ca="1" si="35"/>
        <v>664.04224132292245</v>
      </c>
      <c r="L74" s="71">
        <f t="shared" ca="1" si="35"/>
        <v>-3.4106051316484809E-13</v>
      </c>
      <c r="M74" s="309">
        <f t="shared" ca="1" si="33"/>
        <v>26227.060936226644</v>
      </c>
      <c r="N74" s="113">
        <f t="shared" ca="1" si="34"/>
        <v>31427.060936226637</v>
      </c>
    </row>
    <row r="75" spans="1:14" ht="15.75" thickBot="1">
      <c r="A75" s="57"/>
      <c r="B75" s="58" t="s">
        <v>357</v>
      </c>
      <c r="C75" s="231">
        <f t="shared" ref="C75:L75" si="36">ROUND((C74/1000),1)</f>
        <v>5.2</v>
      </c>
      <c r="D75" s="149">
        <f t="shared" si="36"/>
        <v>4.3</v>
      </c>
      <c r="E75" s="149">
        <f t="shared" ca="1" si="36"/>
        <v>8.1</v>
      </c>
      <c r="F75" s="149">
        <f t="shared" ca="1" si="36"/>
        <v>6.2</v>
      </c>
      <c r="G75" s="149">
        <f t="shared" ca="1" si="36"/>
        <v>4.7</v>
      </c>
      <c r="H75" s="149">
        <f t="shared" ca="1" si="36"/>
        <v>3</v>
      </c>
      <c r="I75" s="187">
        <f t="shared" ca="1" si="36"/>
        <v>2.2000000000000002</v>
      </c>
      <c r="J75" s="187">
        <f t="shared" ca="1" si="36"/>
        <v>1.5</v>
      </c>
      <c r="K75" s="187">
        <f t="shared" ca="1" si="36"/>
        <v>0.7</v>
      </c>
      <c r="L75" s="187">
        <f t="shared" ca="1" si="36"/>
        <v>0</v>
      </c>
      <c r="M75" s="309">
        <f t="shared" ca="1" si="33"/>
        <v>26.299999999999997</v>
      </c>
      <c r="N75" s="113">
        <f t="shared" ca="1" si="34"/>
        <v>31.5</v>
      </c>
    </row>
    <row r="76" spans="1:14" ht="16.5" thickTop="1" thickBot="1">
      <c r="A76" s="117"/>
      <c r="B76" s="118" t="s">
        <v>305</v>
      </c>
      <c r="C76" s="231">
        <f t="shared" ref="C76:L76" si="37">(C71+C74)/1000</f>
        <v>9.2940579147840552</v>
      </c>
      <c r="D76" s="149">
        <f t="shared" si="37"/>
        <v>8.2818370186877068</v>
      </c>
      <c r="E76" s="149">
        <f t="shared" ca="1" si="37"/>
        <v>11.726077451572568</v>
      </c>
      <c r="F76" s="149">
        <f t="shared" ca="1" si="37"/>
        <v>9.7739494413181287</v>
      </c>
      <c r="G76" s="149">
        <f t="shared" ca="1" si="37"/>
        <v>8.2290070230515706</v>
      </c>
      <c r="H76" s="149">
        <f t="shared" ca="1" si="37"/>
        <v>6.5094209426265648</v>
      </c>
      <c r="I76" s="187">
        <f t="shared" ca="1" si="37"/>
        <v>5.6128748239796833</v>
      </c>
      <c r="J76" s="187">
        <f t="shared" ca="1" si="37"/>
        <v>4.8001512814749097</v>
      </c>
      <c r="K76" s="187">
        <f t="shared" ca="1" si="37"/>
        <v>3.8530409331833861</v>
      </c>
      <c r="L76" s="187">
        <f t="shared" ca="1" si="37"/>
        <v>3.094732076411959</v>
      </c>
      <c r="M76" s="309">
        <f t="shared" ca="1" si="33"/>
        <v>44.52029187725654</v>
      </c>
      <c r="N76" s="113">
        <f t="shared" ca="1" si="34"/>
        <v>53.814349792040595</v>
      </c>
    </row>
    <row r="77" spans="1:14" ht="15.75" thickTop="1">
      <c r="A77" s="117"/>
      <c r="B77" s="118"/>
      <c r="C77" s="232"/>
      <c r="D77" s="232"/>
      <c r="E77" s="232"/>
      <c r="F77" s="232"/>
      <c r="G77" s="232"/>
      <c r="H77" s="232"/>
      <c r="I77" s="232"/>
      <c r="J77" s="232"/>
      <c r="K77" s="232"/>
      <c r="L77" s="232"/>
      <c r="M77" s="119"/>
      <c r="N77" s="311"/>
    </row>
    <row r="78" spans="1:14">
      <c r="A78" s="515" t="s">
        <v>358</v>
      </c>
      <c r="B78" s="62" t="s">
        <v>359</v>
      </c>
      <c r="C78" s="76">
        <f>'Current NZ ETS settings'!E36</f>
        <v>6</v>
      </c>
      <c r="D78" s="76">
        <f>'Current NZ ETS settings'!F36</f>
        <v>6</v>
      </c>
      <c r="E78" s="76">
        <f>'Current NZ ETS settings'!G36</f>
        <v>0</v>
      </c>
      <c r="F78" s="76">
        <f>'Current NZ ETS settings'!H36</f>
        <v>0</v>
      </c>
      <c r="G78" s="76">
        <f>'Current NZ ETS settings'!I36</f>
        <v>0</v>
      </c>
      <c r="H78" s="76">
        <f>'Current NZ ETS settings'!J36</f>
        <v>0</v>
      </c>
      <c r="I78" s="76">
        <f>'Current NZ ETS settings'!K36</f>
        <v>0</v>
      </c>
      <c r="J78" s="76">
        <f>'Current NZ ETS settings'!L36</f>
        <v>0</v>
      </c>
      <c r="K78" s="76">
        <f>'Current NZ ETS settings'!M36</f>
        <v>0</v>
      </c>
      <c r="L78" s="76">
        <f>'Current NZ ETS settings'!N36</f>
        <v>0</v>
      </c>
      <c r="M78" s="114">
        <f>SUM(D78:H78)</f>
        <v>6</v>
      </c>
      <c r="N78" s="113">
        <f>SUM(C78:H78)</f>
        <v>12</v>
      </c>
    </row>
    <row r="79" spans="1:14">
      <c r="A79" s="515"/>
      <c r="B79" s="62" t="s">
        <v>360</v>
      </c>
      <c r="C79" s="76">
        <f>'Current NZ ETS settings'!E37</f>
        <v>0</v>
      </c>
      <c r="D79" s="76">
        <f>'Current NZ ETS settings'!F37</f>
        <v>0</v>
      </c>
      <c r="E79" s="76">
        <f>'Current NZ ETS settings'!G37</f>
        <v>0</v>
      </c>
      <c r="F79" s="76">
        <f>'Current NZ ETS settings'!H37</f>
        <v>0</v>
      </c>
      <c r="G79" s="76">
        <f>'Current NZ ETS settings'!I37</f>
        <v>0</v>
      </c>
      <c r="H79" s="76">
        <f>'Current NZ ETS settings'!J37</f>
        <v>0</v>
      </c>
      <c r="I79" s="76">
        <f>'Current NZ ETS settings'!K37</f>
        <v>0</v>
      </c>
      <c r="J79" s="76">
        <f>'Current NZ ETS settings'!L37</f>
        <v>0</v>
      </c>
      <c r="K79" s="76">
        <f>'Current NZ ETS settings'!M37</f>
        <v>0</v>
      </c>
      <c r="L79" s="76">
        <f>'Current NZ ETS settings'!N37</f>
        <v>0</v>
      </c>
      <c r="M79" s="114">
        <f>SUM(D79:H79)</f>
        <v>0</v>
      </c>
      <c r="N79" s="113">
        <f>SUM(C79:H79)</f>
        <v>0</v>
      </c>
    </row>
    <row r="80" spans="1:14">
      <c r="A80" s="59"/>
      <c r="B80" s="60"/>
      <c r="C80" s="327"/>
      <c r="D80" s="327"/>
      <c r="E80" s="327"/>
      <c r="F80" s="327"/>
      <c r="G80" s="327"/>
      <c r="H80" s="327"/>
      <c r="I80" s="327"/>
      <c r="J80" s="327"/>
      <c r="K80" s="327"/>
      <c r="L80" s="77"/>
      <c r="M80" s="75"/>
      <c r="N80" s="61"/>
    </row>
    <row r="81" spans="1:14" ht="30.75" thickBot="1">
      <c r="A81" s="63"/>
      <c r="B81" s="64" t="s">
        <v>361</v>
      </c>
      <c r="C81" s="78">
        <f t="shared" ref="C81:L81" si="38">C74+C78+C79</f>
        <v>5206</v>
      </c>
      <c r="D81" s="78">
        <f t="shared" si="38"/>
        <v>4306</v>
      </c>
      <c r="E81" s="78">
        <f t="shared" ca="1" si="38"/>
        <v>8065.7456824695782</v>
      </c>
      <c r="F81" s="78">
        <f t="shared" ca="1" si="38"/>
        <v>6160.7509799393929</v>
      </c>
      <c r="G81" s="78">
        <f t="shared" ca="1" si="38"/>
        <v>4662.9418693970856</v>
      </c>
      <c r="H81" s="148">
        <f t="shared" ca="1" si="38"/>
        <v>3037.6224044205856</v>
      </c>
      <c r="I81" s="79">
        <f t="shared" ca="1" si="38"/>
        <v>2235.3429012222086</v>
      </c>
      <c r="J81" s="79">
        <f t="shared" ca="1" si="38"/>
        <v>1516.8859741659412</v>
      </c>
      <c r="K81" s="79">
        <f t="shared" ca="1" si="38"/>
        <v>664.04224132292245</v>
      </c>
      <c r="L81" s="79">
        <f t="shared" ca="1" si="38"/>
        <v>-3.4106051316484809E-13</v>
      </c>
      <c r="M81" s="114">
        <f ca="1">SUM(D81:H81)</f>
        <v>26233.060936226644</v>
      </c>
      <c r="N81" s="113">
        <f ca="1">SUM(C81:H81)</f>
        <v>31439.060936226637</v>
      </c>
    </row>
    <row r="82" spans="1:14" ht="15.75" thickTop="1">
      <c r="A82" s="131"/>
      <c r="B82" s="132" t="s">
        <v>362</v>
      </c>
      <c r="C82" s="133">
        <f t="shared" ref="C82:L82" si="39">ROUND((C81/1000),1)</f>
        <v>5.2</v>
      </c>
      <c r="D82" s="133">
        <f t="shared" si="39"/>
        <v>4.3</v>
      </c>
      <c r="E82" s="133">
        <f t="shared" ca="1" si="39"/>
        <v>8.1</v>
      </c>
      <c r="F82" s="133">
        <f t="shared" ca="1" si="39"/>
        <v>6.2</v>
      </c>
      <c r="G82" s="133">
        <f t="shared" ca="1" si="39"/>
        <v>4.7</v>
      </c>
      <c r="H82" s="133">
        <f t="shared" ca="1" si="39"/>
        <v>3</v>
      </c>
      <c r="I82" s="133">
        <f t="shared" ca="1" si="39"/>
        <v>2.2000000000000002</v>
      </c>
      <c r="J82" s="133">
        <f t="shared" ca="1" si="39"/>
        <v>1.5</v>
      </c>
      <c r="K82" s="133">
        <f t="shared" ca="1" si="39"/>
        <v>0.7</v>
      </c>
      <c r="L82" s="133">
        <f t="shared" ca="1" si="39"/>
        <v>0</v>
      </c>
      <c r="M82" s="114">
        <f ca="1">SUM(D82:H82)</f>
        <v>26.299999999999997</v>
      </c>
      <c r="N82" s="113">
        <f ca="1">SUM(C82:H82)</f>
        <v>31.5</v>
      </c>
    </row>
    <row r="83" spans="1:14">
      <c r="A83" s="65"/>
      <c r="B83" s="66"/>
      <c r="C83" s="130"/>
      <c r="D83" s="130"/>
      <c r="E83" s="130"/>
      <c r="F83" s="130"/>
      <c r="G83" s="130"/>
      <c r="H83" s="130"/>
      <c r="I83" s="130"/>
      <c r="J83" s="130"/>
      <c r="K83" s="130"/>
      <c r="L83" s="130"/>
      <c r="M83" s="75"/>
      <c r="N83" s="61"/>
    </row>
    <row r="84" spans="1:14" ht="15.75" thickBot="1">
      <c r="A84" s="67"/>
      <c r="B84" s="68" t="s">
        <v>367</v>
      </c>
      <c r="C84" s="78">
        <f t="shared" ref="C84:L84" si="40">C81+C71</f>
        <v>9300.0579147840544</v>
      </c>
      <c r="D84" s="78">
        <f t="shared" si="40"/>
        <v>8287.8370186877073</v>
      </c>
      <c r="E84" s="78">
        <f t="shared" ca="1" si="40"/>
        <v>11726.077451572568</v>
      </c>
      <c r="F84" s="78">
        <f t="shared" ca="1" si="40"/>
        <v>9773.9494413181292</v>
      </c>
      <c r="G84" s="148">
        <f t="shared" ca="1" si="40"/>
        <v>8229.0070230515703</v>
      </c>
      <c r="H84" s="148">
        <f t="shared" ca="1" si="40"/>
        <v>6509.4209426265652</v>
      </c>
      <c r="I84" s="79">
        <f t="shared" ca="1" si="40"/>
        <v>5612.8748239796832</v>
      </c>
      <c r="J84" s="79">
        <f t="shared" ca="1" si="40"/>
        <v>4800.1512814749094</v>
      </c>
      <c r="K84" s="79">
        <f t="shared" ca="1" si="40"/>
        <v>3853.0409331833862</v>
      </c>
      <c r="L84" s="79">
        <f t="shared" ca="1" si="40"/>
        <v>3094.732076411959</v>
      </c>
      <c r="M84" s="114">
        <f ca="1">SUM(D84:H84)</f>
        <v>44526.291877256539</v>
      </c>
      <c r="N84" s="113">
        <f ca="1">SUM(C84:H84)</f>
        <v>53826.349792040593</v>
      </c>
    </row>
    <row r="85" spans="1:14" ht="15.75" thickTop="1">
      <c r="A85" s="134"/>
      <c r="B85" s="135" t="s">
        <v>364</v>
      </c>
      <c r="C85" s="133">
        <f t="shared" ref="C85:L85" si="41">ROUND((C84/1000),1)</f>
        <v>9.3000000000000007</v>
      </c>
      <c r="D85" s="133">
        <f t="shared" si="41"/>
        <v>8.3000000000000007</v>
      </c>
      <c r="E85" s="133">
        <f t="shared" ca="1" si="41"/>
        <v>11.7</v>
      </c>
      <c r="F85" s="133">
        <f t="shared" ca="1" si="41"/>
        <v>9.8000000000000007</v>
      </c>
      <c r="G85" s="133">
        <f t="shared" ca="1" si="41"/>
        <v>8.1999999999999993</v>
      </c>
      <c r="H85" s="133">
        <f t="shared" ca="1" si="41"/>
        <v>6.5</v>
      </c>
      <c r="I85" s="133">
        <f t="shared" ca="1" si="41"/>
        <v>5.6</v>
      </c>
      <c r="J85" s="133">
        <f t="shared" ca="1" si="41"/>
        <v>4.8</v>
      </c>
      <c r="K85" s="133">
        <f t="shared" ca="1" si="41"/>
        <v>3.9</v>
      </c>
      <c r="L85" s="133">
        <f t="shared" ca="1" si="41"/>
        <v>3.1</v>
      </c>
      <c r="M85" s="114">
        <f ca="1">SUM(D85:H85)</f>
        <v>44.5</v>
      </c>
      <c r="N85" s="113">
        <f ca="1">SUM(C85:H85)</f>
        <v>53.8</v>
      </c>
    </row>
    <row r="102" spans="3:12">
      <c r="C102" s="5"/>
      <c r="D102" s="5"/>
      <c r="E102" s="5"/>
      <c r="F102" s="5"/>
      <c r="G102" s="5"/>
      <c r="H102" s="5"/>
      <c r="I102" s="5"/>
      <c r="J102" s="5"/>
      <c r="K102" s="5"/>
      <c r="L102" s="5"/>
    </row>
    <row r="103" spans="3:12">
      <c r="H103" s="9"/>
    </row>
    <row r="104" spans="3:12">
      <c r="H104" s="13"/>
      <c r="I104" s="13"/>
    </row>
  </sheetData>
  <mergeCells count="8">
    <mergeCell ref="C3:D3"/>
    <mergeCell ref="A13:A14"/>
    <mergeCell ref="C25:E25"/>
    <mergeCell ref="C68:E68"/>
    <mergeCell ref="A78:A79"/>
    <mergeCell ref="A35:A36"/>
    <mergeCell ref="C47:E47"/>
    <mergeCell ref="A57:A58"/>
  </mergeCells>
  <pageMargins left="0.7" right="0.7" top="0.75" bottom="0.75" header="0.3" footer="0.3"/>
  <pageSetup paperSize="9" orientation="portrait" r:id="rId1"/>
  <headerFooter>
    <oddHeader>&amp;C&amp;"Calibri"&amp;9&amp;K000000 [IN-CONFIDENCE]&amp;1#_x000D_</oddHeader>
    <oddFooter>&amp;C_x000D_&amp;1#&amp;"Calibri"&amp;9&amp;K000000 [IN-CONFIDENCE]</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C7429-B8B9-4293-AC02-FC9F490AE226}">
  <sheetPr>
    <tabColor theme="9"/>
  </sheetPr>
  <dimension ref="A1:Z52"/>
  <sheetViews>
    <sheetView zoomScale="85" zoomScaleNormal="85" workbookViewId="0">
      <selection activeCell="A7" sqref="A7"/>
    </sheetView>
  </sheetViews>
  <sheetFormatPr defaultRowHeight="15"/>
  <cols>
    <col min="1" max="1" width="44" customWidth="1"/>
    <col min="2" max="12" width="12.5703125" customWidth="1"/>
    <col min="13" max="13" width="12.7109375" customWidth="1"/>
    <col min="15" max="15" width="18.28515625" customWidth="1"/>
    <col min="16" max="16" width="10.42578125" customWidth="1"/>
  </cols>
  <sheetData>
    <row r="1" spans="1:26">
      <c r="B1" s="516" t="s">
        <v>115</v>
      </c>
      <c r="C1" s="516"/>
      <c r="D1" s="516"/>
      <c r="E1" s="516"/>
      <c r="F1" s="516"/>
      <c r="G1" s="517" t="s">
        <v>116</v>
      </c>
      <c r="H1" s="517"/>
      <c r="I1" s="517"/>
      <c r="J1" s="517"/>
      <c r="K1" s="517"/>
      <c r="L1" s="356"/>
    </row>
    <row r="2" spans="1:26">
      <c r="C2" s="518" t="s">
        <v>186</v>
      </c>
      <c r="D2" s="518"/>
      <c r="E2" s="518"/>
      <c r="F2" s="518"/>
      <c r="G2" s="518"/>
      <c r="H2" s="519" t="s">
        <v>64</v>
      </c>
      <c r="I2" s="519"/>
      <c r="J2" s="519"/>
      <c r="K2" s="519"/>
      <c r="L2" s="356"/>
    </row>
    <row r="3" spans="1:26">
      <c r="A3" s="1"/>
      <c r="B3" s="1">
        <v>2026</v>
      </c>
      <c r="C3" s="1">
        <v>2027</v>
      </c>
      <c r="D3" s="1">
        <v>2028</v>
      </c>
      <c r="E3" s="1">
        <v>2029</v>
      </c>
      <c r="F3" s="1">
        <v>2030</v>
      </c>
      <c r="G3" s="1">
        <v>2031</v>
      </c>
      <c r="H3" s="1">
        <v>2032</v>
      </c>
      <c r="I3" s="1">
        <v>2033</v>
      </c>
      <c r="J3" s="1">
        <v>2034</v>
      </c>
      <c r="K3" s="1">
        <v>2035</v>
      </c>
      <c r="L3" s="1"/>
      <c r="M3" s="1" t="s">
        <v>187</v>
      </c>
      <c r="N3" s="1"/>
      <c r="O3" s="1"/>
      <c r="X3" s="1"/>
    </row>
    <row r="4" spans="1:26">
      <c r="A4" s="342" t="s">
        <v>371</v>
      </c>
      <c r="B4" s="374">
        <f>'Current NZ ETS settings'!E13</f>
        <v>5200</v>
      </c>
      <c r="C4" s="373">
        <f>'Current NZ ETS settings'!F13</f>
        <v>4300</v>
      </c>
      <c r="D4" s="373">
        <f>'Current NZ ETS settings'!G13</f>
        <v>3300</v>
      </c>
      <c r="E4" s="373">
        <f>'Current NZ ETS settings'!H13</f>
        <v>2400</v>
      </c>
      <c r="F4" s="373">
        <f>'Current NZ ETS settings'!I13</f>
        <v>1700.0000000000011</v>
      </c>
      <c r="G4" s="373">
        <f ca="1">'5a. Range of auction volumes'!H74</f>
        <v>3037.6224044205856</v>
      </c>
      <c r="H4" s="373">
        <f ca="1">'5a. Range of auction volumes'!I74</f>
        <v>2235.3429012222086</v>
      </c>
      <c r="I4" s="373">
        <f ca="1">'5a. Range of auction volumes'!J74</f>
        <v>1516.8859741659412</v>
      </c>
      <c r="J4" s="373">
        <f ca="1">'5a. Range of auction volumes'!K74</f>
        <v>664.04224132292245</v>
      </c>
      <c r="K4" s="373">
        <f ca="1">'5a. Range of auction volumes'!L74</f>
        <v>-3.4106051316484809E-13</v>
      </c>
      <c r="L4" s="328"/>
      <c r="M4" s="143">
        <f ca="1">SUM(C4:G4)</f>
        <v>14737.622404420588</v>
      </c>
      <c r="N4" s="4"/>
      <c r="P4" s="11"/>
      <c r="Q4" s="111"/>
      <c r="S4" s="4"/>
      <c r="T4" s="11"/>
      <c r="X4" s="37"/>
    </row>
    <row r="5" spans="1:26">
      <c r="A5" t="s">
        <v>372</v>
      </c>
      <c r="B5" s="461">
        <f t="shared" ref="B5:K5" si="0">B4/1000</f>
        <v>5.2</v>
      </c>
      <c r="C5" s="447">
        <f t="shared" si="0"/>
        <v>4.3</v>
      </c>
      <c r="D5" s="447">
        <f t="shared" si="0"/>
        <v>3.3</v>
      </c>
      <c r="E5" s="447">
        <f t="shared" si="0"/>
        <v>2.4</v>
      </c>
      <c r="F5" s="447">
        <f t="shared" si="0"/>
        <v>1.7000000000000011</v>
      </c>
      <c r="G5" s="447">
        <f t="shared" ca="1" si="0"/>
        <v>3.0376224044205857</v>
      </c>
      <c r="H5" s="447">
        <f t="shared" ca="1" si="0"/>
        <v>2.2353429012222086</v>
      </c>
      <c r="I5" s="447">
        <f t="shared" ca="1" si="0"/>
        <v>1.5168859741659413</v>
      </c>
      <c r="J5" s="447">
        <f t="shared" ca="1" si="0"/>
        <v>0.66404224132292244</v>
      </c>
      <c r="K5" s="447">
        <f t="shared" ca="1" si="0"/>
        <v>-3.410605131648481E-16</v>
      </c>
      <c r="L5" s="328"/>
      <c r="M5" s="143"/>
      <c r="N5" s="4"/>
      <c r="P5" s="80"/>
      <c r="Q5" s="158"/>
      <c r="S5" s="4"/>
      <c r="T5" s="80"/>
      <c r="X5" s="37"/>
    </row>
    <row r="6" spans="1:26">
      <c r="B6" s="88"/>
      <c r="C6" s="328"/>
      <c r="D6" s="328"/>
      <c r="E6" s="328"/>
      <c r="F6" s="328"/>
      <c r="G6" s="328"/>
      <c r="H6" s="328"/>
      <c r="I6" s="328"/>
      <c r="J6" s="328"/>
      <c r="K6" s="328"/>
      <c r="L6" s="328"/>
      <c r="M6" s="143"/>
      <c r="N6" s="4"/>
      <c r="P6" s="80"/>
      <c r="Q6" s="158"/>
      <c r="S6" s="4"/>
      <c r="T6" s="80"/>
      <c r="X6" s="37"/>
    </row>
    <row r="7" spans="1:26">
      <c r="A7" s="207" t="s">
        <v>373</v>
      </c>
      <c r="B7" s="88"/>
      <c r="C7" s="328"/>
      <c r="D7" s="328"/>
      <c r="E7" s="328"/>
      <c r="F7" s="328"/>
      <c r="G7" s="328"/>
      <c r="H7" s="328"/>
      <c r="I7" s="328"/>
      <c r="J7" s="328"/>
      <c r="K7" s="328"/>
      <c r="L7" s="328"/>
      <c r="M7" s="143"/>
      <c r="N7" s="4"/>
      <c r="P7" s="80"/>
      <c r="Q7" s="158"/>
      <c r="S7" s="4"/>
      <c r="T7" s="80"/>
      <c r="X7" s="37"/>
    </row>
    <row r="8" spans="1:26">
      <c r="A8" t="s">
        <v>374</v>
      </c>
      <c r="B8" s="80">
        <f>'5a. Range of auction volumes'!C9</f>
        <v>5200</v>
      </c>
      <c r="C8" s="11">
        <f>'5a. Range of auction volumes'!D9</f>
        <v>4300</v>
      </c>
      <c r="D8" s="11">
        <f ca="1">'5a. Range of auction volumes'!E9</f>
        <v>8065.7456824695782</v>
      </c>
      <c r="E8" s="80">
        <f ca="1">'5a. Range of auction volumes'!F9</f>
        <v>6160.7509799393929</v>
      </c>
      <c r="F8" s="80">
        <f ca="1">'5a. Range of auction volumes'!G9</f>
        <v>4662.9418693970856</v>
      </c>
      <c r="G8" s="80">
        <f ca="1">G$4</f>
        <v>3037.6224044205856</v>
      </c>
      <c r="H8" s="80">
        <f t="shared" ref="H8:K8" ca="1" si="1">H$4</f>
        <v>2235.3429012222086</v>
      </c>
      <c r="I8" s="80">
        <f t="shared" ca="1" si="1"/>
        <v>1516.8859741659412</v>
      </c>
      <c r="J8" s="80">
        <f t="shared" ca="1" si="1"/>
        <v>664.04224132292245</v>
      </c>
      <c r="K8" s="80">
        <f t="shared" ca="1" si="1"/>
        <v>-3.4106051316484809E-13</v>
      </c>
      <c r="L8" s="80"/>
      <c r="M8" s="81">
        <f ca="1">SUM(C8:G8)</f>
        <v>26227.060936226644</v>
      </c>
      <c r="N8" s="80"/>
      <c r="O8" s="111"/>
      <c r="P8" s="80"/>
      <c r="Q8" s="80"/>
    </row>
    <row r="9" spans="1:26">
      <c r="A9" t="s">
        <v>375</v>
      </c>
      <c r="B9" s="80">
        <f>'5a. Range of auction volumes'!C31</f>
        <v>5200</v>
      </c>
      <c r="C9" s="80">
        <f>'5a. Range of auction volumes'!D31</f>
        <v>4300</v>
      </c>
      <c r="D9" s="80">
        <f ca="1">'5a. Range of auction volumes'!E31</f>
        <v>13052.749954430223</v>
      </c>
      <c r="E9" s="80">
        <f ca="1">'5a. Range of auction volumes'!F31</f>
        <v>10323.555628237405</v>
      </c>
      <c r="F9" s="80">
        <f ca="1">'5a. Range of auction volumes'!G31</f>
        <v>8151.7544518906325</v>
      </c>
      <c r="G9" s="80">
        <f t="shared" ref="G9:K10" ca="1" si="2">G$4</f>
        <v>3037.6224044205856</v>
      </c>
      <c r="H9" s="80">
        <f t="shared" ca="1" si="2"/>
        <v>2235.3429012222086</v>
      </c>
      <c r="I9" s="80">
        <f t="shared" ca="1" si="2"/>
        <v>1516.8859741659412</v>
      </c>
      <c r="J9" s="80">
        <f t="shared" ca="1" si="2"/>
        <v>664.04224132292245</v>
      </c>
      <c r="K9" s="80">
        <f t="shared" ca="1" si="2"/>
        <v>-3.4106051316484809E-13</v>
      </c>
      <c r="L9" s="80"/>
      <c r="M9" s="81">
        <f t="shared" ref="M9:M10" ca="1" si="3">SUM(C9:G9)</f>
        <v>38865.682438978853</v>
      </c>
      <c r="N9" s="80"/>
      <c r="O9" s="111"/>
      <c r="P9" s="80"/>
      <c r="Q9" s="80"/>
    </row>
    <row r="10" spans="1:26">
      <c r="A10" t="s">
        <v>376</v>
      </c>
      <c r="B10" s="80">
        <f>'5a. Range of auction volumes'!C53</f>
        <v>5200</v>
      </c>
      <c r="C10" s="80">
        <f>'5a. Range of auction volumes'!D53</f>
        <v>4300</v>
      </c>
      <c r="D10" s="80">
        <f ca="1">'5a. Range of auction volumes'!E53</f>
        <v>3350.9875218354837</v>
      </c>
      <c r="E10" s="80">
        <f ca="1">'5a. Range of auction volumes'!F53</f>
        <v>2225.1984685772195</v>
      </c>
      <c r="F10" s="80">
        <f ca="1">'5a. Range of auction volumes'!G53</f>
        <v>1364.5874471404031</v>
      </c>
      <c r="G10" s="80">
        <f t="shared" ca="1" si="2"/>
        <v>3037.6224044205856</v>
      </c>
      <c r="H10" s="80">
        <f t="shared" ca="1" si="2"/>
        <v>2235.3429012222086</v>
      </c>
      <c r="I10" s="80">
        <f t="shared" ca="1" si="2"/>
        <v>1516.8859741659412</v>
      </c>
      <c r="J10" s="80">
        <f t="shared" ca="1" si="2"/>
        <v>664.04224132292245</v>
      </c>
      <c r="K10" s="80">
        <f t="shared" ca="1" si="2"/>
        <v>-3.4106051316484809E-13</v>
      </c>
      <c r="L10" s="80"/>
      <c r="M10" s="81">
        <f t="shared" ca="1" si="3"/>
        <v>14278.395841973692</v>
      </c>
      <c r="N10" s="80"/>
      <c r="O10" s="111"/>
      <c r="P10" s="80"/>
      <c r="Q10" s="80"/>
    </row>
    <row r="11" spans="1:26">
      <c r="B11" s="88"/>
      <c r="C11" s="88"/>
      <c r="D11" s="88"/>
      <c r="E11" s="88"/>
      <c r="F11" s="88"/>
      <c r="G11" s="80"/>
      <c r="H11" s="80"/>
      <c r="I11" s="80"/>
      <c r="J11" s="80"/>
      <c r="K11" s="80"/>
      <c r="L11" s="80"/>
      <c r="M11" s="81"/>
      <c r="N11" s="4"/>
      <c r="O11" s="80"/>
      <c r="P11" s="80"/>
      <c r="Q11" s="80"/>
    </row>
    <row r="12" spans="1:26">
      <c r="B12" s="80"/>
      <c r="C12" s="80"/>
      <c r="D12" s="80"/>
      <c r="E12" s="80"/>
      <c r="F12" s="80"/>
      <c r="G12" s="80"/>
      <c r="H12" s="80"/>
      <c r="I12" s="80"/>
      <c r="J12" s="80"/>
      <c r="K12" s="80"/>
      <c r="L12" s="80"/>
      <c r="M12" s="91"/>
      <c r="N12" s="4"/>
      <c r="O12" s="80"/>
      <c r="P12" s="80"/>
      <c r="Q12" s="80"/>
    </row>
    <row r="13" spans="1:26">
      <c r="B13" s="80"/>
      <c r="C13" s="80"/>
      <c r="D13" s="80"/>
      <c r="E13" s="80"/>
      <c r="F13" s="80"/>
      <c r="G13" s="80"/>
      <c r="H13" s="80"/>
      <c r="I13" s="80"/>
      <c r="J13" s="80"/>
      <c r="K13" s="80"/>
      <c r="L13" s="80"/>
      <c r="M13" s="91"/>
      <c r="N13" s="4"/>
      <c r="O13" s="80"/>
      <c r="P13" s="80"/>
      <c r="Q13" s="80"/>
    </row>
    <row r="14" spans="1:26">
      <c r="B14" s="88"/>
      <c r="C14" s="88"/>
      <c r="D14" s="88"/>
      <c r="E14" s="88"/>
      <c r="F14" s="88"/>
      <c r="G14" s="328"/>
      <c r="H14" s="328"/>
      <c r="I14" s="328"/>
      <c r="J14" s="328"/>
      <c r="K14" s="88"/>
      <c r="L14" s="88"/>
      <c r="M14" s="143"/>
      <c r="N14" s="4"/>
      <c r="O14" s="158"/>
      <c r="P14" s="80"/>
      <c r="Q14" s="158"/>
      <c r="S14" s="4"/>
      <c r="T14" s="80"/>
      <c r="X14" s="267"/>
      <c r="Y14" s="267"/>
      <c r="Z14" s="267"/>
    </row>
    <row r="15" spans="1:26">
      <c r="B15" s="88"/>
      <c r="C15" s="88"/>
      <c r="D15" s="88"/>
      <c r="E15" s="88"/>
      <c r="F15" s="88"/>
      <c r="G15" s="328"/>
      <c r="H15" s="328"/>
      <c r="I15" s="328"/>
      <c r="J15" s="328"/>
      <c r="K15" s="88"/>
      <c r="L15" s="88"/>
      <c r="M15" s="143"/>
      <c r="N15" s="4"/>
      <c r="O15" s="158"/>
      <c r="P15" s="80"/>
      <c r="Q15" s="158"/>
      <c r="R15" s="80"/>
      <c r="S15" s="4"/>
      <c r="T15" s="80"/>
      <c r="X15" s="267"/>
      <c r="Y15" s="267"/>
      <c r="Z15" s="267"/>
    </row>
    <row r="16" spans="1:26">
      <c r="B16" s="88"/>
      <c r="C16" s="88"/>
      <c r="D16" s="88"/>
      <c r="E16" s="88"/>
      <c r="F16" s="88"/>
      <c r="G16" s="328"/>
      <c r="H16" s="328"/>
      <c r="I16" s="328"/>
      <c r="J16" s="328"/>
      <c r="K16" s="88"/>
      <c r="L16" s="88"/>
      <c r="M16" s="143"/>
      <c r="N16" s="4"/>
      <c r="O16" s="158"/>
      <c r="P16" s="80"/>
      <c r="Q16" s="158"/>
      <c r="R16" s="80"/>
      <c r="S16" s="4"/>
      <c r="T16" s="80"/>
      <c r="X16" s="267"/>
      <c r="Y16" s="267"/>
      <c r="Z16" s="267"/>
    </row>
    <row r="17" spans="1:26">
      <c r="L17" s="88"/>
      <c r="M17" s="143"/>
      <c r="N17" s="4"/>
      <c r="P17" s="80"/>
      <c r="Q17" s="158"/>
      <c r="R17" s="80"/>
      <c r="S17" s="4"/>
      <c r="T17" s="80"/>
      <c r="X17" s="267"/>
      <c r="Y17" s="267"/>
      <c r="Z17" s="267"/>
    </row>
    <row r="18" spans="1:26">
      <c r="B18" s="88"/>
      <c r="C18" s="328"/>
      <c r="D18" s="328"/>
      <c r="E18" s="328"/>
      <c r="F18" s="328"/>
      <c r="G18" s="328"/>
      <c r="H18" s="88"/>
      <c r="I18" s="88"/>
      <c r="J18" s="88"/>
      <c r="K18" s="88"/>
      <c r="L18" s="88"/>
      <c r="M18" s="143"/>
      <c r="N18" s="4"/>
      <c r="P18" s="80"/>
      <c r="Q18" s="158"/>
      <c r="R18" s="80"/>
      <c r="S18" s="4"/>
      <c r="T18" s="80"/>
      <c r="X18" s="267"/>
      <c r="Y18" s="267"/>
      <c r="Z18" s="267"/>
    </row>
    <row r="19" spans="1:26">
      <c r="A19" s="207"/>
      <c r="B19" s="329"/>
      <c r="C19" s="330"/>
      <c r="D19" s="330"/>
      <c r="E19" s="330"/>
      <c r="F19" s="330"/>
      <c r="G19" s="330"/>
      <c r="H19" s="331"/>
      <c r="I19" s="331"/>
      <c r="J19" s="331"/>
      <c r="K19" s="331"/>
      <c r="L19" s="331"/>
      <c r="M19" s="143"/>
      <c r="N19" s="4"/>
      <c r="P19" s="11"/>
      <c r="Q19" s="11"/>
      <c r="R19" s="11"/>
      <c r="S19" s="4"/>
      <c r="T19" s="11"/>
    </row>
    <row r="20" spans="1:26">
      <c r="B20" s="322"/>
      <c r="C20" s="322"/>
      <c r="D20" s="322"/>
      <c r="E20" s="4"/>
      <c r="F20" s="4"/>
      <c r="G20" s="4"/>
      <c r="H20" s="189"/>
      <c r="I20" s="189"/>
      <c r="J20" s="189"/>
      <c r="K20" s="189"/>
      <c r="L20" s="189"/>
      <c r="M20" s="143"/>
      <c r="P20" s="80"/>
      <c r="Q20" s="80"/>
      <c r="S20" s="26"/>
      <c r="T20" s="26"/>
      <c r="U20" s="26"/>
    </row>
    <row r="21" spans="1:26">
      <c r="B21" s="322"/>
      <c r="C21" s="322"/>
      <c r="D21" s="322"/>
      <c r="E21" s="322"/>
      <c r="F21" s="322"/>
      <c r="G21" s="322"/>
      <c r="H21" s="322"/>
      <c r="I21" s="322"/>
      <c r="J21" s="322"/>
      <c r="K21" s="322"/>
      <c r="L21" s="322"/>
      <c r="M21" s="143"/>
      <c r="P21" s="80"/>
      <c r="Q21" s="80"/>
      <c r="S21" s="26"/>
      <c r="T21" s="26"/>
      <c r="U21" s="26"/>
    </row>
    <row r="22" spans="1:26">
      <c r="B22" s="322"/>
      <c r="C22" s="322"/>
      <c r="D22" s="322"/>
      <c r="E22" s="322"/>
      <c r="F22" s="322"/>
      <c r="G22" s="322"/>
      <c r="H22" s="322"/>
      <c r="I22" s="322"/>
      <c r="J22" s="322"/>
      <c r="K22" s="322"/>
      <c r="L22" s="322"/>
      <c r="M22" s="143"/>
      <c r="P22" s="80"/>
      <c r="Q22" s="80"/>
      <c r="S22" s="26"/>
      <c r="T22" s="26"/>
      <c r="U22" s="26"/>
    </row>
    <row r="23" spans="1:26">
      <c r="B23" s="322"/>
      <c r="C23" s="322"/>
      <c r="D23" s="322"/>
      <c r="E23" s="322"/>
      <c r="F23" s="322"/>
      <c r="G23" s="322"/>
      <c r="H23" s="322"/>
      <c r="I23" s="322"/>
      <c r="J23" s="322"/>
      <c r="K23" s="322"/>
      <c r="L23" s="322"/>
      <c r="M23" s="143"/>
      <c r="P23" s="80"/>
      <c r="Q23" s="80"/>
      <c r="S23" s="26"/>
      <c r="T23" s="26"/>
      <c r="U23" s="26"/>
    </row>
    <row r="24" spans="1:26">
      <c r="B24" s="322"/>
      <c r="C24" s="322"/>
      <c r="D24" s="322"/>
      <c r="E24" s="322"/>
      <c r="F24" s="322"/>
      <c r="G24" s="322"/>
      <c r="H24" s="322"/>
      <c r="I24" s="322"/>
      <c r="J24" s="322"/>
      <c r="K24" s="322"/>
      <c r="L24" s="322"/>
      <c r="M24" s="143"/>
      <c r="Q24" s="4"/>
      <c r="S24" s="26"/>
      <c r="T24" s="26"/>
      <c r="U24" s="26"/>
    </row>
    <row r="25" spans="1:26">
      <c r="M25" s="143"/>
      <c r="Q25" s="4"/>
    </row>
    <row r="26" spans="1:26">
      <c r="Q26" s="4"/>
      <c r="R26" s="4"/>
    </row>
    <row r="27" spans="1:26">
      <c r="B27" s="80"/>
      <c r="C27" s="80"/>
      <c r="D27" s="80"/>
      <c r="E27" s="322"/>
      <c r="F27" s="322"/>
      <c r="G27" s="322"/>
      <c r="H27" s="322"/>
      <c r="I27" s="322"/>
      <c r="J27" s="322"/>
      <c r="K27" s="322"/>
    </row>
    <row r="28" spans="1:26">
      <c r="A28" s="1"/>
      <c r="B28" s="80"/>
      <c r="C28" s="80"/>
      <c r="D28" s="80"/>
      <c r="E28" s="80"/>
      <c r="F28" s="80"/>
      <c r="G28" s="80"/>
      <c r="H28" s="80"/>
      <c r="I28" s="80"/>
      <c r="J28" s="80"/>
      <c r="K28" s="80"/>
      <c r="L28" s="80"/>
    </row>
    <row r="30" spans="1:26">
      <c r="A30" s="1"/>
    </row>
    <row r="31" spans="1:26">
      <c r="C31" s="1"/>
    </row>
    <row r="33" spans="1:15">
      <c r="C33" s="11"/>
      <c r="D33" s="11"/>
      <c r="E33" s="11"/>
      <c r="G33" s="11"/>
      <c r="I33" s="4"/>
      <c r="K33" s="4"/>
      <c r="L33" s="4"/>
      <c r="M33" s="11"/>
    </row>
    <row r="34" spans="1:15">
      <c r="C34" s="11"/>
      <c r="D34" s="11"/>
      <c r="E34" s="11"/>
      <c r="G34" s="11"/>
      <c r="I34" s="4"/>
      <c r="K34" s="4"/>
      <c r="L34" s="4"/>
      <c r="M34" s="11"/>
    </row>
    <row r="35" spans="1:15">
      <c r="C35" s="11"/>
      <c r="D35" s="11"/>
      <c r="E35" s="11"/>
      <c r="G35" s="11"/>
      <c r="I35" s="4"/>
      <c r="K35" s="4"/>
      <c r="L35" s="4"/>
      <c r="M35" s="11"/>
    </row>
    <row r="36" spans="1:15">
      <c r="C36" s="11"/>
      <c r="D36" s="11"/>
      <c r="E36" s="11"/>
      <c r="G36" s="11"/>
      <c r="I36" s="4"/>
      <c r="K36" s="4"/>
      <c r="L36" s="4"/>
      <c r="M36" s="11"/>
    </row>
    <row r="37" spans="1:15">
      <c r="C37" s="11"/>
      <c r="D37" s="11"/>
      <c r="E37" s="11"/>
      <c r="G37" s="11"/>
      <c r="I37" s="4"/>
      <c r="K37" s="4"/>
      <c r="L37" s="4"/>
      <c r="M37" s="11"/>
    </row>
    <row r="38" spans="1:15">
      <c r="C38" s="11"/>
      <c r="D38" s="11"/>
      <c r="E38" s="11"/>
      <c r="F38" s="11"/>
      <c r="G38" s="4"/>
      <c r="H38" s="11"/>
      <c r="K38" s="4"/>
      <c r="M38" s="11"/>
    </row>
    <row r="39" spans="1:15">
      <c r="B39" s="1"/>
      <c r="C39" s="4"/>
      <c r="D39" s="4"/>
      <c r="E39" s="11"/>
      <c r="G39" s="11"/>
      <c r="I39" s="4"/>
      <c r="K39" s="4"/>
      <c r="M39" s="11"/>
    </row>
    <row r="40" spans="1:15">
      <c r="G40" s="4"/>
      <c r="H40" s="4"/>
      <c r="I40" s="11"/>
      <c r="K40" s="4"/>
      <c r="L40" s="4"/>
      <c r="M40" s="11"/>
      <c r="O40" s="4"/>
    </row>
    <row r="41" spans="1:15">
      <c r="G41" s="4"/>
    </row>
    <row r="42" spans="1:15">
      <c r="K42" s="4"/>
      <c r="L42" s="4"/>
    </row>
    <row r="43" spans="1:15">
      <c r="A43" s="1"/>
      <c r="B43" s="1"/>
    </row>
    <row r="44" spans="1:15">
      <c r="B44" s="143"/>
      <c r="C44" s="11"/>
      <c r="D44" s="11"/>
      <c r="E44" s="11"/>
      <c r="F44" s="11"/>
      <c r="G44" s="11"/>
      <c r="H44" s="11"/>
      <c r="I44" s="4"/>
    </row>
    <row r="45" spans="1:15">
      <c r="B45" s="177"/>
      <c r="C45" s="111"/>
      <c r="D45" s="111"/>
      <c r="E45" s="111"/>
      <c r="F45" s="111"/>
      <c r="G45" s="111"/>
      <c r="H45" s="177"/>
    </row>
    <row r="46" spans="1:15">
      <c r="B46" s="111"/>
      <c r="C46" s="111"/>
      <c r="D46" s="111"/>
      <c r="E46" s="111"/>
      <c r="F46" s="111"/>
      <c r="G46" s="111"/>
      <c r="H46" s="111"/>
    </row>
    <row r="47" spans="1:15">
      <c r="B47" s="111"/>
      <c r="C47" s="111"/>
      <c r="D47" s="111"/>
      <c r="E47" s="111"/>
      <c r="F47" s="111"/>
      <c r="G47" s="111"/>
      <c r="H47" s="111"/>
    </row>
    <row r="49" spans="2:10">
      <c r="B49" s="1"/>
      <c r="C49" s="4"/>
    </row>
    <row r="50" spans="2:10">
      <c r="B50" s="11"/>
      <c r="C50" s="11"/>
      <c r="D50" s="11"/>
      <c r="E50" s="11"/>
      <c r="F50" s="11"/>
      <c r="G50" s="11"/>
      <c r="H50" s="11"/>
    </row>
    <row r="51" spans="2:10">
      <c r="B51" s="11"/>
      <c r="C51" s="11"/>
      <c r="D51" s="11"/>
      <c r="E51" s="11"/>
      <c r="F51" s="11"/>
      <c r="G51" s="11"/>
      <c r="H51" s="11"/>
    </row>
    <row r="52" spans="2:10">
      <c r="B52" s="11"/>
      <c r="C52" s="11"/>
      <c r="D52" s="11"/>
      <c r="E52" s="11"/>
      <c r="F52" s="11"/>
      <c r="G52" s="11"/>
      <c r="H52" s="11"/>
      <c r="I52" s="4"/>
      <c r="J52" s="4"/>
    </row>
  </sheetData>
  <mergeCells count="4">
    <mergeCell ref="B1:F1"/>
    <mergeCell ref="G1:K1"/>
    <mergeCell ref="C2:G2"/>
    <mergeCell ref="H2:K2"/>
  </mergeCells>
  <conditionalFormatting sqref="B8:L13">
    <cfRule type="cellIs" dxfId="1" priority="1" operator="lessThan">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AED79-2F0D-4D50-B03A-99DD5B1F5496}">
  <dimension ref="A1"/>
  <sheetViews>
    <sheetView workbookViewId="0">
      <selection activeCell="N27" sqref="N27"/>
    </sheetView>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44679-AB14-4D33-9953-2D635D4E0E7F}">
  <sheetPr>
    <tabColor rgb="FF99FF66"/>
  </sheetPr>
  <dimension ref="A1:AR227"/>
  <sheetViews>
    <sheetView zoomScale="70" zoomScaleNormal="70" workbookViewId="0">
      <selection activeCell="R38" sqref="R38"/>
    </sheetView>
  </sheetViews>
  <sheetFormatPr defaultRowHeight="15"/>
  <cols>
    <col min="1" max="1" width="36.140625" customWidth="1"/>
    <col min="2" max="2" width="46.5703125" customWidth="1"/>
    <col min="9" max="9" width="20.85546875" customWidth="1"/>
    <col min="17" max="17" width="16.140625" customWidth="1"/>
    <col min="18" max="18" width="35.85546875" customWidth="1"/>
  </cols>
  <sheetData>
    <row r="1" spans="1:44" s="15" customFormat="1">
      <c r="A1" s="24" t="s">
        <v>377</v>
      </c>
    </row>
    <row r="2" spans="1:44">
      <c r="S2" s="1">
        <v>2026</v>
      </c>
      <c r="T2" s="1">
        <v>2027</v>
      </c>
      <c r="U2" s="1">
        <v>2028</v>
      </c>
      <c r="V2" s="1">
        <v>2029</v>
      </c>
      <c r="W2" s="1">
        <v>2030</v>
      </c>
      <c r="X2" s="1">
        <v>2031</v>
      </c>
      <c r="Z2" t="s">
        <v>256</v>
      </c>
      <c r="AA2" s="111">
        <f ca="1">'3a. Surplus range estimate'!C13</f>
        <v>29.710225688345819</v>
      </c>
    </row>
    <row r="3" spans="1:44">
      <c r="R3" t="s">
        <v>354</v>
      </c>
      <c r="S3" s="111">
        <f>'1. Technical adjustments'!D20/1000</f>
        <v>20.81718073006477</v>
      </c>
      <c r="T3" s="111">
        <f>'1. Technical adjustments'!E20/1000</f>
        <v>18.115012864213824</v>
      </c>
      <c r="U3" s="111">
        <f>'1. Technical adjustments'!F20/1000</f>
        <v>15.022407653795353</v>
      </c>
      <c r="V3" s="111">
        <f>'1. Technical adjustments'!G20/1000</f>
        <v>12.52549685131129</v>
      </c>
      <c r="W3" s="111">
        <f>'1. Technical adjustments'!H20/1000</f>
        <v>10.535056438374612</v>
      </c>
      <c r="X3" s="111">
        <f ca="1">'1. Technical adjustments'!I20/1000</f>
        <v>7.1249290483517136</v>
      </c>
      <c r="Z3" t="s">
        <v>378</v>
      </c>
      <c r="AA3" s="111">
        <f ca="1">'3a. Surplus range estimate'!D13</f>
        <v>41.658890782598768</v>
      </c>
    </row>
    <row r="4" spans="1:44">
      <c r="R4" t="s">
        <v>379</v>
      </c>
      <c r="S4" s="111">
        <f>('NZ ETS cap'!E30/1000)-'1. Technical adjustments'!D11/1000</f>
        <v>31.52036293081968</v>
      </c>
      <c r="T4" s="111">
        <f>('NZ ETS cap'!F30/1000)-'1. Technical adjustments'!E11/1000</f>
        <v>31.038891033149639</v>
      </c>
      <c r="U4" s="111">
        <f>('NZ ETS cap'!G30/1000)-'1. Technical adjustments'!F11/1000</f>
        <v>30.008260159421148</v>
      </c>
      <c r="V4" s="111">
        <f>('NZ ETS cap'!H30/1000)-'1. Technical adjustments'!G11/1000</f>
        <v>29.400631022218736</v>
      </c>
      <c r="W4" s="111">
        <f>('NZ ETS cap'!I30/1000)-'1. Technical adjustments'!H11/1000</f>
        <v>28.70326249827497</v>
      </c>
      <c r="X4" s="111">
        <f>('NZ ETS cap'!J30/1000)-'1. Technical adjustments'!I11/1000</f>
        <v>26.316888039382544</v>
      </c>
      <c r="Z4" t="s">
        <v>380</v>
      </c>
      <c r="AA4" s="7">
        <f>SUM(S10:W10)</f>
        <v>41.199664222312983</v>
      </c>
    </row>
    <row r="5" spans="1:44">
      <c r="Q5" s="1" t="s">
        <v>381</v>
      </c>
      <c r="R5" t="s">
        <v>382</v>
      </c>
      <c r="S5" s="111">
        <f>('NZ ETS cap'!E29/1000)-'1. Technical adjustments'!D11/1000</f>
        <v>31.52036293081968</v>
      </c>
      <c r="T5" s="111">
        <f>('NZ ETS cap'!F29/1000)-'1. Technical adjustments'!E11/1000</f>
        <v>31.038891033149643</v>
      </c>
      <c r="U5" s="111">
        <f>('NZ ETS cap'!G29/1000)-'1. Technical adjustments'!F11/1000</f>
        <v>30.008260159421159</v>
      </c>
      <c r="V5" s="111">
        <f>('NZ ETS cap'!H29/1000)-'1. Technical adjustments'!G11/1000</f>
        <v>29.400631022218722</v>
      </c>
      <c r="W5" s="111">
        <f>('NZ ETS cap'!I29/1000)-'1. Technical adjustments'!H11/1000</f>
        <v>28.703262498274967</v>
      </c>
      <c r="X5" s="111">
        <f>('NZ ETS cap'!J29/1000)-'1. Technical adjustments'!I11/1000</f>
        <v>28.180118285576278</v>
      </c>
      <c r="Z5" t="s">
        <v>261</v>
      </c>
      <c r="AA5" s="7">
        <f ca="1">'3a. Surplus range estimate'!B13</f>
        <v>17.071604185593618</v>
      </c>
    </row>
    <row r="6" spans="1:44">
      <c r="Q6" s="1" t="s">
        <v>383</v>
      </c>
      <c r="R6" t="s">
        <v>384</v>
      </c>
      <c r="S6" s="111">
        <f>(-'NZ ETS cap'!E34+'1. Technical adjustments'!D14)/1000</f>
        <v>10.70318220068739</v>
      </c>
      <c r="T6" s="111">
        <f>(-'NZ ETS cap'!F34+'1. Technical adjustments'!E14)/1000</f>
        <v>12.923878171024983</v>
      </c>
      <c r="U6" s="111">
        <f>(-'NZ ETS cap'!G34+'1. Technical adjustments'!F14)/1000</f>
        <v>14.985852502407081</v>
      </c>
      <c r="V6" s="111">
        <f>(-'NZ ETS cap'!H34+'1. Technical adjustments'!G14)/1000</f>
        <v>16.875134169609247</v>
      </c>
      <c r="W6" s="111">
        <f>(-'NZ ETS cap'!I34+'1. Technical adjustments'!H14)/1000</f>
        <v>18.168206060234507</v>
      </c>
      <c r="X6" s="111">
        <f>(-'NZ ETS cap'!J34+'1. Technical adjustments'!I14)/1000</f>
        <v>18.97946597533597</v>
      </c>
      <c r="AR6" s="9"/>
    </row>
    <row r="7" spans="1:44">
      <c r="R7" t="s">
        <v>385</v>
      </c>
      <c r="S7" s="9">
        <f>'Report tables &amp; graphs'!B218</f>
        <v>5.2</v>
      </c>
      <c r="T7" s="9">
        <f>'Report tables &amp; graphs'!C218</f>
        <v>4.3</v>
      </c>
      <c r="U7" s="9">
        <f>'Report tables &amp; graphs'!D218</f>
        <v>3.3</v>
      </c>
      <c r="V7" s="9">
        <f>'Report tables &amp; graphs'!E218</f>
        <v>2.4</v>
      </c>
      <c r="W7" s="9">
        <f>'Report tables &amp; graphs'!F218</f>
        <v>1.7000000000000011</v>
      </c>
      <c r="X7" s="9">
        <f ca="1">'Report tables &amp; graphs'!G218</f>
        <v>3.0376224044205857</v>
      </c>
    </row>
    <row r="8" spans="1:44">
      <c r="R8" t="s">
        <v>386</v>
      </c>
      <c r="S8">
        <v>0</v>
      </c>
      <c r="T8" s="9">
        <f>T7</f>
        <v>4.3</v>
      </c>
      <c r="U8" s="9">
        <f>U7</f>
        <v>3.3</v>
      </c>
      <c r="V8" s="9">
        <f>V7</f>
        <v>2.4</v>
      </c>
      <c r="W8" s="9">
        <f>W7</f>
        <v>1.7000000000000011</v>
      </c>
      <c r="X8" s="9">
        <f ca="1">X7</f>
        <v>3.0376224044205857</v>
      </c>
    </row>
    <row r="9" spans="1:44">
      <c r="R9" t="s">
        <v>387</v>
      </c>
      <c r="S9" s="9">
        <f>'2. Industrial allocation'!E49</f>
        <v>4.0940579147840532</v>
      </c>
      <c r="T9" s="9">
        <f>'2. Industrial allocation'!F49</f>
        <v>3.9818370186877075</v>
      </c>
      <c r="U9" s="9">
        <f>'2. Industrial allocation'!G49</f>
        <v>3.6603317691029904</v>
      </c>
      <c r="V9" s="9">
        <f>'2. Industrial allocation'!H49</f>
        <v>3.6131984613787367</v>
      </c>
      <c r="W9" s="9">
        <f>'2. Industrial allocation'!I49</f>
        <v>3.5660651536544847</v>
      </c>
      <c r="X9" s="9">
        <f>'2. Industrial allocation'!J49</f>
        <v>3.4717985382059795</v>
      </c>
      <c r="AA9" s="157" t="s">
        <v>388</v>
      </c>
    </row>
    <row r="10" spans="1:44">
      <c r="R10" t="s">
        <v>389</v>
      </c>
      <c r="S10" s="9">
        <f>S5-S6-S7-S9</f>
        <v>11.523122815348238</v>
      </c>
      <c r="T10" s="9">
        <f t="shared" ref="T10:W10" si="0">T5-T6-T7-T9</f>
        <v>9.8331758434369494</v>
      </c>
      <c r="U10" s="9">
        <f t="shared" si="0"/>
        <v>8.062075887911087</v>
      </c>
      <c r="V10" s="9">
        <f t="shared" si="0"/>
        <v>6.5122983912307379</v>
      </c>
      <c r="W10" s="9">
        <f t="shared" si="0"/>
        <v>5.2689912843859741</v>
      </c>
      <c r="X10" s="163">
        <v>0</v>
      </c>
    </row>
    <row r="11" spans="1:44">
      <c r="R11" t="s">
        <v>390</v>
      </c>
      <c r="S11" s="163">
        <f>S5-S9-S6</f>
        <v>16.723122815348237</v>
      </c>
      <c r="T11" s="9">
        <f>T10</f>
        <v>9.8331758434369494</v>
      </c>
      <c r="U11" s="9">
        <f>U10</f>
        <v>8.062075887911087</v>
      </c>
      <c r="V11" s="9">
        <f>V10</f>
        <v>6.5122983912307379</v>
      </c>
      <c r="W11" s="9">
        <f>W10</f>
        <v>5.2689912843859741</v>
      </c>
      <c r="X11" s="163">
        <v>0</v>
      </c>
    </row>
    <row r="12" spans="1:44">
      <c r="Q12" s="1" t="s">
        <v>256</v>
      </c>
      <c r="R12" t="s">
        <v>391</v>
      </c>
      <c r="S12" s="111">
        <f>S10</f>
        <v>11.523122815348238</v>
      </c>
      <c r="T12" s="111">
        <f>T10</f>
        <v>9.8331758434369494</v>
      </c>
      <c r="U12" s="111">
        <f>U10</f>
        <v>8.062075887911087</v>
      </c>
      <c r="V12" s="163">
        <f ca="1">AA2-SUM(S12:U12)</f>
        <v>0.2918511416495484</v>
      </c>
      <c r="W12">
        <f ca="1">AA2-SUM(S12:V12)</f>
        <v>0</v>
      </c>
      <c r="X12" s="163">
        <v>0</v>
      </c>
    </row>
    <row r="13" spans="1:44">
      <c r="R13" t="s">
        <v>392</v>
      </c>
      <c r="S13">
        <v>0</v>
      </c>
      <c r="T13">
        <v>0</v>
      </c>
      <c r="U13">
        <v>0</v>
      </c>
      <c r="V13" s="163">
        <f ca="1">V5-V6-V7-V9-V12</f>
        <v>6.2204472495811896</v>
      </c>
      <c r="W13" s="163">
        <f ca="1">W3-W7-W9-W12</f>
        <v>5.2689912847201263</v>
      </c>
      <c r="X13" s="9">
        <v>0</v>
      </c>
    </row>
    <row r="14" spans="1:44">
      <c r="R14" t="s">
        <v>393</v>
      </c>
      <c r="S14" s="9">
        <f>S11</f>
        <v>16.723122815348237</v>
      </c>
      <c r="T14" s="9">
        <f>T11</f>
        <v>9.8331758434369494</v>
      </c>
      <c r="U14" s="163">
        <f ca="1">$AA$2-(S14+T14)</f>
        <v>3.1539270295606308</v>
      </c>
      <c r="V14" s="163">
        <v>0</v>
      </c>
      <c r="W14" s="163">
        <f ca="1">W12</f>
        <v>0</v>
      </c>
      <c r="X14" s="9">
        <f>X12</f>
        <v>0</v>
      </c>
    </row>
    <row r="15" spans="1:44">
      <c r="R15" t="s">
        <v>394</v>
      </c>
      <c r="S15" s="157">
        <v>0</v>
      </c>
      <c r="T15" s="157">
        <v>0</v>
      </c>
      <c r="U15" s="163">
        <f ca="1">U5-U6-U8-U9-U14</f>
        <v>4.9081488583504562</v>
      </c>
      <c r="V15" s="163">
        <f>V5-V6-V8-V9-V14</f>
        <v>6.5122983912307379</v>
      </c>
      <c r="W15" s="163">
        <f ca="1">W5-W6-W8-W9-W14</f>
        <v>5.2689912843859741</v>
      </c>
      <c r="X15">
        <v>0</v>
      </c>
    </row>
    <row r="16" spans="1:44">
      <c r="Q16" s="1" t="s">
        <v>265</v>
      </c>
      <c r="R16" t="s">
        <v>395</v>
      </c>
      <c r="S16" s="9">
        <f>S10</f>
        <v>11.523122815348238</v>
      </c>
      <c r="T16" s="9">
        <f>T10</f>
        <v>9.8331758434369494</v>
      </c>
      <c r="U16" s="9">
        <f>U10</f>
        <v>8.062075887911087</v>
      </c>
      <c r="V16" s="9">
        <f>V10</f>
        <v>6.5122983912307379</v>
      </c>
      <c r="W16" s="163">
        <f ca="1">W10+(AA3-AA4)</f>
        <v>5.7282178446717591</v>
      </c>
      <c r="X16" s="9">
        <f>X10</f>
        <v>0</v>
      </c>
    </row>
    <row r="17" spans="17:33">
      <c r="R17" t="s">
        <v>396</v>
      </c>
      <c r="S17" s="9">
        <f t="shared" ref="S17:X17" si="1">S16-S10</f>
        <v>0</v>
      </c>
      <c r="T17" s="9">
        <f t="shared" si="1"/>
        <v>0</v>
      </c>
      <c r="U17" s="9">
        <f t="shared" si="1"/>
        <v>0</v>
      </c>
      <c r="V17" s="9">
        <f t="shared" si="1"/>
        <v>0</v>
      </c>
      <c r="W17" s="9">
        <v>0</v>
      </c>
      <c r="X17" s="9">
        <f t="shared" si="1"/>
        <v>0</v>
      </c>
    </row>
    <row r="18" spans="17:33">
      <c r="R18" t="s">
        <v>397</v>
      </c>
      <c r="S18" s="9">
        <f>S11</f>
        <v>16.723122815348237</v>
      </c>
      <c r="T18" s="9">
        <f>T11</f>
        <v>9.8331758434369494</v>
      </c>
      <c r="U18" s="9">
        <f>U11</f>
        <v>8.062075887911087</v>
      </c>
      <c r="V18" s="9">
        <f>V11</f>
        <v>6.5122983912307379</v>
      </c>
      <c r="W18" s="9">
        <f ca="1">AA3-SUM(S18:V18)</f>
        <v>0.52821784467175803</v>
      </c>
      <c r="X18" s="9">
        <f>X14</f>
        <v>0</v>
      </c>
    </row>
    <row r="19" spans="17:33">
      <c r="R19" t="s">
        <v>398</v>
      </c>
      <c r="S19">
        <v>0</v>
      </c>
      <c r="T19">
        <v>0</v>
      </c>
      <c r="U19">
        <v>0</v>
      </c>
      <c r="V19">
        <v>0</v>
      </c>
      <c r="W19" s="163">
        <f ca="1">W3-W8-W9-W18</f>
        <v>4.7407734400483683</v>
      </c>
      <c r="X19">
        <v>0</v>
      </c>
    </row>
    <row r="20" spans="17:33">
      <c r="Q20" s="1" t="s">
        <v>399</v>
      </c>
      <c r="R20" t="s">
        <v>400</v>
      </c>
      <c r="S20" s="9">
        <f>S12-S16</f>
        <v>0</v>
      </c>
      <c r="T20" s="9">
        <f>T12-T16</f>
        <v>0</v>
      </c>
      <c r="U20" s="9">
        <f>U12-U16</f>
        <v>0</v>
      </c>
      <c r="V20" s="9">
        <f ca="1">V16-V12</f>
        <v>6.2204472495811896</v>
      </c>
      <c r="W20" s="9">
        <f ca="1">W16-W12</f>
        <v>5.7282178446717591</v>
      </c>
      <c r="X20" s="9">
        <f>X16-X13</f>
        <v>0</v>
      </c>
    </row>
    <row r="21" spans="17:33">
      <c r="R21" t="s">
        <v>401</v>
      </c>
      <c r="S21" s="9">
        <f>S16-S12</f>
        <v>0</v>
      </c>
      <c r="T21" s="9">
        <f>T16-T12</f>
        <v>0</v>
      </c>
      <c r="U21" s="9">
        <f>U16-U12</f>
        <v>0</v>
      </c>
      <c r="V21" s="9">
        <f ca="1">V16-V12</f>
        <v>6.2204472495811896</v>
      </c>
      <c r="W21" s="9">
        <f ca="1">W16-W12</f>
        <v>5.7282178446717591</v>
      </c>
      <c r="X21" s="9">
        <v>0</v>
      </c>
    </row>
    <row r="22" spans="17:33">
      <c r="R22" t="s">
        <v>402</v>
      </c>
      <c r="S22" s="9">
        <f t="shared" ref="S22:X22" si="2">S18-S14</f>
        <v>0</v>
      </c>
      <c r="T22" s="9">
        <f t="shared" si="2"/>
        <v>0</v>
      </c>
      <c r="U22" s="163">
        <f t="shared" ca="1" si="2"/>
        <v>4.9081488583504562</v>
      </c>
      <c r="V22" s="163">
        <f t="shared" si="2"/>
        <v>6.5122983912307379</v>
      </c>
      <c r="W22" s="163">
        <f t="shared" ca="1" si="2"/>
        <v>0.52821784467175803</v>
      </c>
      <c r="X22" s="9">
        <f t="shared" si="2"/>
        <v>0</v>
      </c>
    </row>
    <row r="23" spans="17:33">
      <c r="R23" t="s">
        <v>403</v>
      </c>
      <c r="S23" s="9">
        <f>S3-S9-S11</f>
        <v>-6.751932346560352E-11</v>
      </c>
      <c r="T23" s="9">
        <v>0</v>
      </c>
      <c r="U23" s="9">
        <v>0</v>
      </c>
      <c r="V23" s="9">
        <v>0</v>
      </c>
      <c r="W23" s="163">
        <f ca="1">W13-W18</f>
        <v>4.7407734400483683</v>
      </c>
      <c r="X23" s="9">
        <v>0</v>
      </c>
    </row>
    <row r="24" spans="17:33">
      <c r="Q24" s="1" t="s">
        <v>261</v>
      </c>
      <c r="R24" t="s">
        <v>404</v>
      </c>
      <c r="S24" s="9">
        <f>S10</f>
        <v>11.523122815348238</v>
      </c>
      <c r="T24" s="163">
        <f ca="1">AA5-S24</f>
        <v>5.5484813702453799</v>
      </c>
      <c r="U24" s="157">
        <v>0</v>
      </c>
      <c r="V24" s="157">
        <v>0</v>
      </c>
      <c r="W24" s="157">
        <v>0</v>
      </c>
      <c r="X24" s="163">
        <v>0</v>
      </c>
    </row>
    <row r="25" spans="17:33">
      <c r="R25" t="s">
        <v>405</v>
      </c>
      <c r="S25">
        <v>0</v>
      </c>
      <c r="T25" s="163">
        <f ca="1">T10-T24</f>
        <v>4.2846944731915695</v>
      </c>
      <c r="U25" s="163">
        <f t="shared" ref="U25:X25" si="3">U10-U24</f>
        <v>8.062075887911087</v>
      </c>
      <c r="V25" s="163">
        <f t="shared" si="3"/>
        <v>6.5122983912307379</v>
      </c>
      <c r="W25" s="163">
        <f t="shared" si="3"/>
        <v>5.2689912843859741</v>
      </c>
      <c r="X25" s="163">
        <f t="shared" si="3"/>
        <v>0</v>
      </c>
    </row>
    <row r="26" spans="17:33">
      <c r="R26" t="s">
        <v>406</v>
      </c>
      <c r="S26" s="111">
        <f>S11</f>
        <v>16.723122815348237</v>
      </c>
      <c r="T26" s="111">
        <f ca="1">AA5-S26</f>
        <v>0.34848137024538062</v>
      </c>
      <c r="U26" s="111">
        <v>0</v>
      </c>
      <c r="V26" s="111">
        <v>0</v>
      </c>
      <c r="W26" s="111">
        <v>0</v>
      </c>
      <c r="X26" s="111">
        <v>0</v>
      </c>
    </row>
    <row r="27" spans="17:33">
      <c r="R27" t="s">
        <v>407</v>
      </c>
      <c r="S27" s="111">
        <f>S11-S26</f>
        <v>0</v>
      </c>
      <c r="T27" s="111">
        <f t="shared" ref="T27:W27" ca="1" si="4">T11-T26</f>
        <v>9.4846944731915688</v>
      </c>
      <c r="U27" s="111">
        <f t="shared" si="4"/>
        <v>8.062075887911087</v>
      </c>
      <c r="V27" s="111">
        <f t="shared" si="4"/>
        <v>6.5122983912307379</v>
      </c>
      <c r="W27" s="111">
        <f t="shared" si="4"/>
        <v>5.2689912843859741</v>
      </c>
      <c r="X27" s="111">
        <f>X11-X26</f>
        <v>0</v>
      </c>
    </row>
    <row r="28" spans="17:33">
      <c r="AB28" s="9"/>
      <c r="AC28" s="9"/>
      <c r="AD28" s="9"/>
      <c r="AE28" s="9"/>
      <c r="AF28" s="9"/>
      <c r="AG28" s="9"/>
    </row>
    <row r="29" spans="17:33">
      <c r="S29" s="9"/>
      <c r="T29" s="9"/>
      <c r="U29" s="9"/>
      <c r="V29" s="9"/>
      <c r="W29" s="9"/>
      <c r="AB29" s="9"/>
      <c r="AC29" s="9"/>
      <c r="AD29" s="9"/>
      <c r="AE29" s="9"/>
      <c r="AF29" s="9"/>
      <c r="AG29" s="9"/>
    </row>
    <row r="32" spans="17:33">
      <c r="AB32" s="7"/>
      <c r="AC32" s="7"/>
      <c r="AD32" s="7"/>
      <c r="AE32" s="7"/>
      <c r="AF32" s="7"/>
    </row>
    <row r="33" spans="1:32">
      <c r="AB33" s="111"/>
      <c r="AC33" s="111"/>
      <c r="AD33" s="111"/>
      <c r="AE33" s="111"/>
      <c r="AF33" s="111"/>
    </row>
    <row r="36" spans="1:32" s="36" customFormat="1">
      <c r="A36" s="35" t="s">
        <v>408</v>
      </c>
    </row>
    <row r="37" spans="1:32">
      <c r="A37" t="s">
        <v>409</v>
      </c>
    </row>
    <row r="38" spans="1:32">
      <c r="B38" t="s">
        <v>410</v>
      </c>
      <c r="F38" t="s">
        <v>411</v>
      </c>
    </row>
    <row r="39" spans="1:32">
      <c r="A39" t="s">
        <v>412</v>
      </c>
      <c r="B39">
        <v>2027</v>
      </c>
      <c r="C39">
        <v>2028</v>
      </c>
      <c r="D39">
        <v>2029</v>
      </c>
      <c r="E39">
        <v>2030</v>
      </c>
      <c r="F39">
        <v>2031</v>
      </c>
    </row>
    <row r="40" spans="1:32">
      <c r="A40" s="1" t="s">
        <v>413</v>
      </c>
      <c r="B40">
        <f>'5. Auction summary options'!C4/1000</f>
        <v>4.3</v>
      </c>
      <c r="C40">
        <f>'5. Auction summary options'!D4/1000</f>
        <v>3.3</v>
      </c>
      <c r="D40">
        <f>'5. Auction summary options'!E4/1000</f>
        <v>2.4</v>
      </c>
      <c r="E40">
        <f>'5. Auction summary options'!F4/1000</f>
        <v>1.7000000000000011</v>
      </c>
      <c r="F40" s="111">
        <f ca="1">'5. Auction summary options'!G4/1000</f>
        <v>3.0376224044205857</v>
      </c>
    </row>
    <row r="42" spans="1:32">
      <c r="A42" t="s">
        <v>414</v>
      </c>
    </row>
    <row r="43" spans="1:32">
      <c r="A43" t="s">
        <v>415</v>
      </c>
      <c r="B43" t="s">
        <v>410</v>
      </c>
      <c r="G43" t="s">
        <v>411</v>
      </c>
    </row>
    <row r="44" spans="1:32">
      <c r="A44" t="s">
        <v>412</v>
      </c>
      <c r="B44">
        <v>2027</v>
      </c>
      <c r="C44">
        <v>2028</v>
      </c>
      <c r="D44">
        <v>2029</v>
      </c>
      <c r="E44">
        <v>2030</v>
      </c>
      <c r="F44">
        <v>2031</v>
      </c>
    </row>
    <row r="45" spans="1:32">
      <c r="A45" t="s">
        <v>416</v>
      </c>
      <c r="B45" s="111">
        <f>B40+('Current NZ ETS settings'!F17/1000)</f>
        <v>10.199999999999999</v>
      </c>
      <c r="C45" s="111">
        <f>C40+('Current NZ ETS settings'!G17/1000)</f>
        <v>8.6</v>
      </c>
      <c r="D45" s="111">
        <f>D40+('Current NZ ETS settings'!H17/1000)</f>
        <v>7.1</v>
      </c>
      <c r="E45" s="111">
        <f>E40+('Current NZ ETS settings'!I17/1000)</f>
        <v>5.6000000000000014</v>
      </c>
      <c r="F45" s="111">
        <f ca="1">F40+('Current NZ ETS settings'!J17/1000)</f>
        <v>6.5376224044205857</v>
      </c>
    </row>
    <row r="46" spans="1:32">
      <c r="A46" t="s">
        <v>417</v>
      </c>
      <c r="B46">
        <v>0</v>
      </c>
      <c r="C46">
        <v>0</v>
      </c>
      <c r="D46">
        <v>0</v>
      </c>
      <c r="E46">
        <v>0</v>
      </c>
      <c r="F46">
        <v>0</v>
      </c>
    </row>
    <row r="47" spans="1:32">
      <c r="A47" t="s">
        <v>418</v>
      </c>
      <c r="B47" s="161">
        <f>B45+('Current NZ ETS settings'!F9/1000)</f>
        <v>14.6</v>
      </c>
      <c r="C47" s="161">
        <f>C45+('Current NZ ETS settings'!G9/1000)</f>
        <v>12.7</v>
      </c>
      <c r="D47" s="162">
        <f>D45+'2. Industrial allocation'!H49</f>
        <v>10.713198461378736</v>
      </c>
      <c r="E47" s="162">
        <f>E45+'2. Industrial allocation'!I49</f>
        <v>9.1660651536544862</v>
      </c>
      <c r="F47" s="162">
        <f ca="1">F45+'2. Industrial allocation'!J49</f>
        <v>10.009420942626566</v>
      </c>
      <c r="H47" s="155" t="s">
        <v>419</v>
      </c>
    </row>
    <row r="49" spans="1:8">
      <c r="A49" s="207" t="s">
        <v>420</v>
      </c>
      <c r="B49" s="207">
        <f>'Current NZ ETS settings'!F20/1000</f>
        <v>14.6</v>
      </c>
      <c r="C49" s="207">
        <f>'Current NZ ETS settings'!G20/1000</f>
        <v>12.7</v>
      </c>
      <c r="D49" s="207">
        <f>'Current NZ ETS settings'!H20/1000</f>
        <v>11.1</v>
      </c>
      <c r="E49" s="207">
        <f>'Current NZ ETS settings'!I20/1000</f>
        <v>9.6</v>
      </c>
      <c r="F49" s="207" t="s">
        <v>181</v>
      </c>
    </row>
    <row r="51" spans="1:8">
      <c r="B51" t="s">
        <v>410</v>
      </c>
      <c r="D51" t="s">
        <v>421</v>
      </c>
      <c r="G51" t="s">
        <v>411</v>
      </c>
    </row>
    <row r="52" spans="1:8">
      <c r="A52" t="s">
        <v>422</v>
      </c>
      <c r="B52">
        <v>2027</v>
      </c>
      <c r="C52">
        <v>2028</v>
      </c>
      <c r="D52">
        <v>2029</v>
      </c>
      <c r="E52">
        <v>2030</v>
      </c>
      <c r="F52">
        <v>2031</v>
      </c>
    </row>
    <row r="53" spans="1:8">
      <c r="A53" t="s">
        <v>359</v>
      </c>
    </row>
    <row r="54" spans="1:8">
      <c r="A54" t="s">
        <v>423</v>
      </c>
      <c r="B54" s="445">
        <v>213</v>
      </c>
      <c r="C54" s="445">
        <v>224</v>
      </c>
      <c r="D54" s="445">
        <v>239</v>
      </c>
      <c r="E54" s="445">
        <v>251</v>
      </c>
      <c r="F54" s="445">
        <v>264</v>
      </c>
    </row>
    <row r="55" spans="1:8">
      <c r="A55" t="s">
        <v>424</v>
      </c>
      <c r="B55">
        <f>'Current NZ ETS settings'!F15/1000</f>
        <v>2.1</v>
      </c>
      <c r="C55">
        <f>'Current NZ ETS settings'!G15/1000</f>
        <v>1.9</v>
      </c>
      <c r="D55">
        <f>'Current NZ ETS settings'!H15/1000</f>
        <v>1.7</v>
      </c>
      <c r="E55">
        <f>'Current NZ ETS settings'!I15/1000</f>
        <v>1.4</v>
      </c>
      <c r="F55">
        <f>'Current NZ ETS settings'!J15/1000</f>
        <v>1.2</v>
      </c>
    </row>
    <row r="56" spans="1:8">
      <c r="A56" t="s">
        <v>360</v>
      </c>
    </row>
    <row r="57" spans="1:8">
      <c r="A57" t="s">
        <v>423</v>
      </c>
      <c r="B57" s="445">
        <v>267</v>
      </c>
      <c r="C57" s="445">
        <v>280</v>
      </c>
      <c r="D57" s="445">
        <v>298</v>
      </c>
      <c r="E57" s="445">
        <v>313</v>
      </c>
      <c r="F57" s="445">
        <v>328</v>
      </c>
    </row>
    <row r="58" spans="1:8">
      <c r="A58" t="s">
        <v>424</v>
      </c>
      <c r="B58">
        <f>'Current NZ ETS settings'!F16/1000</f>
        <v>3.8</v>
      </c>
      <c r="C58">
        <f>'Current NZ ETS settings'!G16/1000</f>
        <v>3.4</v>
      </c>
      <c r="D58">
        <f>'Current NZ ETS settings'!H16/1000</f>
        <v>3</v>
      </c>
      <c r="E58">
        <f>'Current NZ ETS settings'!I16/1000</f>
        <v>2.5</v>
      </c>
      <c r="F58">
        <f>'Current NZ ETS settings'!J16/1000</f>
        <v>2.2999999999999998</v>
      </c>
    </row>
    <row r="60" spans="1:8">
      <c r="B60" t="s">
        <v>410</v>
      </c>
      <c r="D60" t="s">
        <v>425</v>
      </c>
      <c r="F60" t="s">
        <v>411</v>
      </c>
    </row>
    <row r="61" spans="1:8">
      <c r="B61">
        <v>2027</v>
      </c>
      <c r="C61">
        <v>2028</v>
      </c>
      <c r="D61">
        <v>2029</v>
      </c>
      <c r="E61">
        <v>2030</v>
      </c>
      <c r="F61">
        <v>2031</v>
      </c>
    </row>
    <row r="62" spans="1:8">
      <c r="A62" t="s">
        <v>81</v>
      </c>
      <c r="B62" s="446">
        <f>'Current NZ ETS settings'!F23</f>
        <v>75</v>
      </c>
      <c r="C62" s="446">
        <f>'Current NZ ETS settings'!G23</f>
        <v>78</v>
      </c>
      <c r="D62" s="460">
        <v>83</v>
      </c>
      <c r="E62" s="460">
        <v>88</v>
      </c>
      <c r="F62" s="460">
        <v>92</v>
      </c>
      <c r="H62" t="s">
        <v>426</v>
      </c>
    </row>
    <row r="65" spans="1:12" s="15" customFormat="1">
      <c r="A65" s="24" t="s">
        <v>427</v>
      </c>
    </row>
    <row r="67" spans="1:12">
      <c r="A67" t="s">
        <v>428</v>
      </c>
      <c r="B67">
        <v>2025</v>
      </c>
      <c r="C67">
        <v>2026</v>
      </c>
      <c r="D67">
        <v>2025</v>
      </c>
      <c r="E67">
        <v>2026</v>
      </c>
    </row>
    <row r="68" spans="1:12">
      <c r="A68" s="1" t="s">
        <v>429</v>
      </c>
      <c r="B68" s="80">
        <f>'NZ ETS cap'!D36</f>
        <v>24685.368711885836</v>
      </c>
      <c r="C68" s="80">
        <f>'NZ ETS cap'!E36</f>
        <v>21916.630477743638</v>
      </c>
      <c r="D68" s="449">
        <f>B68/SUM($B$68:$B$69)</f>
        <v>0.36118728384288162</v>
      </c>
      <c r="E68" s="449">
        <f>C68/SUM($C$68:$C$69)</f>
        <v>0.33324036177958888</v>
      </c>
      <c r="G68" s="80"/>
      <c r="H68" s="26"/>
      <c r="J68" s="80"/>
      <c r="K68" s="80"/>
      <c r="L68" s="26"/>
    </row>
    <row r="69" spans="1:12">
      <c r="A69" s="1" t="s">
        <v>430</v>
      </c>
      <c r="B69" s="80">
        <f>'NZ ETS cap'!D22</f>
        <v>43659.697175384164</v>
      </c>
      <c r="C69" s="80">
        <f>'NZ ETS cap'!E22</f>
        <v>43851.604680516357</v>
      </c>
      <c r="D69" s="449">
        <f>B69/SUM($B$68:$B$69)</f>
        <v>0.63881271615711832</v>
      </c>
      <c r="E69" s="449">
        <f>C69/SUM($C$68:$C$69)</f>
        <v>0.66675963822041107</v>
      </c>
      <c r="G69" s="80"/>
      <c r="H69" s="26"/>
      <c r="J69" s="80"/>
      <c r="K69" s="80"/>
      <c r="L69" s="26"/>
    </row>
    <row r="70" spans="1:12">
      <c r="A70" s="1"/>
    </row>
    <row r="71" spans="1:12">
      <c r="A71" s="1" t="s">
        <v>431</v>
      </c>
      <c r="B71" t="s">
        <v>318</v>
      </c>
      <c r="C71" t="s">
        <v>310</v>
      </c>
    </row>
    <row r="72" spans="1:12">
      <c r="B72" s="111">
        <f>SUM('NZ ETS cap'!E36:I36)/1000</f>
        <v>81.886130941845494</v>
      </c>
      <c r="C72" s="111">
        <f>SUM('NZ ETS cap'!J36:N36)/1000</f>
        <v>28.918793025179141</v>
      </c>
    </row>
    <row r="74" spans="1:12">
      <c r="A74" s="1" t="s">
        <v>432</v>
      </c>
      <c r="B74" t="s">
        <v>187</v>
      </c>
    </row>
    <row r="75" spans="1:12">
      <c r="A75" t="s">
        <v>17</v>
      </c>
      <c r="B75" s="111">
        <f>SUM('1. Technical adjustments'!E17:I17)/1000</f>
        <v>4.2898585002025982</v>
      </c>
    </row>
    <row r="76" spans="1:12">
      <c r="A76" t="s">
        <v>168</v>
      </c>
      <c r="B76" s="111">
        <f>SUM('1. Technical adjustments'!E14:I14)/1000</f>
        <v>3.2182665673041164</v>
      </c>
    </row>
    <row r="77" spans="1:12">
      <c r="A77" t="s">
        <v>153</v>
      </c>
      <c r="B77" s="111">
        <f>SUM('1. Technical adjustments'!E11:I11)/1000</f>
        <v>1.071591932898482</v>
      </c>
    </row>
    <row r="78" spans="1:12">
      <c r="D78" t="s">
        <v>236</v>
      </c>
      <c r="E78" t="s">
        <v>237</v>
      </c>
      <c r="F78" t="s">
        <v>238</v>
      </c>
    </row>
    <row r="79" spans="1:12">
      <c r="A79" s="1" t="s">
        <v>433</v>
      </c>
      <c r="B79" s="111">
        <f>'3a. Surplus range estimate'!C50</f>
        <v>50.158907164133808</v>
      </c>
      <c r="D79" s="111">
        <f ca="1">'3a. Surplus range estimate'!B13</f>
        <v>17.071604185593618</v>
      </c>
      <c r="E79" s="111">
        <f ca="1">'3a. Surplus range estimate'!C13</f>
        <v>29.710225688345819</v>
      </c>
      <c r="F79" s="111">
        <f ca="1">'3a. Surplus range estimate'!D13</f>
        <v>41.658890782598768</v>
      </c>
    </row>
    <row r="80" spans="1:12">
      <c r="A80" t="s">
        <v>434</v>
      </c>
      <c r="B80" s="111">
        <f>'Current NZ ETS settings'!D10/1000</f>
        <v>12.5</v>
      </c>
    </row>
    <row r="81" spans="1:2">
      <c r="A81" t="s">
        <v>435</v>
      </c>
      <c r="B81" s="111">
        <f>'Current NZ ETS settings'!D13/1000</f>
        <v>6</v>
      </c>
    </row>
    <row r="82" spans="1:2">
      <c r="A82" t="s">
        <v>399</v>
      </c>
      <c r="B82" s="111">
        <f ca="1">B79-B80-B81-B83</f>
        <v>1.9486814757879891</v>
      </c>
    </row>
    <row r="83" spans="1:2">
      <c r="A83" t="s">
        <v>436</v>
      </c>
      <c r="B83" s="111">
        <f ca="1">'3a. Surplus range estimate'!C13</f>
        <v>29.710225688345819</v>
      </c>
    </row>
    <row r="84" spans="1:2">
      <c r="B84" s="111"/>
    </row>
    <row r="86" spans="1:2">
      <c r="A86" t="s">
        <v>437</v>
      </c>
    </row>
    <row r="87" spans="1:2">
      <c r="A87" t="s">
        <v>237</v>
      </c>
      <c r="B87" s="111">
        <f>SUM('5. Auction summary options'!C14:F14)/1000</f>
        <v>0</v>
      </c>
    </row>
    <row r="88" spans="1:2">
      <c r="A88" t="s">
        <v>236</v>
      </c>
      <c r="B88" s="111">
        <f>SUM('5. Auction summary options'!C15:F15)/1000</f>
        <v>0</v>
      </c>
    </row>
    <row r="89" spans="1:2">
      <c r="A89" t="s">
        <v>238</v>
      </c>
      <c r="B89" s="111">
        <f>SUM('5. Auction summary options'!C16:F16)/1000</f>
        <v>0</v>
      </c>
    </row>
    <row r="90" spans="1:2">
      <c r="A90" t="s">
        <v>438</v>
      </c>
      <c r="B90">
        <f>SUM('Current NZ ETS settings'!F13:I13)/1000</f>
        <v>11.700000000000001</v>
      </c>
    </row>
    <row r="92" spans="1:2">
      <c r="A92" t="s">
        <v>439</v>
      </c>
      <c r="B92" s="9">
        <f ca="1">U15</f>
        <v>4.9081488583504562</v>
      </c>
    </row>
    <row r="93" spans="1:2">
      <c r="A93" t="s">
        <v>440</v>
      </c>
      <c r="B93" s="7">
        <f>-'Units and stockpile changes'!J2</f>
        <v>32.5</v>
      </c>
    </row>
    <row r="94" spans="1:2">
      <c r="A94" t="s">
        <v>441</v>
      </c>
      <c r="B94" s="7">
        <f>'Current NZ ETS settings'!E13/1000</f>
        <v>5.2</v>
      </c>
    </row>
    <row r="95" spans="1:2">
      <c r="B95" s="7"/>
    </row>
    <row r="96" spans="1:2">
      <c r="A96" t="s">
        <v>442</v>
      </c>
      <c r="B96" s="7">
        <f>'NZ ETS cap'!D30/1000</f>
        <v>32.539671362438426</v>
      </c>
    </row>
    <row r="97" spans="1:5">
      <c r="A97" t="s">
        <v>443</v>
      </c>
      <c r="B97" s="7">
        <f>'Current NZ ETS settings'!E13/1000</f>
        <v>5.2</v>
      </c>
    </row>
    <row r="99" spans="1:5" s="12" customFormat="1">
      <c r="A99" s="19" t="s">
        <v>444</v>
      </c>
    </row>
    <row r="100" spans="1:5">
      <c r="A100" s="1" t="s">
        <v>445</v>
      </c>
      <c r="B100" t="s">
        <v>446</v>
      </c>
    </row>
    <row r="101" spans="1:5">
      <c r="A101" t="s">
        <v>447</v>
      </c>
      <c r="B101" s="447">
        <f>'3a. Surplus range estimate'!C50</f>
        <v>50.158907164133808</v>
      </c>
      <c r="E101" s="478"/>
    </row>
    <row r="102" spans="1:5">
      <c r="A102" t="s">
        <v>448</v>
      </c>
      <c r="B102" s="2">
        <v>-2.9</v>
      </c>
    </row>
    <row r="103" spans="1:5">
      <c r="A103" t="s">
        <v>449</v>
      </c>
      <c r="B103" s="447">
        <f>('3a. Surplus range estimate'!B68+'3a. Surplus range estimate'!C68)*-1</f>
        <v>0</v>
      </c>
    </row>
    <row r="104" spans="1:5">
      <c r="A104" t="s">
        <v>450</v>
      </c>
      <c r="B104" s="447">
        <f>'3a. Surplus range estimate'!D68*-1</f>
        <v>0</v>
      </c>
    </row>
    <row r="105" spans="1:5">
      <c r="A105" t="s">
        <v>451</v>
      </c>
      <c r="B105" s="447">
        <f>'3a. Surplus range estimate'!E68</f>
        <v>0</v>
      </c>
    </row>
    <row r="106" spans="1:5">
      <c r="A106" t="s">
        <v>452</v>
      </c>
      <c r="B106" s="447">
        <f>'3a. Surplus range estimate'!F68</f>
        <v>0</v>
      </c>
    </row>
    <row r="107" spans="1:5">
      <c r="A107" t="s">
        <v>453</v>
      </c>
      <c r="B107" s="447">
        <f>'3a. Surplus range estimate'!G67</f>
        <v>0</v>
      </c>
    </row>
    <row r="108" spans="1:5">
      <c r="A108" t="s">
        <v>454</v>
      </c>
      <c r="B108" s="2">
        <f>B109+B110</f>
        <v>-18.5</v>
      </c>
    </row>
    <row r="109" spans="1:5">
      <c r="A109" t="s">
        <v>455</v>
      </c>
      <c r="B109" s="447">
        <f>('Current NZ ETS settings'!D10/1000)*-1</f>
        <v>-12.5</v>
      </c>
    </row>
    <row r="110" spans="1:5">
      <c r="A110" t="s">
        <v>456</v>
      </c>
      <c r="B110" s="447">
        <f>('Current NZ ETS settings'!D13/1000)*-1</f>
        <v>-6</v>
      </c>
    </row>
    <row r="111" spans="1:5">
      <c r="A111" t="s">
        <v>457</v>
      </c>
      <c r="B111" s="477">
        <f ca="1">B112-(B107+B108)</f>
        <v>48.210225688345815</v>
      </c>
    </row>
    <row r="112" spans="1:5">
      <c r="A112" t="s">
        <v>458</v>
      </c>
      <c r="B112" s="447">
        <f ca="1">'3a. Surplus range estimate'!C13</f>
        <v>29.710225688345819</v>
      </c>
    </row>
    <row r="114" spans="1:11" s="16" customFormat="1">
      <c r="A114" s="34" t="s">
        <v>459</v>
      </c>
    </row>
    <row r="115" spans="1:11">
      <c r="A115" t="s">
        <v>460</v>
      </c>
      <c r="B115" t="s">
        <v>461</v>
      </c>
      <c r="C115" t="s">
        <v>462</v>
      </c>
      <c r="D115" t="s">
        <v>463</v>
      </c>
    </row>
    <row r="116" spans="1:11">
      <c r="A116" t="s">
        <v>464</v>
      </c>
      <c r="B116" s="111">
        <f>'3b. Implied surplus work back'!J9/1000</f>
        <v>41.199664220151874</v>
      </c>
      <c r="C116" s="111">
        <f>SUM(B40:E40)</f>
        <v>11.700000000000001</v>
      </c>
      <c r="D116" s="111">
        <f ca="1">F40</f>
        <v>3.0376224044205857</v>
      </c>
    </row>
    <row r="117" spans="1:11">
      <c r="A117" t="s">
        <v>465</v>
      </c>
      <c r="B117" s="111">
        <f ca="1">'3a. Surplus range estimate'!D13</f>
        <v>41.658890782598768</v>
      </c>
      <c r="C117" s="111">
        <f ca="1">SUM('5. Auction summary options'!C10:F10)/1000</f>
        <v>11.240773437553107</v>
      </c>
      <c r="D117" s="111">
        <f ca="1">D116</f>
        <v>3.0376224044205857</v>
      </c>
    </row>
    <row r="118" spans="1:11">
      <c r="A118" t="s">
        <v>466</v>
      </c>
      <c r="B118" s="111">
        <f ca="1">'3a. Surplus range estimate'!C13</f>
        <v>29.710225688345819</v>
      </c>
      <c r="C118" s="111">
        <f ca="1">SUM('5. Auction summary options'!C8:F8)/1000</f>
        <v>23.189438531806058</v>
      </c>
      <c r="D118" s="111">
        <f ca="1">D117</f>
        <v>3.0376224044205857</v>
      </c>
    </row>
    <row r="119" spans="1:11">
      <c r="A119" t="s">
        <v>467</v>
      </c>
      <c r="B119" s="111">
        <f ca="1">'3a. Surplus range estimate'!B13</f>
        <v>17.071604185593618</v>
      </c>
      <c r="C119" s="111">
        <f ca="1">SUM('5. Auction summary options'!C9:F9)/1000</f>
        <v>35.828060034558263</v>
      </c>
      <c r="D119" s="111">
        <f ca="1">D118</f>
        <v>3.0376224044205857</v>
      </c>
    </row>
    <row r="120" spans="1:11">
      <c r="B120" s="111"/>
      <c r="C120" s="111"/>
      <c r="D120" s="111"/>
    </row>
    <row r="121" spans="1:11">
      <c r="B121" s="111"/>
      <c r="C121" s="111"/>
      <c r="D121" s="111"/>
    </row>
    <row r="122" spans="1:11" s="16" customFormat="1">
      <c r="A122" s="34" t="s">
        <v>468</v>
      </c>
    </row>
    <row r="123" spans="1:11">
      <c r="A123" s="1" t="s">
        <v>469</v>
      </c>
    </row>
    <row r="124" spans="1:11">
      <c r="B124" s="1" t="s">
        <v>115</v>
      </c>
      <c r="C124" s="1" t="s">
        <v>116</v>
      </c>
      <c r="D124" s="1" t="s">
        <v>187</v>
      </c>
      <c r="F124" s="1" t="s">
        <v>470</v>
      </c>
      <c r="K124" s="42"/>
    </row>
    <row r="125" spans="1:11">
      <c r="B125" s="1"/>
      <c r="C125" s="1"/>
      <c r="D125" s="1"/>
      <c r="F125" s="1"/>
    </row>
    <row r="126" spans="1:11">
      <c r="B126" s="7">
        <f>SUM('NZ ETS cap'!E37:I37)/1000</f>
        <v>81.886130941845494</v>
      </c>
      <c r="C126" s="7">
        <f ca="1">SUM('NZ ETS cap'!J37:N37)/1000</f>
        <v>28.918793025179141</v>
      </c>
      <c r="D126" s="7">
        <f ca="1">SUM('NZ ETS cap'!F37:J37)/1000</f>
        <v>67.612761356249393</v>
      </c>
      <c r="F126" s="111">
        <f>SUM('NZ ETS cap'!J38:N38)/1000</f>
        <v>37.667625386449117</v>
      </c>
    </row>
    <row r="127" spans="1:11">
      <c r="B127" s="7"/>
      <c r="C127" s="7"/>
      <c r="D127" s="7"/>
      <c r="F127" s="111"/>
    </row>
    <row r="128" spans="1:11">
      <c r="A128" s="1" t="s">
        <v>471</v>
      </c>
      <c r="B128" t="s">
        <v>115</v>
      </c>
      <c r="C128" t="s">
        <v>472</v>
      </c>
      <c r="D128" t="s">
        <v>473</v>
      </c>
    </row>
    <row r="129" spans="1:13">
      <c r="B129">
        <f>'High level budgets &amp; targets'!D11/1000</f>
        <v>305</v>
      </c>
      <c r="C129" s="111">
        <f>SUM('High level budgets &amp; targets'!D13/1000)</f>
        <v>301.38228341079991</v>
      </c>
      <c r="D129" s="111">
        <f>B129-C129</f>
        <v>3.6177165892000858</v>
      </c>
    </row>
    <row r="130" spans="1:13">
      <c r="A130" s="1" t="s">
        <v>474</v>
      </c>
      <c r="K130" t="s">
        <v>475</v>
      </c>
    </row>
    <row r="131" spans="1:13">
      <c r="C131" s="111">
        <f>SUM('NZ ETS cap'!E22:I22)/1000</f>
        <v>219.49615246895445</v>
      </c>
      <c r="D131">
        <v>305</v>
      </c>
      <c r="E131" s="111">
        <f>SUM('NZ ETS cap'!E36:I36)/1000</f>
        <v>81.886130941845494</v>
      </c>
    </row>
    <row r="132" spans="1:13">
      <c r="A132" t="s">
        <v>476</v>
      </c>
      <c r="B132" s="111" t="s">
        <v>477</v>
      </c>
      <c r="C132" t="s">
        <v>478</v>
      </c>
      <c r="D132" t="s">
        <v>479</v>
      </c>
      <c r="E132" t="s">
        <v>480</v>
      </c>
    </row>
    <row r="133" spans="1:13">
      <c r="A133" t="s">
        <v>481</v>
      </c>
      <c r="B133" s="111">
        <v>89.4</v>
      </c>
      <c r="C133" s="9">
        <f>B133+$C$131</f>
        <v>308.89615246895448</v>
      </c>
      <c r="D133" s="9">
        <f>C133-$D$131</f>
        <v>3.8961524689544831</v>
      </c>
      <c r="E133" s="9">
        <f>B133-B134</f>
        <v>7.513869058154512</v>
      </c>
    </row>
    <row r="134" spans="1:13">
      <c r="A134" t="s">
        <v>482</v>
      </c>
      <c r="B134" s="111">
        <f>SUM('NZ ETS cap'!E38:I38)/1000</f>
        <v>81.886130941845494</v>
      </c>
      <c r="C134" s="9">
        <f>B134+$C$131</f>
        <v>301.38228341079991</v>
      </c>
      <c r="D134" s="9">
        <f>C134-$D$131</f>
        <v>-3.6177165892000858</v>
      </c>
      <c r="E134">
        <v>0</v>
      </c>
    </row>
    <row r="135" spans="1:13">
      <c r="A135" t="s">
        <v>483</v>
      </c>
      <c r="B135" s="111">
        <v>72.900000000000006</v>
      </c>
      <c r="C135" s="9">
        <f>B135+C131</f>
        <v>292.39615246895448</v>
      </c>
      <c r="D135" s="9">
        <f>C135-D131</f>
        <v>-12.603847531045517</v>
      </c>
      <c r="E135" s="9">
        <f>D135-D134</f>
        <v>-8.9861309418454312</v>
      </c>
      <c r="J135" t="s">
        <v>484</v>
      </c>
      <c r="K135">
        <v>574.70000000000005</v>
      </c>
      <c r="M135" t="s">
        <v>485</v>
      </c>
    </row>
    <row r="136" spans="1:13">
      <c r="A136" t="s">
        <v>486</v>
      </c>
      <c r="B136" s="111">
        <f>K137-C131</f>
        <v>-2.9961524689543921</v>
      </c>
      <c r="C136" s="9">
        <f>B136+$C$131</f>
        <v>216.50000000000006</v>
      </c>
      <c r="D136" s="9">
        <f>C136-D131</f>
        <v>-88.499999999999943</v>
      </c>
      <c r="E136" s="9">
        <f>D136-D134</f>
        <v>-84.882283410799857</v>
      </c>
      <c r="J136" t="s">
        <v>487</v>
      </c>
      <c r="K136">
        <v>358.2</v>
      </c>
    </row>
    <row r="137" spans="1:13">
      <c r="B137" s="111"/>
      <c r="C137" s="9"/>
      <c r="D137" s="9"/>
      <c r="E137" s="9"/>
      <c r="J137" t="s">
        <v>488</v>
      </c>
      <c r="K137">
        <f>K135-K136</f>
        <v>216.50000000000006</v>
      </c>
    </row>
    <row r="138" spans="1:13">
      <c r="A138" t="s">
        <v>489</v>
      </c>
      <c r="B138" s="111" t="s">
        <v>477</v>
      </c>
      <c r="C138" t="s">
        <v>490</v>
      </c>
      <c r="D138" t="s">
        <v>491</v>
      </c>
      <c r="E138" t="s">
        <v>492</v>
      </c>
    </row>
    <row r="139" spans="1:13">
      <c r="A139" t="s">
        <v>493</v>
      </c>
      <c r="B139" s="111">
        <v>40.700000000000003</v>
      </c>
      <c r="C139" s="9">
        <f>B139+'Report tables &amp; graphs'!L141</f>
        <v>251.78120697482086</v>
      </c>
      <c r="D139" s="9">
        <f>C139-'Report tables &amp; graphs'!M141</f>
        <v>11.781206974820833</v>
      </c>
      <c r="E139" s="9">
        <f>B139-B140</f>
        <v>3.0323746135508856</v>
      </c>
    </row>
    <row r="140" spans="1:13">
      <c r="A140" t="s">
        <v>482</v>
      </c>
      <c r="B140" s="111">
        <f>SUM('NZ ETS cap'!J38:N38)/1000</f>
        <v>37.667625386449117</v>
      </c>
      <c r="C140" s="9">
        <f>B140+'Report tables &amp; graphs'!L141</f>
        <v>248.74883236126999</v>
      </c>
      <c r="D140" s="9">
        <f>C140-'Report tables &amp; graphs'!M141</f>
        <v>8.7488323612699617</v>
      </c>
      <c r="E140">
        <v>0</v>
      </c>
    </row>
    <row r="141" spans="1:13">
      <c r="A141" t="s">
        <v>494</v>
      </c>
      <c r="B141" s="111">
        <f>SUM('NZ ETS cap'!J36:N36)/1000</f>
        <v>28.918793025179141</v>
      </c>
      <c r="C141" s="1">
        <f>'Report tables &amp; graphs'!M141</f>
        <v>240.00000000000003</v>
      </c>
      <c r="D141" s="1">
        <v>0</v>
      </c>
      <c r="E141" s="203">
        <f>C141-C140</f>
        <v>-8.7488323612699617</v>
      </c>
      <c r="I141" t="s">
        <v>495</v>
      </c>
      <c r="L141" s="9">
        <f>SUM('NZ ETS cap'!J22:N22)/1000</f>
        <v>211.08120697482087</v>
      </c>
      <c r="M141">
        <f>'NZ ETS cap'!N1/1000</f>
        <v>240.00000000000003</v>
      </c>
    </row>
    <row r="142" spans="1:13">
      <c r="A142" t="s">
        <v>496</v>
      </c>
      <c r="B142" s="111">
        <f>B141+C150</f>
        <v>23.934280424879134</v>
      </c>
      <c r="C142">
        <f>M141</f>
        <v>240.00000000000003</v>
      </c>
      <c r="D142">
        <v>0</v>
      </c>
      <c r="E142" s="111">
        <f>E141+C150</f>
        <v>-13.733344961569969</v>
      </c>
    </row>
    <row r="143" spans="1:13">
      <c r="A143" t="s">
        <v>497</v>
      </c>
      <c r="B143" s="111">
        <f>C143-'Report tables &amp; graphs'!$L$141</f>
        <v>24.453709359773455</v>
      </c>
      <c r="C143">
        <v>235.53491633459433</v>
      </c>
      <c r="D143" s="9">
        <f>C143-'Report tables &amp; graphs'!$M$141</f>
        <v>-4.4650836654057002</v>
      </c>
      <c r="E143" s="9">
        <f>$E$141+D143</f>
        <v>-13.213916026675662</v>
      </c>
      <c r="I143" s="1" t="s">
        <v>498</v>
      </c>
    </row>
    <row r="144" spans="1:13">
      <c r="A144" t="s">
        <v>499</v>
      </c>
      <c r="B144" s="111">
        <f>C144-'Report tables &amp; graphs'!$L$141</f>
        <v>14.176780106688284</v>
      </c>
      <c r="C144">
        <v>225.25798708150916</v>
      </c>
      <c r="D144" s="9">
        <f>C144-'Report tables &amp; graphs'!$M$141</f>
        <v>-14.742012918490872</v>
      </c>
      <c r="E144" s="9">
        <f>$E$141+D144</f>
        <v>-23.490845279760833</v>
      </c>
      <c r="I144" s="177">
        <f ca="1">SUM('NZ ETS cap'!F37:J37)/1000</f>
        <v>67.612761356249393</v>
      </c>
    </row>
    <row r="145" spans="1:14">
      <c r="B145" s="111"/>
      <c r="C145" s="9"/>
      <c r="D145" s="9"/>
      <c r="E145" s="9"/>
      <c r="N145" s="11"/>
    </row>
    <row r="146" spans="1:14">
      <c r="A146" t="s">
        <v>500</v>
      </c>
      <c r="B146" s="111">
        <v>22.869275332793713</v>
      </c>
      <c r="C146" s="9">
        <f>B146+L141</f>
        <v>233.95048230761458</v>
      </c>
      <c r="D146" s="9">
        <f>C146-M141</f>
        <v>-6.0495176923854501</v>
      </c>
      <c r="E146" s="9">
        <f>E141+D146</f>
        <v>-14.798350053655412</v>
      </c>
      <c r="N146" s="11"/>
    </row>
    <row r="147" spans="1:14">
      <c r="B147" s="111"/>
      <c r="N147" s="11"/>
    </row>
    <row r="148" spans="1:14">
      <c r="B148" s="111"/>
      <c r="C148" s="9"/>
      <c r="D148" s="9"/>
      <c r="E148" s="9"/>
      <c r="N148" s="11"/>
    </row>
    <row r="149" spans="1:14">
      <c r="A149" t="s">
        <v>501</v>
      </c>
      <c r="B149" s="364">
        <v>198.98091656329999</v>
      </c>
      <c r="C149" s="9" t="s">
        <v>177</v>
      </c>
      <c r="D149" s="9"/>
      <c r="E149" s="9"/>
      <c r="N149" s="11"/>
    </row>
    <row r="150" spans="1:14">
      <c r="A150" t="s">
        <v>502</v>
      </c>
      <c r="B150" s="364">
        <f>SUM('NZ ETS cap'!J11:N11)/1000</f>
        <v>193.99640396299998</v>
      </c>
      <c r="C150" s="9">
        <f>B150-B149</f>
        <v>-4.9845126003000075</v>
      </c>
      <c r="D150" s="9"/>
      <c r="E150" s="9"/>
      <c r="H150" s="106"/>
      <c r="N150" s="11"/>
    </row>
    <row r="151" spans="1:14">
      <c r="N151" s="4"/>
    </row>
    <row r="152" spans="1:14" s="15" customFormat="1">
      <c r="A152" s="24" t="s">
        <v>503</v>
      </c>
      <c r="C152" s="258"/>
      <c r="D152" s="258"/>
      <c r="E152" s="258"/>
    </row>
    <row r="154" spans="1:14" s="1" customFormat="1">
      <c r="A154" s="1" t="s">
        <v>504</v>
      </c>
    </row>
    <row r="155" spans="1:14">
      <c r="A155" t="s">
        <v>153</v>
      </c>
      <c r="B155" s="451">
        <f>SUM('1. Technical adjustments'!T11/1000)</f>
        <v>1.071591932898482</v>
      </c>
    </row>
    <row r="156" spans="1:14">
      <c r="A156" t="s">
        <v>168</v>
      </c>
      <c r="B156" s="451">
        <f>'1. Technical adjustments'!T14/1000</f>
        <v>3.2182665673041164</v>
      </c>
    </row>
    <row r="158" spans="1:14">
      <c r="A158" s="1" t="s">
        <v>505</v>
      </c>
    </row>
    <row r="159" spans="1:14">
      <c r="A159" t="s">
        <v>506</v>
      </c>
      <c r="B159" s="111">
        <f>SUM('2. Industrial allocation'!F62:J62)/1000</f>
        <v>3.6713270445073234</v>
      </c>
    </row>
    <row r="161" spans="1:5">
      <c r="A161" s="1" t="s">
        <v>507</v>
      </c>
    </row>
    <row r="162" spans="1:5">
      <c r="A162" t="s">
        <v>508</v>
      </c>
      <c r="B162" s="111">
        <f>'3a. Surplus range estimate'!C5/1000</f>
        <v>135.85646299999999</v>
      </c>
    </row>
    <row r="163" spans="1:5">
      <c r="A163" t="s">
        <v>509</v>
      </c>
      <c r="B163" s="9">
        <f>-'Units and stockpile changes'!J2</f>
        <v>32.5</v>
      </c>
      <c r="C163" s="158">
        <f>B162/B163</f>
        <v>4.1801988615384609</v>
      </c>
    </row>
    <row r="165" spans="1:5">
      <c r="B165" s="105" t="s">
        <v>236</v>
      </c>
      <c r="C165" t="s">
        <v>237</v>
      </c>
      <c r="D165" t="s">
        <v>238</v>
      </c>
      <c r="E165" t="s">
        <v>239</v>
      </c>
    </row>
    <row r="166" spans="1:5">
      <c r="A166" t="s">
        <v>510</v>
      </c>
      <c r="B166" s="111">
        <f ca="1">'3a. Surplus range estimate'!B13</f>
        <v>17.071604185593618</v>
      </c>
      <c r="C166" s="111">
        <f ca="1">'3a. Surplus range estimate'!C13</f>
        <v>29.710225688345819</v>
      </c>
      <c r="D166" s="111">
        <f ca="1">'3a. Surplus range estimate'!D13</f>
        <v>41.658890782598768</v>
      </c>
      <c r="E166" s="111">
        <f ca="1">D166-B166</f>
        <v>24.58728659700515</v>
      </c>
    </row>
    <row r="167" spans="1:5">
      <c r="A167" t="s">
        <v>511</v>
      </c>
      <c r="B167" s="111">
        <f>'3a. Surplus range estimate'!B50</f>
        <v>28.412813919742661</v>
      </c>
      <c r="C167" s="111">
        <f>'3a. Surplus range estimate'!C50</f>
        <v>50.158907164133808</v>
      </c>
      <c r="D167" s="111">
        <f>'3a. Surplus range estimate'!D50</f>
        <v>67.711477285072618</v>
      </c>
      <c r="E167" s="111">
        <f>D167-B167</f>
        <v>39.298663365329958</v>
      </c>
    </row>
    <row r="168" spans="1:5">
      <c r="A168" t="s">
        <v>512</v>
      </c>
      <c r="B168" s="111">
        <f ca="1">B167-B166</f>
        <v>11.341209734149043</v>
      </c>
      <c r="C168" s="111">
        <f t="shared" ref="C168:E168" ca="1" si="5">C167-C166</f>
        <v>20.448681475787989</v>
      </c>
      <c r="D168" s="111">
        <f t="shared" ca="1" si="5"/>
        <v>26.052586502473851</v>
      </c>
      <c r="E168" s="111">
        <f t="shared" ca="1" si="5"/>
        <v>14.711376768324808</v>
      </c>
    </row>
    <row r="170" spans="1:5">
      <c r="A170" t="s">
        <v>513</v>
      </c>
      <c r="B170" s="111">
        <f>'3a. Surplus range estimate'!B9/1000</f>
        <v>46.181474407827075</v>
      </c>
      <c r="C170" s="111">
        <f>'3a. Surplus range estimate'!C9/1000</f>
        <v>40.007578238489188</v>
      </c>
      <c r="D170" s="111">
        <f>'3a. Surplus range estimate'!D9/1000</f>
        <v>34.2560724773451</v>
      </c>
      <c r="E170" s="111">
        <f>D170-B170</f>
        <v>-11.925401930481975</v>
      </c>
    </row>
    <row r="171" spans="1:5">
      <c r="A171" t="s">
        <v>514</v>
      </c>
      <c r="B171" s="111">
        <f ca="1">'3a. Surplus range estimate'!B6/1000</f>
        <v>6.9973653863501113</v>
      </c>
      <c r="C171" s="111">
        <f ca="1">'3a. Surplus range estimate'!C6/1000</f>
        <v>5.6996439130066276</v>
      </c>
      <c r="D171" s="111">
        <f ca="1">'3a. Surplus range estimate'!D6/1000</f>
        <v>4.6327375680961094</v>
      </c>
      <c r="E171" s="111">
        <f ca="1">B171-D171</f>
        <v>2.3646278182540019</v>
      </c>
    </row>
    <row r="172" spans="1:5">
      <c r="A172" t="s">
        <v>246</v>
      </c>
      <c r="B172" s="111">
        <f>'3a. Surplus range estimate'!B10/1000</f>
        <v>15.892545470616362</v>
      </c>
      <c r="C172" s="111">
        <f>'3a. Surplus range estimate'!C10/1000</f>
        <v>13.733847913438195</v>
      </c>
      <c r="D172" s="111">
        <f>'3a. Surplus range estimate'!D10/1000</f>
        <v>11.575150356260016</v>
      </c>
      <c r="E172" s="111">
        <f>B172-D172</f>
        <v>4.317395114356346</v>
      </c>
    </row>
    <row r="173" spans="1:5">
      <c r="A173" t="s">
        <v>515</v>
      </c>
      <c r="B173" s="111">
        <f>'3a. Surplus range estimate'!B8/1000</f>
        <v>18.792090346168017</v>
      </c>
      <c r="C173" s="111">
        <f>'3a. Surplus range estimate'!C8/1000</f>
        <v>14.484918669294597</v>
      </c>
      <c r="D173" s="111">
        <f>'3a. Surplus range estimate'!D8/1000</f>
        <v>10.324275111676151</v>
      </c>
      <c r="E173" s="111">
        <f>B173-D173</f>
        <v>8.4678152344918658</v>
      </c>
    </row>
    <row r="174" spans="1:5">
      <c r="A174" t="s">
        <v>516</v>
      </c>
      <c r="B174" s="111">
        <f>'3a. Surplus range estimate'!C7/1000</f>
        <v>32.220248577425565</v>
      </c>
    </row>
    <row r="175" spans="1:5">
      <c r="B175" s="111"/>
    </row>
    <row r="176" spans="1:5">
      <c r="A176" t="s">
        <v>517</v>
      </c>
      <c r="B176" s="111">
        <f>'3a. Surplus range estimate'!B44/1000</f>
        <v>63.463833375191562</v>
      </c>
      <c r="C176" s="111">
        <f>'3a. Surplus range estimate'!C44/1000</f>
        <v>53.097609916714156</v>
      </c>
      <c r="D176" s="111">
        <f>'3a. Surplus range estimate'!D44/1000</f>
        <v>43.653273822506208</v>
      </c>
      <c r="E176" s="111">
        <f>D176-B176</f>
        <v>-19.810559552685355</v>
      </c>
    </row>
    <row r="177" spans="1:31">
      <c r="A177" t="s">
        <v>518</v>
      </c>
      <c r="B177" s="111" t="e">
        <f>'3a. Surplus range estimate'!#REF!/1000</f>
        <v>#REF!</v>
      </c>
      <c r="C177" s="111"/>
      <c r="D177" s="111"/>
      <c r="E177" s="111"/>
    </row>
    <row r="178" spans="1:31">
      <c r="A178" t="s">
        <v>519</v>
      </c>
      <c r="B178" s="111">
        <f>'3a. Surplus range estimate'!B43/1000</f>
        <v>150.38855100000001</v>
      </c>
    </row>
    <row r="179" spans="1:31">
      <c r="A179" t="s">
        <v>520</v>
      </c>
      <c r="C179" s="7">
        <f>'3a. Surplus range estimate'!C47/1000</f>
        <v>17.366288382237325</v>
      </c>
    </row>
    <row r="181" spans="1:31" s="127" customFormat="1">
      <c r="A181" s="129" t="s">
        <v>521</v>
      </c>
    </row>
    <row r="182" spans="1:31">
      <c r="B182">
        <v>2026</v>
      </c>
      <c r="E182">
        <v>2027</v>
      </c>
      <c r="H182">
        <v>2028</v>
      </c>
      <c r="K182">
        <v>2029</v>
      </c>
      <c r="N182">
        <v>2030</v>
      </c>
      <c r="Q182">
        <v>2031</v>
      </c>
      <c r="T182">
        <v>2032</v>
      </c>
      <c r="W182">
        <v>2033</v>
      </c>
      <c r="Z182">
        <v>2034</v>
      </c>
      <c r="AC182">
        <v>2035</v>
      </c>
    </row>
    <row r="183" spans="1:31">
      <c r="B183" t="s">
        <v>522</v>
      </c>
      <c r="C183" t="s">
        <v>523</v>
      </c>
      <c r="E183" t="s">
        <v>522</v>
      </c>
      <c r="F183" t="s">
        <v>523</v>
      </c>
      <c r="H183" t="s">
        <v>522</v>
      </c>
      <c r="I183" t="s">
        <v>523</v>
      </c>
      <c r="K183" t="s">
        <v>522</v>
      </c>
      <c r="L183" t="s">
        <v>523</v>
      </c>
      <c r="N183" t="s">
        <v>522</v>
      </c>
      <c r="O183" t="s">
        <v>523</v>
      </c>
      <c r="Q183" t="s">
        <v>522</v>
      </c>
      <c r="R183" t="s">
        <v>523</v>
      </c>
      <c r="T183" t="s">
        <v>522</v>
      </c>
      <c r="U183" t="s">
        <v>523</v>
      </c>
      <c r="W183" t="s">
        <v>522</v>
      </c>
      <c r="X183" t="s">
        <v>523</v>
      </c>
      <c r="Z183" t="s">
        <v>522</v>
      </c>
      <c r="AA183" t="s">
        <v>523</v>
      </c>
      <c r="AC183" t="s">
        <v>522</v>
      </c>
      <c r="AD183" t="s">
        <v>523</v>
      </c>
    </row>
    <row r="184" spans="1:31">
      <c r="A184" t="s">
        <v>387</v>
      </c>
      <c r="B184" s="9">
        <f>'2. Industrial allocation'!E49</f>
        <v>4.0940579147840532</v>
      </c>
      <c r="C184" s="9">
        <f>B184</f>
        <v>4.0940579147840532</v>
      </c>
      <c r="E184" s="9">
        <f>'2. Industrial allocation'!F49</f>
        <v>3.9818370186877075</v>
      </c>
      <c r="F184" s="9">
        <f>E184</f>
        <v>3.9818370186877075</v>
      </c>
      <c r="H184" s="9">
        <f>'2. Industrial allocation'!G49</f>
        <v>3.6603317691029904</v>
      </c>
      <c r="I184" s="9">
        <f>H184</f>
        <v>3.6603317691029904</v>
      </c>
      <c r="K184" s="9">
        <f>'2. Industrial allocation'!H49</f>
        <v>3.6131984613787367</v>
      </c>
      <c r="L184" s="9">
        <f>'Technical annex tables &amp; graphs'!E77</f>
        <v>3.6131984613787367</v>
      </c>
      <c r="N184" s="9">
        <f>'2. Industrial allocation'!I49</f>
        <v>3.5660651536544847</v>
      </c>
      <c r="O184" s="9">
        <f>N184</f>
        <v>3.5660651536544847</v>
      </c>
      <c r="Q184" s="9">
        <f>'2. Industrial allocation'!J49</f>
        <v>3.4717985382059795</v>
      </c>
      <c r="R184" s="9">
        <f>Q184</f>
        <v>3.4717985382059795</v>
      </c>
      <c r="T184" s="9">
        <f>'2. Industrial allocation'!K49</f>
        <v>3.3775319227574747</v>
      </c>
      <c r="U184" s="9">
        <f>T184</f>
        <v>3.3775319227574747</v>
      </c>
      <c r="W184" s="9">
        <f>'2. Industrial allocation'!L49</f>
        <v>3.2832653073089682</v>
      </c>
      <c r="X184" s="9">
        <f>W184</f>
        <v>3.2832653073089682</v>
      </c>
      <c r="Z184" s="9">
        <f>'2. Industrial allocation'!M49</f>
        <v>3.1889986918604638</v>
      </c>
      <c r="AA184" s="9">
        <f>Z184</f>
        <v>3.1889986918604638</v>
      </c>
      <c r="AC184" s="9">
        <f>'2. Industrial allocation'!N49</f>
        <v>3.0947320764119595</v>
      </c>
      <c r="AD184" s="9">
        <f>AC184</f>
        <v>3.0947320764119595</v>
      </c>
    </row>
    <row r="185" spans="1:31">
      <c r="A185" t="s">
        <v>524</v>
      </c>
      <c r="B185" s="7">
        <f>'5. Auction summary options'!B5</f>
        <v>5.2</v>
      </c>
      <c r="C185" s="7">
        <f>B185</f>
        <v>5.2</v>
      </c>
      <c r="E185" s="7">
        <f>'5. Auction summary options'!C5</f>
        <v>4.3</v>
      </c>
      <c r="F185" s="7">
        <f>E185</f>
        <v>4.3</v>
      </c>
      <c r="H185" s="7">
        <f>'5. Auction summary options'!D5</f>
        <v>3.3</v>
      </c>
      <c r="I185" s="7">
        <f ca="1">'5. Auction summary options'!D8/1000</f>
        <v>8.0657456824695775</v>
      </c>
      <c r="K185" s="7">
        <f>'5. Auction summary options'!E5</f>
        <v>2.4</v>
      </c>
      <c r="L185" s="7">
        <f ca="1">'5. Auction summary options'!E8/1000</f>
        <v>6.1607509799393929</v>
      </c>
      <c r="N185" s="7">
        <f>'5. Auction summary options'!F5</f>
        <v>1.7000000000000011</v>
      </c>
      <c r="O185" s="7">
        <f ca="1">'5. Auction summary options'!F8/1000</f>
        <v>4.6629418693970859</v>
      </c>
      <c r="Q185" s="7">
        <f ca="1">'5. Auction summary options'!G5</f>
        <v>3.0376224044205857</v>
      </c>
      <c r="R185" s="7">
        <f ca="1">Q185</f>
        <v>3.0376224044205857</v>
      </c>
      <c r="T185" s="7">
        <f ca="1">'5. Auction summary options'!H5</f>
        <v>2.2353429012222086</v>
      </c>
      <c r="U185" s="7">
        <f ca="1">T185</f>
        <v>2.2353429012222086</v>
      </c>
      <c r="W185" s="7">
        <f ca="1">'5. Auction summary options'!I5</f>
        <v>1.5168859741659413</v>
      </c>
      <c r="X185" s="7">
        <f ca="1">W185</f>
        <v>1.5168859741659413</v>
      </c>
      <c r="Z185" s="7">
        <f ca="1">'5. Auction summary options'!J5</f>
        <v>0.66404224132292244</v>
      </c>
      <c r="AA185" s="7">
        <f ca="1">Z185</f>
        <v>0.66404224132292244</v>
      </c>
      <c r="AC185" s="7">
        <f ca="1">'5. Auction summary options'!K5</f>
        <v>-3.410605131648481E-16</v>
      </c>
      <c r="AD185" s="7">
        <f ca="1">AC185</f>
        <v>-3.410605131648481E-16</v>
      </c>
    </row>
    <row r="186" spans="1:31">
      <c r="A186" t="s">
        <v>525</v>
      </c>
      <c r="B186" s="9">
        <f>'Technical annex tables &amp; graphs'!B72</f>
        <v>20.81718073006477</v>
      </c>
      <c r="C186" s="9">
        <f>B186-($D$187/3)</f>
        <v>19.916458108114455</v>
      </c>
      <c r="D186" s="9">
        <f>C186-($D$187/3)</f>
        <v>19.015735486164139</v>
      </c>
      <c r="E186" s="9">
        <f>'Technical annex tables &amp; graphs'!C72</f>
        <v>18.115012864213824</v>
      </c>
      <c r="F186" s="9">
        <f>E186-($G$187/3)</f>
        <v>17.084144460741001</v>
      </c>
      <c r="G186" s="9">
        <f>F186-($G$187/3)</f>
        <v>16.053276057268178</v>
      </c>
      <c r="H186" s="9">
        <f>'Technical annex tables &amp; graphs'!D72</f>
        <v>15.022407653795353</v>
      </c>
      <c r="I186" s="9">
        <f>H186-($J$187/3)</f>
        <v>14.190104052967332</v>
      </c>
      <c r="J186" s="9">
        <f>I186-($J$187/3)</f>
        <v>13.35780045213931</v>
      </c>
      <c r="K186" s="9">
        <f>'Technical annex tables &amp; graphs'!E72</f>
        <v>12.52549685131129</v>
      </c>
      <c r="L186" s="9">
        <f>K186-($M$187/3)</f>
        <v>11.862016713665732</v>
      </c>
      <c r="M186" s="9">
        <f>L186-($M$187/3)</f>
        <v>11.198536576020173</v>
      </c>
      <c r="N186" s="9">
        <f>'Technical annex tables &amp; graphs'!F72</f>
        <v>10.535056438374612</v>
      </c>
      <c r="O186" s="9">
        <f ca="1">N186-($P$187/3)</f>
        <v>9.3983473083669793</v>
      </c>
      <c r="P186" s="9">
        <f ca="1">O186-($P$187/3)</f>
        <v>8.2616381783593464</v>
      </c>
      <c r="Q186" s="9">
        <f ca="1">'Technical annex tables &amp; graphs'!G72</f>
        <v>7.1249290483517136</v>
      </c>
      <c r="R186" s="9">
        <f ca="1">Q186-($S$187/3)</f>
        <v>6.7988463451060213</v>
      </c>
      <c r="S186" s="9">
        <f ca="1">R186-($S$187/3)</f>
        <v>6.4727636418603289</v>
      </c>
      <c r="T186" s="9">
        <f ca="1">'Technical annex tables &amp; graphs'!H72</f>
        <v>6.1466809386146375</v>
      </c>
      <c r="U186" s="9">
        <f ca="1">T186-($V$187/3)</f>
        <v>5.8520788582475101</v>
      </c>
      <c r="V186" s="9">
        <f ca="1">U186-($V$187/3)</f>
        <v>5.5574767778803826</v>
      </c>
      <c r="W186" s="9">
        <f ca="1">'Technical annex tables &amp; graphs'!I72</f>
        <v>5.2628746975132552</v>
      </c>
      <c r="X186" s="9">
        <f ca="1">W186-($Y$187/3)</f>
        <v>4.9174434420237381</v>
      </c>
      <c r="Y186" s="9">
        <f ca="1">X186-($Y$187/3)</f>
        <v>4.5720121865342209</v>
      </c>
      <c r="Z186" s="9">
        <f ca="1">'Technical annex tables &amp; graphs'!J72</f>
        <v>4.2265809310447047</v>
      </c>
      <c r="AA186" s="9">
        <f ca="1">Z186-($AB$187/3)</f>
        <v>3.9427132552135951</v>
      </c>
      <c r="AB186" s="9">
        <f ca="1">AA186-($AB$187/3)</f>
        <v>3.6588455793824854</v>
      </c>
      <c r="AC186" s="9">
        <f ca="1">'Technical annex tables &amp; graphs'!K72</f>
        <v>3.3749779035513763</v>
      </c>
      <c r="AD186" s="9">
        <v>3.1</v>
      </c>
      <c r="AE186" s="233">
        <v>3.1</v>
      </c>
    </row>
    <row r="187" spans="1:31">
      <c r="D187" s="9">
        <f>B186-E186</f>
        <v>2.7021678658509458</v>
      </c>
      <c r="G187" s="9">
        <f>E186-H186</f>
        <v>3.0926052104184709</v>
      </c>
      <c r="J187" s="9">
        <f>H186-K186</f>
        <v>2.4969108024840629</v>
      </c>
      <c r="M187" s="9">
        <f>K186-N186</f>
        <v>1.9904404129366782</v>
      </c>
      <c r="P187" s="9">
        <f ca="1">N186-Q186</f>
        <v>3.4101273900228986</v>
      </c>
      <c r="S187" s="9">
        <f ca="1">Q186-T186</f>
        <v>0.9782481097370761</v>
      </c>
      <c r="V187" s="9">
        <f ca="1">T186-W186</f>
        <v>0.88380624110138228</v>
      </c>
      <c r="Y187" s="9">
        <f ca="1">W186-Z186</f>
        <v>1.0362937664685505</v>
      </c>
      <c r="AB187" s="9">
        <f ca="1">Z186-AC186</f>
        <v>0.85160302749332839</v>
      </c>
      <c r="AE187" s="9"/>
    </row>
    <row r="188" spans="1:31">
      <c r="C188" s="9">
        <f t="shared" ref="C188:AE188" si="6">C186-B186</f>
        <v>-0.90072262195031527</v>
      </c>
      <c r="D188" s="9">
        <f t="shared" si="6"/>
        <v>-0.90072262195031527</v>
      </c>
      <c r="E188" s="9">
        <f t="shared" si="6"/>
        <v>-0.90072262195031527</v>
      </c>
      <c r="F188" s="9">
        <f t="shared" si="6"/>
        <v>-1.030868403472823</v>
      </c>
      <c r="G188" s="9">
        <f t="shared" si="6"/>
        <v>-1.030868403472823</v>
      </c>
      <c r="H188" s="9">
        <f t="shared" si="6"/>
        <v>-1.0308684034728248</v>
      </c>
      <c r="I188" s="9">
        <f t="shared" si="6"/>
        <v>-0.83230360082802157</v>
      </c>
      <c r="J188" s="9">
        <f t="shared" si="6"/>
        <v>-0.83230360082802157</v>
      </c>
      <c r="K188" s="9">
        <f t="shared" si="6"/>
        <v>-0.8323036008280198</v>
      </c>
      <c r="L188" s="9">
        <f t="shared" si="6"/>
        <v>-0.6634801376455588</v>
      </c>
      <c r="M188" s="9">
        <f t="shared" si="6"/>
        <v>-0.6634801376455588</v>
      </c>
      <c r="N188" s="9">
        <f t="shared" si="6"/>
        <v>-0.66348013764556057</v>
      </c>
      <c r="O188" s="9">
        <f t="shared" ca="1" si="6"/>
        <v>-1.1367091300076329</v>
      </c>
      <c r="P188" s="9">
        <f t="shared" ca="1" si="6"/>
        <v>-1.1367091300076329</v>
      </c>
      <c r="Q188" s="9">
        <f t="shared" ca="1" si="6"/>
        <v>-1.1367091300076329</v>
      </c>
      <c r="R188" s="9">
        <f t="shared" ca="1" si="6"/>
        <v>-0.32608270324569233</v>
      </c>
      <c r="S188" s="9">
        <f t="shared" ca="1" si="6"/>
        <v>-0.32608270324569233</v>
      </c>
      <c r="T188" s="9">
        <f t="shared" ca="1" si="6"/>
        <v>-0.32608270324569144</v>
      </c>
      <c r="U188" s="9">
        <f t="shared" ca="1" si="6"/>
        <v>-0.29460208036712743</v>
      </c>
      <c r="V188" s="9">
        <f t="shared" ca="1" si="6"/>
        <v>-0.29460208036712743</v>
      </c>
      <c r="W188" s="9">
        <f t="shared" ca="1" si="6"/>
        <v>-0.29460208036712743</v>
      </c>
      <c r="X188" s="9">
        <f t="shared" ca="1" si="6"/>
        <v>-0.34543125548951714</v>
      </c>
      <c r="Y188" s="9">
        <f t="shared" ca="1" si="6"/>
        <v>-0.34543125548951714</v>
      </c>
      <c r="Z188" s="9">
        <f t="shared" ca="1" si="6"/>
        <v>-0.34543125548951625</v>
      </c>
      <c r="AA188" s="9">
        <f t="shared" ca="1" si="6"/>
        <v>-0.28386767583110961</v>
      </c>
      <c r="AB188" s="9">
        <f t="shared" ca="1" si="6"/>
        <v>-0.28386767583110961</v>
      </c>
      <c r="AC188" s="9">
        <f t="shared" ca="1" si="6"/>
        <v>-0.28386767583110917</v>
      </c>
      <c r="AD188" s="9">
        <f t="shared" ca="1" si="6"/>
        <v>-0.27497790355137619</v>
      </c>
      <c r="AE188" s="9">
        <f t="shared" si="6"/>
        <v>0</v>
      </c>
    </row>
    <row r="189" spans="1:31">
      <c r="B189" s="9">
        <f>B186</f>
        <v>20.81718073006477</v>
      </c>
      <c r="C189" s="9">
        <f>B189</f>
        <v>20.81718073006477</v>
      </c>
      <c r="E189" s="9">
        <f>E186</f>
        <v>18.115012864213824</v>
      </c>
      <c r="F189" s="9">
        <f>E189</f>
        <v>18.115012864213824</v>
      </c>
      <c r="H189" s="9">
        <f>H186</f>
        <v>15.022407653795353</v>
      </c>
      <c r="I189" s="9">
        <f>H189</f>
        <v>15.022407653795353</v>
      </c>
      <c r="K189" s="9">
        <f>K186</f>
        <v>12.52549685131129</v>
      </c>
      <c r="L189" s="9">
        <f>K189</f>
        <v>12.52549685131129</v>
      </c>
      <c r="N189" s="9">
        <f>N186</f>
        <v>10.535056438374612</v>
      </c>
      <c r="O189" s="9">
        <f>N189</f>
        <v>10.535056438374612</v>
      </c>
      <c r="Q189" s="9">
        <f ca="1">Q186</f>
        <v>7.1249290483517136</v>
      </c>
      <c r="R189" s="9">
        <f ca="1">Q189</f>
        <v>7.1249290483517136</v>
      </c>
      <c r="T189" s="9">
        <f ca="1">T186</f>
        <v>6.1466809386146375</v>
      </c>
      <c r="U189" s="9">
        <f ca="1">T189</f>
        <v>6.1466809386146375</v>
      </c>
      <c r="W189" s="9">
        <f ca="1">W186</f>
        <v>5.2628746975132552</v>
      </c>
      <c r="X189" s="9">
        <f ca="1">W189</f>
        <v>5.2628746975132552</v>
      </c>
      <c r="Z189" s="9">
        <f ca="1">Z186</f>
        <v>4.2265809310447047</v>
      </c>
      <c r="AA189" s="9">
        <f ca="1">Z189</f>
        <v>4.2265809310447047</v>
      </c>
      <c r="AC189" s="9">
        <f ca="1">AC186</f>
        <v>3.3749779035513763</v>
      </c>
      <c r="AD189" s="9">
        <f ca="1">AC189</f>
        <v>3.3749779035513763</v>
      </c>
    </row>
    <row r="190" spans="1:31">
      <c r="B190" s="9">
        <f>SUM('Technical annex tables &amp; graphs'!$B$72:$F$72)/5</f>
        <v>15.403030907551971</v>
      </c>
      <c r="C190" s="9">
        <f>SUM('Technical annex tables &amp; graphs'!$B$72:$F$72)/5</f>
        <v>15.403030907551971</v>
      </c>
      <c r="D190" s="9">
        <f>SUM('Technical annex tables &amp; graphs'!$B$72:$F$72)/5</f>
        <v>15.403030907551971</v>
      </c>
      <c r="E190" s="9">
        <f>SUM('Technical annex tables &amp; graphs'!$B$72:$F$72)/5</f>
        <v>15.403030907551971</v>
      </c>
      <c r="F190" s="9">
        <f>SUM('Technical annex tables &amp; graphs'!$B$72:$F$72)/5</f>
        <v>15.403030907551971</v>
      </c>
      <c r="G190" s="9">
        <f>SUM('Technical annex tables &amp; graphs'!$B$72:$F$72)/5</f>
        <v>15.403030907551971</v>
      </c>
      <c r="H190" s="9">
        <f>SUM('Technical annex tables &amp; graphs'!$B$72:$F$72)/5</f>
        <v>15.403030907551971</v>
      </c>
      <c r="I190" s="9">
        <f>SUM('Technical annex tables &amp; graphs'!$B$72:$F$72)/5</f>
        <v>15.403030907551971</v>
      </c>
      <c r="J190" s="9">
        <f>SUM('Technical annex tables &amp; graphs'!$B$72:$F$72)/5</f>
        <v>15.403030907551971</v>
      </c>
      <c r="K190" s="9">
        <f>SUM('Technical annex tables &amp; graphs'!$B$72:$F$72)/5</f>
        <v>15.403030907551971</v>
      </c>
      <c r="L190" s="9">
        <f>SUM('Technical annex tables &amp; graphs'!$B$72:$F$72)/5</f>
        <v>15.403030907551971</v>
      </c>
      <c r="M190" s="9">
        <f>SUM('Technical annex tables &amp; graphs'!$B$72:$F$72)/5</f>
        <v>15.403030907551971</v>
      </c>
      <c r="N190" s="9">
        <f>SUM('Technical annex tables &amp; graphs'!$B$72:$F$72)/5</f>
        <v>15.403030907551971</v>
      </c>
      <c r="O190" s="9">
        <f>SUM('Technical annex tables &amp; graphs'!$B$72:$F$72)/5</f>
        <v>15.403030907551971</v>
      </c>
      <c r="P190" s="9">
        <f>SUM('Technical annex tables &amp; graphs'!$B$72:$F$72)/5</f>
        <v>15.403030907551971</v>
      </c>
      <c r="Q190" s="9"/>
      <c r="R190" s="9">
        <f ca="1">SUM('Technical annex tables &amp; graphs'!$G$72:$K$72)/5</f>
        <v>5.2272087038151369</v>
      </c>
      <c r="S190" s="9">
        <f ca="1">SUM('Technical annex tables &amp; graphs'!$G$72:$K$72)/5</f>
        <v>5.2272087038151369</v>
      </c>
      <c r="T190" s="9">
        <f ca="1">SUM('Technical annex tables &amp; graphs'!$G$72:$K$72)/5</f>
        <v>5.2272087038151369</v>
      </c>
      <c r="U190" s="9">
        <f ca="1">SUM('Technical annex tables &amp; graphs'!$G$72:$K$72)/5</f>
        <v>5.2272087038151369</v>
      </c>
      <c r="V190" s="9">
        <f ca="1">SUM('Technical annex tables &amp; graphs'!$G$72:$K$72)/5</f>
        <v>5.2272087038151369</v>
      </c>
      <c r="W190" s="9">
        <f ca="1">SUM('Technical annex tables &amp; graphs'!$G$72:$K$72)/5</f>
        <v>5.2272087038151369</v>
      </c>
      <c r="X190" s="9">
        <f ca="1">SUM('Technical annex tables &amp; graphs'!$G$72:$K$72)/5</f>
        <v>5.2272087038151369</v>
      </c>
      <c r="Y190" s="9">
        <f ca="1">SUM('Technical annex tables &amp; graphs'!$G$72:$K$72)/5</f>
        <v>5.2272087038151369</v>
      </c>
      <c r="Z190" s="9">
        <f ca="1">SUM('Technical annex tables &amp; graphs'!$G$72:$K$72)/5</f>
        <v>5.2272087038151369</v>
      </c>
      <c r="AA190" s="9">
        <f ca="1">SUM('Technical annex tables &amp; graphs'!$G$72:$K$72)/5</f>
        <v>5.2272087038151369</v>
      </c>
      <c r="AB190" s="9">
        <f ca="1">SUM('Technical annex tables &amp; graphs'!$G$72:$K$72)/5</f>
        <v>5.2272087038151369</v>
      </c>
      <c r="AC190" s="9">
        <f ca="1">SUM('Technical annex tables &amp; graphs'!$G$72:$K$72)/5</f>
        <v>5.2272087038151369</v>
      </c>
      <c r="AD190" s="9">
        <f ca="1">SUM('Technical annex tables &amp; graphs'!$G$72:$K$72)/5</f>
        <v>5.2272087038151369</v>
      </c>
      <c r="AE190" s="9">
        <f ca="1">SUM('Technical annex tables &amp; graphs'!$G$72:$K$72)/5</f>
        <v>5.2272087038151369</v>
      </c>
    </row>
    <row r="191" spans="1:31">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row>
    <row r="192" spans="1:31">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row>
    <row r="193" spans="2:31">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row>
    <row r="215" spans="1:16" s="355" customFormat="1"/>
    <row r="217" spans="1:16">
      <c r="B217">
        <v>2026</v>
      </c>
      <c r="C217">
        <v>2027</v>
      </c>
      <c r="D217">
        <v>2028</v>
      </c>
      <c r="E217">
        <v>2029</v>
      </c>
      <c r="F217">
        <v>2030</v>
      </c>
      <c r="G217">
        <v>2031</v>
      </c>
      <c r="H217">
        <v>2032</v>
      </c>
      <c r="I217">
        <v>2033</v>
      </c>
      <c r="J217">
        <v>2034</v>
      </c>
      <c r="K217">
        <v>2035</v>
      </c>
      <c r="L217">
        <v>2036</v>
      </c>
      <c r="M217">
        <v>2037</v>
      </c>
      <c r="N217">
        <v>2038</v>
      </c>
      <c r="O217">
        <v>2039</v>
      </c>
      <c r="P217">
        <v>2040</v>
      </c>
    </row>
    <row r="218" spans="1:16">
      <c r="A218" s="1" t="s">
        <v>526</v>
      </c>
      <c r="B218" s="111">
        <f>'5. Auction summary options'!B4/1000</f>
        <v>5.2</v>
      </c>
      <c r="C218" s="111">
        <f>'5. Auction summary options'!C4/1000</f>
        <v>4.3</v>
      </c>
      <c r="D218" s="111">
        <f>'5. Auction summary options'!D4/1000</f>
        <v>3.3</v>
      </c>
      <c r="E218" s="111">
        <f>'5. Auction summary options'!E4/1000</f>
        <v>2.4</v>
      </c>
      <c r="F218" s="111">
        <f>'5. Auction summary options'!F4/1000</f>
        <v>1.7000000000000011</v>
      </c>
      <c r="G218" s="111">
        <f ca="1">'5. Auction summary options'!G4/1000</f>
        <v>3.0376224044205857</v>
      </c>
      <c r="H218" s="111">
        <f ca="1">'5. Auction summary options'!H4/1000</f>
        <v>2.2353429012222086</v>
      </c>
      <c r="I218" s="111">
        <f ca="1">'5. Auction summary options'!I4/1000</f>
        <v>1.5168859741659413</v>
      </c>
      <c r="J218" s="111">
        <f ca="1">'5. Auction summary options'!J4/1000</f>
        <v>0.66404224132292244</v>
      </c>
      <c r="K218" s="111">
        <f ca="1">'5. Auction summary options'!K4</f>
        <v>-3.4106051316484809E-13</v>
      </c>
      <c r="L218" s="111">
        <v>0</v>
      </c>
      <c r="M218" s="111">
        <v>0</v>
      </c>
      <c r="N218" s="111">
        <v>0</v>
      </c>
      <c r="O218" s="111">
        <v>0</v>
      </c>
      <c r="P218" s="111">
        <v>0</v>
      </c>
    </row>
    <row r="219" spans="1:16">
      <c r="A219" s="1" t="s">
        <v>387</v>
      </c>
      <c r="B219" s="111">
        <f>'2. Industrial allocation'!E49</f>
        <v>4.0940579147840532</v>
      </c>
      <c r="C219" s="111">
        <f>'2. Industrial allocation'!F49</f>
        <v>3.9818370186877075</v>
      </c>
      <c r="D219" s="111">
        <f>'2. Industrial allocation'!G49</f>
        <v>3.6603317691029904</v>
      </c>
      <c r="E219" s="111">
        <f>'2. Industrial allocation'!H49</f>
        <v>3.6131984613787367</v>
      </c>
      <c r="F219" s="111">
        <f>'2. Industrial allocation'!I49</f>
        <v>3.5660651536544847</v>
      </c>
      <c r="G219" s="111">
        <f>'2. Industrial allocation'!J49</f>
        <v>3.4717985382059795</v>
      </c>
      <c r="H219" s="111">
        <f>'2. Industrial allocation'!K49</f>
        <v>3.3775319227574747</v>
      </c>
      <c r="I219" s="111">
        <f>'2. Industrial allocation'!L49</f>
        <v>3.2832653073089682</v>
      </c>
      <c r="J219" s="111">
        <f>'2. Industrial allocation'!M49</f>
        <v>3.1889986918604638</v>
      </c>
      <c r="K219" s="111">
        <f>'2. Industrial allocation'!N49</f>
        <v>3.0947320764119595</v>
      </c>
      <c r="L219" s="111">
        <f>'2. Industrial allocation'!O49</f>
        <v>3.0004654609634538</v>
      </c>
      <c r="M219" s="111">
        <f>'2. Industrial allocation'!P49</f>
        <v>2.906198845514949</v>
      </c>
      <c r="N219" s="111">
        <f>'2. Industrial allocation'!Q49</f>
        <v>2.8119322300664438</v>
      </c>
      <c r="O219" s="111">
        <f>'2. Industrial allocation'!R49</f>
        <v>2.7176656146179385</v>
      </c>
      <c r="P219" s="111">
        <f>'2. Industrial allocation'!S49</f>
        <v>2.6233989991694329</v>
      </c>
    </row>
    <row r="220" spans="1:16">
      <c r="A220" s="1" t="s">
        <v>527</v>
      </c>
      <c r="B220" s="111">
        <f>'1. Technical adjustments'!D20/1000</f>
        <v>20.81718073006477</v>
      </c>
      <c r="C220" s="111">
        <f>'1. Technical adjustments'!E20/1000</f>
        <v>18.115012864213824</v>
      </c>
      <c r="D220" s="111">
        <f>'1. Technical adjustments'!F20/1000</f>
        <v>15.022407653795353</v>
      </c>
      <c r="E220" s="111">
        <f>'1. Technical adjustments'!G20/1000</f>
        <v>12.52549685131129</v>
      </c>
      <c r="F220" s="111">
        <f>'1. Technical adjustments'!H20/1000</f>
        <v>10.535056438374612</v>
      </c>
      <c r="G220" s="111">
        <f ca="1">'1. Technical adjustments'!I20/1000</f>
        <v>7.1249290483517136</v>
      </c>
      <c r="H220" s="111">
        <f ca="1">'1. Technical adjustments'!J20/1000</f>
        <v>6.1466809386146375</v>
      </c>
      <c r="I220" s="111">
        <f ca="1">'1. Technical adjustments'!K20/1000</f>
        <v>5.2628746975132552</v>
      </c>
      <c r="J220" s="111">
        <f ca="1">'1. Technical adjustments'!L20/1000</f>
        <v>4.2265809310447047</v>
      </c>
      <c r="K220" s="111">
        <f ca="1">'1. Technical adjustments'!M20/1000</f>
        <v>3.3749779035513763</v>
      </c>
    </row>
    <row r="221" spans="1:16">
      <c r="A221" s="1" t="s">
        <v>382</v>
      </c>
      <c r="B221" s="9">
        <f>('NZ ETS cap'!E30-'1. Technical adjustments'!D11)/1000</f>
        <v>31.52036293081968</v>
      </c>
      <c r="C221" s="9">
        <f>('NZ ETS cap'!F30-'1. Technical adjustments'!E11)/1000</f>
        <v>31.038891033149643</v>
      </c>
      <c r="D221" s="9">
        <f>('NZ ETS cap'!G30-'1. Technical adjustments'!F11)/1000</f>
        <v>30.008260159421148</v>
      </c>
      <c r="E221" s="9">
        <f>('NZ ETS cap'!H30-'1. Technical adjustments'!G11)/1000</f>
        <v>29.400631022218739</v>
      </c>
      <c r="F221" s="9">
        <f>('NZ ETS cap'!I30-'1. Technical adjustments'!H11)/1000</f>
        <v>28.70326249827497</v>
      </c>
      <c r="G221" s="9">
        <f>('NZ ETS cap'!J30-'1. Technical adjustments'!I11)/1000</f>
        <v>26.316888039382544</v>
      </c>
      <c r="H221" s="9">
        <f>('NZ ETS cap'!K30-'1. Technical adjustments'!J11)/1000</f>
        <v>25.790367716420096</v>
      </c>
      <c r="I221" s="9">
        <f>('NZ ETS cap'!L30-'1. Technical adjustments'!K11)/1000</f>
        <v>25.25537269654696</v>
      </c>
      <c r="J221" s="9">
        <f>('NZ ETS cap'!M30-'1. Technical adjustments'!L11)/1000</f>
        <v>24.687944745862655</v>
      </c>
      <c r="K221" s="9">
        <f>('NZ ETS cap'!N30-'1. Technical adjustments'!M11)/1000</f>
        <v>24.011292089993916</v>
      </c>
      <c r="L221" s="9">
        <f>('NZ ETS cap'!O30-'1. Technical adjustments'!N11)/1000</f>
        <v>25.060509461618103</v>
      </c>
      <c r="M221" s="9">
        <f>('NZ ETS cap'!P30-'1. Technical adjustments'!O11)/1000</f>
        <v>24.323987827475332</v>
      </c>
      <c r="N221" s="9">
        <f>('NZ ETS cap'!Q30-'1. Technical adjustments'!P11)/1000</f>
        <v>23.764186840246357</v>
      </c>
      <c r="O221" s="9">
        <f>('NZ ETS cap'!R30-'1. Technical adjustments'!Q11)/1000</f>
        <v>23.625912361218731</v>
      </c>
      <c r="P221" s="9">
        <f>('NZ ETS cap'!S30-'1. Technical adjustments'!R11)/1000</f>
        <v>23.190443221077803</v>
      </c>
    </row>
    <row r="222" spans="1:16">
      <c r="A222" s="1" t="s">
        <v>528</v>
      </c>
      <c r="B222" s="11">
        <f>(-'NZ ETS cap'!E34+'1. Technical adjustments'!D14)/1000</f>
        <v>10.70318220068739</v>
      </c>
      <c r="C222" s="11">
        <f>(-'NZ ETS cap'!F34+'1. Technical adjustments'!E14)/1000</f>
        <v>12.923878171024983</v>
      </c>
      <c r="D222" s="11">
        <f>(-'NZ ETS cap'!G34+'1. Technical adjustments'!F14)/1000</f>
        <v>14.985852502407081</v>
      </c>
      <c r="E222" s="11">
        <f>(-'NZ ETS cap'!H34+'1. Technical adjustments'!G14)/1000</f>
        <v>16.875134169609247</v>
      </c>
      <c r="F222" s="11">
        <f>(-'NZ ETS cap'!I34+'1. Technical adjustments'!H14)/1000</f>
        <v>18.168206060234507</v>
      </c>
      <c r="G222" s="11">
        <f>(-'NZ ETS cap'!J34+'1. Technical adjustments'!I14)/1000</f>
        <v>18.97946597533597</v>
      </c>
      <c r="H222" s="11">
        <f>(-'NZ ETS cap'!K34+'1. Technical adjustments'!J14)/1000</f>
        <v>19.487316202399288</v>
      </c>
      <c r="I222" s="11">
        <f>(-'NZ ETS cap'!L34+'1. Technical adjustments'!K14)/1000</f>
        <v>19.886386168570187</v>
      </c>
      <c r="J222" s="11">
        <f>(-'NZ ETS cap'!M34+'1. Technical adjustments'!L14)/1000</f>
        <v>20.414911581249847</v>
      </c>
      <c r="K222" s="11">
        <f>(-'NZ ETS cap'!N34+'1. Technical adjustments'!M14)/1000</f>
        <v>21.157741836892193</v>
      </c>
      <c r="L222" s="11">
        <f>(-'NZ ETS cap'!O34+'1. Technical adjustments'!N14)/1000</f>
        <v>21.468871714066701</v>
      </c>
      <c r="M222" s="11">
        <f>(-'NZ ETS cap'!P34+'1. Technical adjustments'!O14)/1000</f>
        <v>21.6636598635504</v>
      </c>
      <c r="N222" s="11">
        <f>(-'NZ ETS cap'!Q34+'1. Technical adjustments'!P14)/1000</f>
        <v>21.824590139193411</v>
      </c>
      <c r="O222" s="11">
        <f>(-'NZ ETS cap'!R34+'1. Technical adjustments'!Q14)/1000</f>
        <v>20.783994396342408</v>
      </c>
      <c r="P222" s="11">
        <f>(-'NZ ETS cap'!S34+'1. Technical adjustments'!R14)/1000</f>
        <v>19.697088131008798</v>
      </c>
    </row>
    <row r="223" spans="1:16">
      <c r="A223" s="1" t="s">
        <v>529</v>
      </c>
      <c r="B223" s="111">
        <f>'3c. Surplus reduction volumes'!C22/1000</f>
        <v>11.523122815280717</v>
      </c>
      <c r="C223" s="111">
        <f>'3c. Surplus reduction volumes'!D22/1000</f>
        <v>9.8331758455261156</v>
      </c>
      <c r="D223" s="111">
        <f>'3c. Surplus reduction volumes'!E22/1000</f>
        <v>8.0620758846923639</v>
      </c>
      <c r="E223" s="111">
        <f>'3c. Surplus reduction volumes'!F22/1000</f>
        <v>6.5122983899325533</v>
      </c>
      <c r="F223" s="111">
        <f>'3c. Surplus reduction volumes'!G22/1000</f>
        <v>5.2689912847201255</v>
      </c>
      <c r="G223" s="111">
        <f ca="1">'3c. Surplus reduction volumes'!H16/1000</f>
        <v>0.61550810572514814</v>
      </c>
      <c r="H223" s="111">
        <f ca="1">'3c. Surplus reduction volumes'!I16/1000</f>
        <v>0.53380611463495475</v>
      </c>
      <c r="I223" s="111">
        <f ca="1">'3c. Surplus reduction volumes'!J16/1000</f>
        <v>0.46272341603834583</v>
      </c>
      <c r="J223" s="111">
        <f ca="1">'3c. Surplus reduction volumes'!K16/1000</f>
        <v>0.37353999786131875</v>
      </c>
      <c r="K223" s="111">
        <f ca="1">'3c. Surplus reduction volumes'!L16/1000</f>
        <v>0.28024582713941698</v>
      </c>
    </row>
    <row r="227" spans="7:11">
      <c r="G227" s="9"/>
      <c r="H227" s="9"/>
      <c r="I227" s="9"/>
      <c r="J227" s="9"/>
      <c r="K227" s="9"/>
    </row>
  </sheetData>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512B-2A7C-4D9B-BF8F-D29905E4A8B8}">
  <sheetPr>
    <tabColor rgb="FFFFC000"/>
  </sheetPr>
  <dimension ref="A1:AL126"/>
  <sheetViews>
    <sheetView zoomScale="70" zoomScaleNormal="70" workbookViewId="0">
      <selection activeCell="M40" sqref="M40"/>
    </sheetView>
  </sheetViews>
  <sheetFormatPr defaultRowHeight="15"/>
  <cols>
    <col min="1" max="1" width="27.42578125" customWidth="1"/>
    <col min="2" max="2" width="27.5703125" customWidth="1"/>
    <col min="3" max="3" width="25.5703125" customWidth="1"/>
    <col min="4" max="4" width="11" bestFit="1" customWidth="1"/>
    <col min="11" max="11" width="14" customWidth="1"/>
    <col min="16" max="16" width="20.5703125" customWidth="1"/>
  </cols>
  <sheetData>
    <row r="1" spans="1:17" s="16" customFormat="1">
      <c r="A1" s="34" t="s">
        <v>530</v>
      </c>
    </row>
    <row r="3" spans="1:17" ht="15.75">
      <c r="A3" s="1" t="s">
        <v>531</v>
      </c>
      <c r="B3" s="484" t="s">
        <v>532</v>
      </c>
      <c r="H3" t="s">
        <v>533</v>
      </c>
    </row>
    <row r="4" spans="1:17">
      <c r="D4" s="1" t="s">
        <v>115</v>
      </c>
      <c r="E4" s="1" t="s">
        <v>116</v>
      </c>
      <c r="H4">
        <v>2026</v>
      </c>
      <c r="I4">
        <v>2027</v>
      </c>
      <c r="J4">
        <v>2028</v>
      </c>
      <c r="K4">
        <v>2029</v>
      </c>
      <c r="L4">
        <v>2030</v>
      </c>
      <c r="M4">
        <v>2031</v>
      </c>
      <c r="N4">
        <v>2032</v>
      </c>
      <c r="O4">
        <v>2033</v>
      </c>
      <c r="P4">
        <v>2034</v>
      </c>
      <c r="Q4">
        <v>2035</v>
      </c>
    </row>
    <row r="5" spans="1:17">
      <c r="B5" s="33" t="s">
        <v>534</v>
      </c>
      <c r="D5" s="1">
        <f>'High level budgets &amp; targets'!D11/1000</f>
        <v>305</v>
      </c>
      <c r="E5" s="1">
        <f>'High level budgets &amp; targets'!E11/1000</f>
        <v>240</v>
      </c>
    </row>
    <row r="6" spans="1:17">
      <c r="B6" t="s">
        <v>535</v>
      </c>
      <c r="D6" s="203">
        <f t="shared" ref="D6:D17" si="0">SUM(H6:L6)</f>
        <v>301.38228341079991</v>
      </c>
      <c r="E6" s="203">
        <f t="shared" ref="E6:E17" si="1">SUM(M6:Q6)</f>
        <v>248.74883236126999</v>
      </c>
      <c r="H6" s="450">
        <f>'NZ ETS cap'!E7/1000</f>
        <v>65.768235158259998</v>
      </c>
      <c r="I6" s="450">
        <f>'NZ ETS cap'!F7/1000</f>
        <v>63.411124797079978</v>
      </c>
      <c r="J6" s="450">
        <f>'NZ ETS cap'!G7/1000</f>
        <v>60.153803180819992</v>
      </c>
      <c r="K6" s="450">
        <f>'NZ ETS cap'!H7/1000</f>
        <v>57.227853782489994</v>
      </c>
      <c r="L6" s="450">
        <f>'NZ ETS cap'!I7/1000</f>
        <v>54.821266492149981</v>
      </c>
      <c r="M6" s="450">
        <f>'NZ ETS cap'!J7/1000</f>
        <v>52.975794828649995</v>
      </c>
      <c r="N6" s="450">
        <f>'NZ ETS cap'!K7/1000</f>
        <v>51.427506965570004</v>
      </c>
      <c r="O6" s="450">
        <f>'NZ ETS cap'!L7/1000</f>
        <v>49.946367972199994</v>
      </c>
      <c r="P6" s="450">
        <f>'NZ ETS cap'!M7/1000</f>
        <v>48.142580835250001</v>
      </c>
      <c r="Q6" s="450">
        <f>'NZ ETS cap'!N7/1000</f>
        <v>46.256581759599996</v>
      </c>
    </row>
    <row r="7" spans="1:17">
      <c r="B7" t="s">
        <v>536</v>
      </c>
      <c r="C7" t="s">
        <v>139</v>
      </c>
      <c r="D7" s="203">
        <f t="shared" si="0"/>
        <v>200.88504531859996</v>
      </c>
      <c r="E7" s="203">
        <f t="shared" si="1"/>
        <v>193.99640396300001</v>
      </c>
      <c r="H7" s="450">
        <f>'NZ ETS cap'!E11/1000</f>
        <v>40.444829818899997</v>
      </c>
      <c r="I7" s="450">
        <f>'NZ ETS cap'!F11/1000</f>
        <v>40.357633947199993</v>
      </c>
      <c r="J7" s="450">
        <f>'NZ ETS cap'!G11/1000</f>
        <v>40.366505074999999</v>
      </c>
      <c r="K7" s="450">
        <f>'NZ ETS cap'!H11/1000</f>
        <v>40.022459870599995</v>
      </c>
      <c r="L7" s="450">
        <f>'NZ ETS cap'!I11/1000</f>
        <v>39.693616606899994</v>
      </c>
      <c r="M7" s="450">
        <f>'NZ ETS cap'!J11/1000</f>
        <v>39.393341778199996</v>
      </c>
      <c r="N7" s="450">
        <f>'NZ ETS cap'!K11/1000</f>
        <v>39.103779199500003</v>
      </c>
      <c r="O7" s="450">
        <f>'NZ ETS cap'!L11/1000</f>
        <v>38.797543872799999</v>
      </c>
      <c r="P7" s="450">
        <f>'NZ ETS cap'!M11/1000</f>
        <v>38.499856874099997</v>
      </c>
      <c r="Q7" s="450">
        <f>'NZ ETS cap'!N11/1000</f>
        <v>38.201882238400003</v>
      </c>
    </row>
    <row r="8" spans="1:17">
      <c r="C8" t="s">
        <v>140</v>
      </c>
      <c r="D8" s="203">
        <f t="shared" si="0"/>
        <v>8.9494210577766875</v>
      </c>
      <c r="E8" s="203">
        <f t="shared" si="1"/>
        <v>9.3646888659220124</v>
      </c>
      <c r="H8" s="450">
        <f>'NZ ETS cap'!E12/1000</f>
        <v>1.7367772396038181</v>
      </c>
      <c r="I8" s="450">
        <f>'NZ ETS cap'!F12/1000</f>
        <v>1.7626029759221666</v>
      </c>
      <c r="J8" s="450">
        <f>'NZ ETS cap'!G12/1000</f>
        <v>1.7912790357441051</v>
      </c>
      <c r="K8" s="450">
        <f>'NZ ETS cap'!H12/1000</f>
        <v>1.8181041359779584</v>
      </c>
      <c r="L8" s="450">
        <f>'NZ ETS cap'!I12/1000</f>
        <v>1.8406576705286388</v>
      </c>
      <c r="M8" s="450">
        <f>'NZ ETS cap'!J12/1000</f>
        <v>1.8557573153206262</v>
      </c>
      <c r="N8" s="450">
        <f>'NZ ETS cap'!K12/1000</f>
        <v>1.871824461798647</v>
      </c>
      <c r="O8" s="450">
        <f>'NZ ETS cap'!L12/1000</f>
        <v>1.8755225246152978</v>
      </c>
      <c r="P8" s="450">
        <f>'NZ ETS cap'!M12/1000</f>
        <v>1.8789092842260671</v>
      </c>
      <c r="Q8" s="450">
        <f>'NZ ETS cap'!N12/1000</f>
        <v>1.8826752799613751</v>
      </c>
    </row>
    <row r="9" spans="1:17">
      <c r="C9" t="s">
        <v>141</v>
      </c>
      <c r="D9" s="203">
        <f t="shared" si="0"/>
        <v>3.5459821907597977</v>
      </c>
      <c r="E9" s="203">
        <f t="shared" si="1"/>
        <v>3.0556088549875775</v>
      </c>
      <c r="H9" s="450">
        <f>'NZ ETS cap'!E13/1000</f>
        <v>0.79452013184230608</v>
      </c>
      <c r="I9" s="450">
        <f>'NZ ETS cap'!F13/1000</f>
        <v>0.75327716656930033</v>
      </c>
      <c r="J9" s="450">
        <f>'NZ ETS cap'!G13/1000</f>
        <v>0.69065850617759705</v>
      </c>
      <c r="K9" s="450">
        <f>'NZ ETS cap'!H13/1000</f>
        <v>0.65478354091086155</v>
      </c>
      <c r="L9" s="450">
        <f>'NZ ETS cap'!I13/1000</f>
        <v>0.65274284525973281</v>
      </c>
      <c r="M9" s="450">
        <f>'NZ ETS cap'!J13/1000</f>
        <v>0.65396747514388742</v>
      </c>
      <c r="N9" s="450">
        <f>'NZ ETS cap'!K13/1000</f>
        <v>0.61526774748765323</v>
      </c>
      <c r="O9" s="450">
        <f>'NZ ETS cap'!L13/1000</f>
        <v>0.6164551632495151</v>
      </c>
      <c r="P9" s="450">
        <f>'NZ ETS cap'!M13/1000</f>
        <v>0.58967854714388901</v>
      </c>
      <c r="Q9" s="450">
        <f>'NZ ETS cap'!N13/1000</f>
        <v>0.58023992196263252</v>
      </c>
    </row>
    <row r="10" spans="1:17">
      <c r="C10" t="s">
        <v>152</v>
      </c>
      <c r="D10" s="203">
        <f t="shared" si="0"/>
        <v>0.66603818032225792</v>
      </c>
      <c r="E10" s="203">
        <f t="shared" si="1"/>
        <v>0.62618653800394808</v>
      </c>
      <c r="H10" s="450">
        <f>'NZ ETS cap'!E14/1000</f>
        <v>0.14723051546143201</v>
      </c>
      <c r="I10" s="450">
        <f>'NZ ETS cap'!F14/1000</f>
        <v>0.134704439573544</v>
      </c>
      <c r="J10" s="450">
        <f>'NZ ETS cap'!G14/1000</f>
        <v>0.12917176951689602</v>
      </c>
      <c r="K10" s="450">
        <f>'NZ ETS cap'!H14/1000</f>
        <v>0.12741271762097398</v>
      </c>
      <c r="L10" s="450">
        <f>'NZ ETS cap'!I14/1000</f>
        <v>0.127518738149412</v>
      </c>
      <c r="M10" s="450">
        <f>'NZ ETS cap'!J14/1000</f>
        <v>0.12758458486101601</v>
      </c>
      <c r="N10" s="450">
        <f>'NZ ETS cap'!K14/1000</f>
        <v>0.12546480703099799</v>
      </c>
      <c r="O10" s="450">
        <f>'NZ ETS cap'!L14/1000</f>
        <v>0.12552908173256999</v>
      </c>
      <c r="P10" s="450">
        <f>'NZ ETS cap'!M14/1000</f>
        <v>0.12406255478023201</v>
      </c>
      <c r="Q10" s="450">
        <f>'NZ ETS cap'!N14/1000</f>
        <v>0.12354550959913201</v>
      </c>
    </row>
    <row r="11" spans="1:17">
      <c r="C11" t="s">
        <v>143</v>
      </c>
      <c r="D11" s="203">
        <f t="shared" si="0"/>
        <v>0.266503679724024</v>
      </c>
      <c r="E11" s="203">
        <f t="shared" si="1"/>
        <v>0.266503679724024</v>
      </c>
      <c r="H11" s="450">
        <f>'NZ ETS cap'!E15/1000</f>
        <v>5.3300735944804799E-2</v>
      </c>
      <c r="I11" s="450">
        <f>'NZ ETS cap'!F15/1000</f>
        <v>5.3300735944804799E-2</v>
      </c>
      <c r="J11" s="450">
        <f>'NZ ETS cap'!G15/1000</f>
        <v>5.3300735944804799E-2</v>
      </c>
      <c r="K11" s="450">
        <f>'NZ ETS cap'!H15/1000</f>
        <v>5.3300735944804799E-2</v>
      </c>
      <c r="L11" s="450">
        <f>'NZ ETS cap'!I15/1000</f>
        <v>5.3300735944804799E-2</v>
      </c>
      <c r="M11" s="450">
        <f>'NZ ETS cap'!J15/1000</f>
        <v>5.3300735944804799E-2</v>
      </c>
      <c r="N11" s="450">
        <f>'NZ ETS cap'!K15/1000</f>
        <v>5.3300735944804799E-2</v>
      </c>
      <c r="O11" s="450">
        <f>'NZ ETS cap'!L15/1000</f>
        <v>5.3300735944804799E-2</v>
      </c>
      <c r="P11" s="450">
        <f>'NZ ETS cap'!M15/1000</f>
        <v>5.3300735944804799E-2</v>
      </c>
      <c r="Q11" s="450">
        <f>'NZ ETS cap'!N15/1000</f>
        <v>5.3300735944804799E-2</v>
      </c>
    </row>
    <row r="12" spans="1:17">
      <c r="C12" t="s">
        <v>537</v>
      </c>
      <c r="D12" s="203">
        <f t="shared" si="0"/>
        <v>-0.19114527430773173</v>
      </c>
      <c r="E12" s="203">
        <f t="shared" si="1"/>
        <v>-1.7739620811874042</v>
      </c>
      <c r="H12" s="450">
        <f>'NZ ETS cap'!E18/1000</f>
        <v>-0.34587479049963621</v>
      </c>
      <c r="I12" s="450">
        <f>'NZ ETS cap'!F18/1000</f>
        <v>-6.3746080368275379E-2</v>
      </c>
      <c r="J12" s="450">
        <f>'NZ ETS cap'!G18/1000</f>
        <v>3.193359745974803E-3</v>
      </c>
      <c r="K12" s="450">
        <f>'NZ ETS cap'!H18/1000</f>
        <v>7.5589069233333334E-2</v>
      </c>
      <c r="L12" s="450">
        <f>'NZ ETS cap'!I18/1000</f>
        <v>0.13969316758087172</v>
      </c>
      <c r="M12" s="450">
        <f>'NZ ETS cap'!J18/1000</f>
        <v>7.3235430599934204E-2</v>
      </c>
      <c r="N12" s="450">
        <f>'NZ ETS cap'!K18/1000</f>
        <v>-6.67119404532166E-2</v>
      </c>
      <c r="O12" s="450">
        <f>'NZ ETS cap'!L18/1000</f>
        <v>-0.29286883553168092</v>
      </c>
      <c r="P12" s="450">
        <f>'NZ ETS cap'!M18/1000</f>
        <v>-0.57895097799375861</v>
      </c>
      <c r="Q12" s="450">
        <f>'NZ ETS cap'!N18/1000</f>
        <v>-0.90866575780868231</v>
      </c>
    </row>
    <row r="13" spans="1:17">
      <c r="C13" t="s">
        <v>538</v>
      </c>
      <c r="D13" s="203">
        <f t="shared" si="0"/>
        <v>5.3743073160794594</v>
      </c>
      <c r="E13" s="203">
        <f t="shared" si="1"/>
        <v>5.545777154370727</v>
      </c>
      <c r="H13" s="450">
        <f>'NZ ETS cap'!E19/1000</f>
        <v>1.0208210292636353</v>
      </c>
      <c r="I13" s="450">
        <f>'NZ ETS cap'!F19/1000</f>
        <v>1.0831058694752138</v>
      </c>
      <c r="J13" s="450">
        <f>'NZ ETS cap'!G19/1000</f>
        <v>1.0840742902086276</v>
      </c>
      <c r="K13" s="450">
        <f>'NZ ETS cap'!H19/1000</f>
        <v>1.0907820172398612</v>
      </c>
      <c r="L13" s="450">
        <f>'NZ ETS cap'!I19/1000</f>
        <v>1.0955241098921209</v>
      </c>
      <c r="M13" s="450">
        <f>'NZ ETS cap'!J19/1000</f>
        <v>1.0996233530351007</v>
      </c>
      <c r="N13" s="450">
        <f>'NZ ETS cap'!K19/1000</f>
        <v>1.1028188659523324</v>
      </c>
      <c r="O13" s="450">
        <f>'NZ ETS cap'!L19/1000</f>
        <v>1.1084472484810191</v>
      </c>
      <c r="P13" s="450">
        <f>'NZ ETS cap'!M19/1000</f>
        <v>1.1149787029728651</v>
      </c>
      <c r="Q13" s="450">
        <f>'NZ ETS cap'!N19/1000</f>
        <v>1.1199089839294101</v>
      </c>
    </row>
    <row r="14" spans="1:17">
      <c r="B14" t="s">
        <v>539</v>
      </c>
      <c r="D14" s="203">
        <f t="shared" si="0"/>
        <v>219.49615246895445</v>
      </c>
      <c r="E14" s="203">
        <f t="shared" si="1"/>
        <v>211.08120697482084</v>
      </c>
      <c r="H14" s="9">
        <f t="shared" ref="H14:Q14" si="2">SUM(H7:H13)</f>
        <v>43.851604680516353</v>
      </c>
      <c r="I14" s="9">
        <f t="shared" si="2"/>
        <v>44.080879054316739</v>
      </c>
      <c r="J14" s="9">
        <f t="shared" si="2"/>
        <v>44.118182772338002</v>
      </c>
      <c r="K14" s="9">
        <f t="shared" si="2"/>
        <v>43.84243208752779</v>
      </c>
      <c r="L14" s="9">
        <f t="shared" si="2"/>
        <v>43.603053874255565</v>
      </c>
      <c r="M14" s="9">
        <f t="shared" si="2"/>
        <v>43.256810673105363</v>
      </c>
      <c r="N14" s="9">
        <f t="shared" si="2"/>
        <v>42.805743877261214</v>
      </c>
      <c r="O14" s="9">
        <f t="shared" si="2"/>
        <v>42.283929791291527</v>
      </c>
      <c r="P14" s="9">
        <f t="shared" si="2"/>
        <v>41.681835721174096</v>
      </c>
      <c r="Q14" s="9">
        <f t="shared" si="2"/>
        <v>41.052886911988672</v>
      </c>
    </row>
    <row r="15" spans="1:17">
      <c r="C15" t="s">
        <v>540</v>
      </c>
      <c r="D15" s="203">
        <f t="shared" si="0"/>
        <v>151.8984255898672</v>
      </c>
      <c r="E15" s="203">
        <f t="shared" si="1"/>
        <v>135.45067675488244</v>
      </c>
      <c r="H15" s="450">
        <f>'NZ ETS cap'!E29/1000</f>
        <v>31.833060928557636</v>
      </c>
      <c r="I15" s="450">
        <f>'NZ ETS cap'!F29/1000</f>
        <v>31.315185102920182</v>
      </c>
      <c r="J15" s="450">
        <f>'NZ ETS cap'!G29/1000</f>
        <v>30.250070339486594</v>
      </c>
      <c r="K15" s="450">
        <f>'NZ ETS cap'!H29/1000</f>
        <v>29.6127672324854</v>
      </c>
      <c r="L15" s="450">
        <f>'NZ ETS cap'!I29/1000</f>
        <v>28.887341986417411</v>
      </c>
      <c r="M15" s="450">
        <f>'NZ ETS cap'!J29/1000</f>
        <v>28.337390270229665</v>
      </c>
      <c r="N15" s="450">
        <f>'NZ ETS cap'!K29/1000</f>
        <v>27.739710054857895</v>
      </c>
      <c r="O15" s="450">
        <f>'NZ ETS cap'!L29/1000</f>
        <v>27.138725524907816</v>
      </c>
      <c r="P15" s="450">
        <f>'NZ ETS cap'!M29/1000</f>
        <v>26.494944320105006</v>
      </c>
      <c r="Q15" s="450">
        <f>'NZ ETS cap'!N29/1000</f>
        <v>25.739906584782052</v>
      </c>
    </row>
    <row r="16" spans="1:17">
      <c r="C16" t="s">
        <v>541</v>
      </c>
      <c r="D16" s="203">
        <f t="shared" si="0"/>
        <v>-70.012294645860607</v>
      </c>
      <c r="E16" s="203">
        <f t="shared" si="1"/>
        <v>-97.783051363750332</v>
      </c>
      <c r="H16" s="450">
        <f>'NZ ETS cap'!E34/1000</f>
        <v>-9.9164304507464784</v>
      </c>
      <c r="I16" s="450">
        <f>'NZ ETS cap'!F34/1000</f>
        <v>-11.9849393622461</v>
      </c>
      <c r="J16" s="450">
        <f>'NZ ETS cap'!G34/1000</f>
        <v>-14.214449927785887</v>
      </c>
      <c r="K16" s="450">
        <f>'NZ ETS cap'!H34/1000</f>
        <v>-16.227345536224995</v>
      </c>
      <c r="L16" s="450">
        <f>'NZ ETS cap'!I34/1000</f>
        <v>-17.669129368857146</v>
      </c>
      <c r="M16" s="450">
        <f>'NZ ETS cap'!J34/1000</f>
        <v>-18.618406116193544</v>
      </c>
      <c r="N16" s="450">
        <f>'NZ ETS cap'!K34/1000</f>
        <v>-19.117946964678875</v>
      </c>
      <c r="O16" s="450">
        <f>'NZ ETS cap'!L34/1000</f>
        <v>-19.476287345254914</v>
      </c>
      <c r="P16" s="450">
        <f>'NZ ETS cap'!M34/1000</f>
        <v>-20.034199204049706</v>
      </c>
      <c r="Q16" s="450">
        <f>'NZ ETS cap'!N34/1000</f>
        <v>-20.536211733573278</v>
      </c>
    </row>
    <row r="17" spans="1:20">
      <c r="B17" t="s">
        <v>542</v>
      </c>
      <c r="D17" s="203">
        <f t="shared" si="0"/>
        <v>81.886130944006624</v>
      </c>
      <c r="E17" s="203">
        <f t="shared" si="1"/>
        <v>37.667625391132113</v>
      </c>
      <c r="H17" s="450">
        <f t="shared" ref="H17:Q17" si="3">H15+H16</f>
        <v>21.916630477811157</v>
      </c>
      <c r="I17" s="450">
        <f t="shared" si="3"/>
        <v>19.33024574067408</v>
      </c>
      <c r="J17" s="450">
        <f t="shared" si="3"/>
        <v>16.035620411700705</v>
      </c>
      <c r="K17" s="450">
        <f t="shared" si="3"/>
        <v>13.385421696260405</v>
      </c>
      <c r="L17" s="450">
        <f t="shared" si="3"/>
        <v>11.218212617560265</v>
      </c>
      <c r="M17" s="450">
        <f t="shared" si="3"/>
        <v>9.7189841540361215</v>
      </c>
      <c r="N17" s="450">
        <f t="shared" si="3"/>
        <v>8.6217630901790194</v>
      </c>
      <c r="O17" s="450">
        <f t="shared" si="3"/>
        <v>7.6624381796529022</v>
      </c>
      <c r="P17" s="450">
        <f t="shared" si="3"/>
        <v>6.4607451160552998</v>
      </c>
      <c r="Q17" s="450">
        <f t="shared" si="3"/>
        <v>5.2036948512087733</v>
      </c>
    </row>
    <row r="18" spans="1:20">
      <c r="B18" t="s">
        <v>126</v>
      </c>
      <c r="D18" s="203">
        <f>D6-D5</f>
        <v>-3.6177165892000858</v>
      </c>
      <c r="E18" s="203">
        <f>E6-E5</f>
        <v>8.7488323612699901</v>
      </c>
      <c r="L18" s="9"/>
      <c r="M18" s="9"/>
      <c r="N18" s="9"/>
      <c r="O18" s="9"/>
      <c r="P18" s="9"/>
      <c r="Q18" s="9"/>
    </row>
    <row r="20" spans="1:20" ht="15.75">
      <c r="A20" s="1" t="s">
        <v>543</v>
      </c>
      <c r="B20" s="484" t="s">
        <v>544</v>
      </c>
    </row>
    <row r="21" spans="1:20">
      <c r="A21" s="1"/>
      <c r="B21" s="1"/>
      <c r="G21" t="s">
        <v>495</v>
      </c>
      <c r="H21" t="s">
        <v>115</v>
      </c>
      <c r="M21" t="s">
        <v>116</v>
      </c>
      <c r="S21" s="1"/>
    </row>
    <row r="22" spans="1:20">
      <c r="H22">
        <v>2026</v>
      </c>
      <c r="I22">
        <v>2027</v>
      </c>
      <c r="J22">
        <v>2028</v>
      </c>
      <c r="K22">
        <v>2029</v>
      </c>
      <c r="L22">
        <v>2030</v>
      </c>
      <c r="M22">
        <v>2031</v>
      </c>
      <c r="N22">
        <v>2032</v>
      </c>
      <c r="O22">
        <v>2033</v>
      </c>
      <c r="P22">
        <v>2034</v>
      </c>
      <c r="Q22">
        <v>2035</v>
      </c>
      <c r="S22" t="s">
        <v>545</v>
      </c>
      <c r="T22" t="s">
        <v>546</v>
      </c>
    </row>
    <row r="23" spans="1:20">
      <c r="G23" t="s">
        <v>535</v>
      </c>
      <c r="H23" s="111">
        <f>'NZ ETS cap'!E8/1000</f>
        <v>65.768235158259998</v>
      </c>
      <c r="I23" s="111">
        <f>'NZ ETS cap'!F8/1000</f>
        <v>63.411124797079978</v>
      </c>
      <c r="J23" s="111">
        <f>'NZ ETS cap'!G8/1000</f>
        <v>60.153803180819992</v>
      </c>
      <c r="K23" s="111">
        <f>'NZ ETS cap'!H8/1000</f>
        <v>57.227853782489994</v>
      </c>
      <c r="L23" s="111">
        <f>'NZ ETS cap'!I8/1000</f>
        <v>54.821266492149981</v>
      </c>
      <c r="M23" s="111">
        <f>'NZ ETS cap'!J8/1000</f>
        <v>51.112564582456265</v>
      </c>
      <c r="N23" s="111">
        <f>'NZ ETS cap'!K8/1000</f>
        <v>49.618732094432687</v>
      </c>
      <c r="O23" s="111">
        <f>'NZ ETS cap'!L8/1000</f>
        <v>48.189686759689032</v>
      </c>
      <c r="P23" s="111">
        <f>'NZ ETS cap'!M8/1000</f>
        <v>46.449341252300833</v>
      </c>
      <c r="Q23" s="111">
        <f>'NZ ETS cap'!N8/1000</f>
        <v>44.629675311121211</v>
      </c>
      <c r="S23" s="9">
        <f>SUM(H23:L23)</f>
        <v>301.38228341079991</v>
      </c>
      <c r="T23" s="9">
        <f>SUM(M23:Q23)</f>
        <v>240.00000000000003</v>
      </c>
    </row>
    <row r="24" spans="1:20">
      <c r="G24" t="s">
        <v>547</v>
      </c>
      <c r="H24" s="111">
        <f>'NZ ETS cap'!E22/1000</f>
        <v>43.85160468051636</v>
      </c>
      <c r="I24" s="111">
        <f>'NZ ETS cap'!F22/1000</f>
        <v>44.080879054316739</v>
      </c>
      <c r="J24" s="111">
        <f>'NZ ETS cap'!G22/1000</f>
        <v>44.118182772338002</v>
      </c>
      <c r="K24" s="111">
        <f>'NZ ETS cap'!H22/1000</f>
        <v>43.842432087527776</v>
      </c>
      <c r="L24" s="111">
        <f>'NZ ETS cap'!I22/1000</f>
        <v>43.603053874255565</v>
      </c>
      <c r="M24" s="111">
        <f>'NZ ETS cap'!J22/1000</f>
        <v>43.256810673105363</v>
      </c>
      <c r="N24" s="111">
        <f>'NZ ETS cap'!K22/1000</f>
        <v>42.805743877261222</v>
      </c>
      <c r="O24" s="111">
        <f>'NZ ETS cap'!L22/1000</f>
        <v>42.283929791291527</v>
      </c>
      <c r="P24" s="111">
        <f>'NZ ETS cap'!M22/1000</f>
        <v>41.681835721174096</v>
      </c>
      <c r="Q24" s="111">
        <f>'NZ ETS cap'!N22/1000</f>
        <v>41.052886911988672</v>
      </c>
      <c r="S24" s="9">
        <f>SUM(H24:L24)</f>
        <v>219.49615246895445</v>
      </c>
      <c r="T24" s="9">
        <f>SUM(M24:Q24)</f>
        <v>211.0812069748209</v>
      </c>
    </row>
    <row r="25" spans="1:20">
      <c r="G25" t="s">
        <v>530</v>
      </c>
      <c r="H25" s="111">
        <f>'NZ ETS cap'!E37/1000</f>
        <v>21.916630477743638</v>
      </c>
      <c r="I25" s="111">
        <f>'NZ ETS cap'!F37/1000</f>
        <v>19.330245742763239</v>
      </c>
      <c r="J25" s="111">
        <f>'NZ ETS cap'!G37/1000</f>
        <v>16.035620408481982</v>
      </c>
      <c r="K25" s="111">
        <f>'NZ ETS cap'!H37/1000</f>
        <v>13.38542169496222</v>
      </c>
      <c r="L25" s="111">
        <f>'NZ ETS cap'!I37/1000</f>
        <v>11.218212617894416</v>
      </c>
      <c r="M25" s="111">
        <f ca="1">'NZ ETS cap'!J37/1000</f>
        <v>7.6432608921475307</v>
      </c>
      <c r="N25" s="111">
        <f ca="1">'NZ ETS cap'!K37/1000</f>
        <v>6.6566176436355287</v>
      </c>
      <c r="O25" s="111">
        <f ca="1">'NZ ETS cap'!L37/1000</f>
        <v>5.799645136678417</v>
      </c>
      <c r="P25" s="111">
        <f ca="1">'NZ ETS cap'!M37/1000</f>
        <v>4.721053299538025</v>
      </c>
      <c r="Q25" s="111">
        <f ca="1">'NZ ETS cap'!N37/1000</f>
        <v>4.0982160531796383</v>
      </c>
      <c r="S25" s="9">
        <f>SUM(H25:L25)</f>
        <v>81.886130941845494</v>
      </c>
      <c r="T25" s="9">
        <f ca="1">SUM(M25:Q25)</f>
        <v>28.918793025179138</v>
      </c>
    </row>
    <row r="26" spans="1:20">
      <c r="G26" t="s">
        <v>548</v>
      </c>
      <c r="H26" s="111">
        <f>'NZ ETS cap'!E38/1000</f>
        <v>21.916630477743638</v>
      </c>
      <c r="I26" s="111">
        <f>'NZ ETS cap'!F38/1000</f>
        <v>19.330245742763239</v>
      </c>
      <c r="J26" s="111">
        <f>'NZ ETS cap'!G38/1000</f>
        <v>16.035620408481982</v>
      </c>
      <c r="K26" s="111">
        <f>'NZ ETS cap'!H38/1000</f>
        <v>13.38542169496222</v>
      </c>
      <c r="L26" s="111">
        <f>'NZ ETS cap'!I38/1000</f>
        <v>11.218212617894416</v>
      </c>
      <c r="M26" s="111">
        <f>'NZ ETS cap'!J38/1000</f>
        <v>9.7189841555446321</v>
      </c>
      <c r="N26" s="111">
        <f>'NZ ETS cap'!K38/1000</f>
        <v>8.6217630883087839</v>
      </c>
      <c r="O26" s="111">
        <f>'NZ ETS cap'!L38/1000</f>
        <v>7.6624381809084658</v>
      </c>
      <c r="P26" s="111">
        <f>'NZ ETS cap'!M38/1000</f>
        <v>6.460745114075908</v>
      </c>
      <c r="Q26" s="111">
        <f>'NZ ETS cap'!N38/1000</f>
        <v>5.2036948476113247</v>
      </c>
      <c r="S26" s="9"/>
      <c r="T26" s="9"/>
    </row>
    <row r="28" spans="1:20">
      <c r="G28" t="s">
        <v>549</v>
      </c>
      <c r="H28" s="111">
        <f>'NZ ETS cap'!E11/1000</f>
        <v>40.444829818899997</v>
      </c>
      <c r="I28" s="111">
        <f>'NZ ETS cap'!F11/1000</f>
        <v>40.357633947199993</v>
      </c>
      <c r="J28" s="111">
        <f>'NZ ETS cap'!G11/1000</f>
        <v>40.366505074999999</v>
      </c>
      <c r="K28" s="111">
        <f>'NZ ETS cap'!H11/1000</f>
        <v>40.022459870599995</v>
      </c>
      <c r="L28" s="111">
        <f>'NZ ETS cap'!I11/1000</f>
        <v>39.693616606899994</v>
      </c>
      <c r="M28" s="111">
        <f>'NZ ETS cap'!J11/1000</f>
        <v>39.393341778199996</v>
      </c>
      <c r="N28" s="111">
        <f>'NZ ETS cap'!K11/1000</f>
        <v>39.103779199500003</v>
      </c>
      <c r="O28" s="111">
        <f>'NZ ETS cap'!L11/1000</f>
        <v>38.797543872799999</v>
      </c>
      <c r="P28" s="111">
        <f>'NZ ETS cap'!M11/1000</f>
        <v>38.499856874099997</v>
      </c>
      <c r="Q28" s="111">
        <f>'NZ ETS cap'!N11/1000</f>
        <v>38.201882238400003</v>
      </c>
      <c r="S28" s="9">
        <f>SUM(H28:L28)</f>
        <v>200.88504531859996</v>
      </c>
      <c r="T28" s="9">
        <f>SUM(M28:Q28)</f>
        <v>193.99640396300001</v>
      </c>
    </row>
    <row r="29" spans="1:20">
      <c r="G29" t="s">
        <v>547</v>
      </c>
      <c r="H29" s="111">
        <f t="shared" ref="H29:Q29" si="4">H24-H28</f>
        <v>3.4067748616163627</v>
      </c>
      <c r="I29" s="111">
        <f t="shared" si="4"/>
        <v>3.7232451071167461</v>
      </c>
      <c r="J29" s="111">
        <f t="shared" si="4"/>
        <v>3.7516776973380033</v>
      </c>
      <c r="K29" s="111">
        <f t="shared" si="4"/>
        <v>3.8199722169277806</v>
      </c>
      <c r="L29" s="111">
        <f t="shared" si="4"/>
        <v>3.9094372673555711</v>
      </c>
      <c r="M29" s="111">
        <f t="shared" si="4"/>
        <v>3.8634688949053668</v>
      </c>
      <c r="N29" s="111">
        <f t="shared" si="4"/>
        <v>3.7019646777612181</v>
      </c>
      <c r="O29" s="111">
        <f t="shared" si="4"/>
        <v>3.4863859184915285</v>
      </c>
      <c r="P29" s="111">
        <f t="shared" si="4"/>
        <v>3.1819788470740988</v>
      </c>
      <c r="Q29" s="111">
        <f t="shared" si="4"/>
        <v>2.8510046735886689</v>
      </c>
      <c r="S29" s="9">
        <f>SUM(H29:L29)</f>
        <v>18.611107150354464</v>
      </c>
      <c r="T29" s="9">
        <f>SUM(M29:Q29)</f>
        <v>17.084803011820881</v>
      </c>
    </row>
    <row r="30" spans="1:20">
      <c r="S30" s="176"/>
      <c r="T30" s="1"/>
    </row>
    <row r="31" spans="1:20">
      <c r="G31" t="s">
        <v>550</v>
      </c>
      <c r="H31" s="25">
        <f t="shared" ref="H31:Q31" si="5">H24/H23</f>
        <v>0.66675963822041118</v>
      </c>
      <c r="I31" s="25">
        <f t="shared" si="5"/>
        <v>0.69516002429193025</v>
      </c>
      <c r="J31" s="25">
        <f t="shared" si="5"/>
        <v>0.7334229997016225</v>
      </c>
      <c r="K31" s="25">
        <f t="shared" si="5"/>
        <v>0.76610302832887722</v>
      </c>
      <c r="L31" s="25">
        <f t="shared" si="5"/>
        <v>0.79536750360371944</v>
      </c>
      <c r="M31" s="25">
        <f t="shared" si="5"/>
        <v>0.84630483769450127</v>
      </c>
      <c r="N31" s="25">
        <f t="shared" si="5"/>
        <v>0.86269322230553536</v>
      </c>
      <c r="O31" s="25">
        <f t="shared" si="5"/>
        <v>0.87744769959082392</v>
      </c>
      <c r="P31" s="25">
        <f t="shared" si="5"/>
        <v>0.89736118096420625</v>
      </c>
      <c r="Q31" s="25">
        <f t="shared" si="5"/>
        <v>0.91985627557901495</v>
      </c>
      <c r="S31" s="25">
        <f>S24/S23</f>
        <v>0.72829812683371853</v>
      </c>
      <c r="T31" s="25">
        <f>T24/T23</f>
        <v>0.87950502906175365</v>
      </c>
    </row>
    <row r="32" spans="1:20">
      <c r="G32" t="s">
        <v>551</v>
      </c>
      <c r="H32" s="25">
        <f>'NZ ETS cap'!E16/'NZ ETS cap'!E4</f>
        <v>0.57561418445783896</v>
      </c>
      <c r="I32" s="25">
        <f>'NZ ETS cap'!F16/'NZ ETS cap'!F4</f>
        <v>0.57896514279626288</v>
      </c>
      <c r="J32" s="25">
        <f>'NZ ETS cap'!G16/'NZ ETS cap'!G4</f>
        <v>0.58720437301943096</v>
      </c>
      <c r="K32" s="25">
        <f>'NZ ETS cap'!H16/'NZ ETS cap'!H4</f>
        <v>0.59035485902722218</v>
      </c>
      <c r="L32" s="25">
        <f>'NZ ETS cap'!I16/'NZ ETS cap'!I4</f>
        <v>0.59459308697560043</v>
      </c>
      <c r="M32" s="25">
        <f>'NZ ETS cap'!J16/'NZ ETS cap'!J4</f>
        <v>0.59760224100860293</v>
      </c>
      <c r="N32" s="25">
        <f>'NZ ETS cap'!K16/'NZ ETS cap'!K4</f>
        <v>0.60092115306138616</v>
      </c>
      <c r="O32" s="25">
        <f>'NZ ETS cap'!L16/'NZ ETS cap'!L4</f>
        <v>0.60443256366717157</v>
      </c>
      <c r="P32" s="25">
        <f>'NZ ETS cap'!M16/'NZ ETS cap'!M4</f>
        <v>0.60829908874741645</v>
      </c>
      <c r="Q32" s="25">
        <f>'NZ ETS cap'!N16/'NZ ETS cap'!N4</f>
        <v>0.61340782123349669</v>
      </c>
      <c r="S32" s="25">
        <f>SUM('NZ ETS cap'!E16:I16)/SUM('NZ ETS cap'!E4:I4)</f>
        <v>0.58521657450789255</v>
      </c>
      <c r="T32" s="25">
        <f>SUM('NZ ETS cap'!J16:N16)/SUM('NZ ETS cap'!J4:N4)</f>
        <v>0.60482363862921962</v>
      </c>
    </row>
    <row r="41" spans="1:38" s="15" customFormat="1">
      <c r="A41" s="15" t="s">
        <v>552</v>
      </c>
    </row>
    <row r="43" spans="1:38" ht="15.75">
      <c r="A43" s="1" t="s">
        <v>553</v>
      </c>
      <c r="B43" s="437" t="s">
        <v>554</v>
      </c>
      <c r="F43" s="485" t="s">
        <v>555</v>
      </c>
      <c r="G43" s="437" t="s">
        <v>556</v>
      </c>
      <c r="N43" s="485" t="s">
        <v>557</v>
      </c>
      <c r="O43" t="s">
        <v>558</v>
      </c>
      <c r="AC43" s="1">
        <v>2014</v>
      </c>
      <c r="AD43" s="1">
        <v>2015</v>
      </c>
      <c r="AE43" s="1">
        <v>2016</v>
      </c>
      <c r="AF43" s="1">
        <v>2017</v>
      </c>
      <c r="AG43" s="1">
        <v>2018</v>
      </c>
      <c r="AH43" s="1">
        <v>2019</v>
      </c>
      <c r="AI43" s="1">
        <v>2020</v>
      </c>
      <c r="AJ43" s="1">
        <v>2021</v>
      </c>
      <c r="AK43" s="1">
        <v>2022</v>
      </c>
      <c r="AL43" s="1">
        <v>2023</v>
      </c>
    </row>
    <row r="44" spans="1:38">
      <c r="AB44" t="s">
        <v>559</v>
      </c>
      <c r="AC44" s="158">
        <v>1721.092397680352</v>
      </c>
      <c r="AD44" s="158">
        <v>1678.5583578366363</v>
      </c>
      <c r="AE44" s="158">
        <v>1641.4646956355368</v>
      </c>
      <c r="AF44" s="158">
        <v>1606.5060063596368</v>
      </c>
      <c r="AG44" s="158">
        <v>1560.5660234129371</v>
      </c>
      <c r="AH44" s="158">
        <v>1523.9777893644562</v>
      </c>
      <c r="AI44" s="158">
        <v>1487.1301022819407</v>
      </c>
      <c r="AJ44" s="158">
        <v>1443.6895059841333</v>
      </c>
      <c r="AK44" s="158">
        <v>1415.7373229776347</v>
      </c>
      <c r="AL44" s="158">
        <v>1395.2102952012981</v>
      </c>
    </row>
    <row r="45" spans="1:38">
      <c r="AB45" t="s">
        <v>560</v>
      </c>
      <c r="AC45" s="158">
        <v>1358.42</v>
      </c>
      <c r="AD45" s="158">
        <v>1345.857</v>
      </c>
      <c r="AE45" s="158">
        <v>1268.1120000000001</v>
      </c>
      <c r="AF45" s="158">
        <v>1303.633</v>
      </c>
      <c r="AG45" s="158">
        <v>1283.2639999999999</v>
      </c>
      <c r="AH45" s="158">
        <v>1173.6289999999999</v>
      </c>
      <c r="AI45" s="158">
        <v>1052.5709999999999</v>
      </c>
      <c r="AJ45" s="158">
        <v>987.91800000000001</v>
      </c>
      <c r="AK45" s="158">
        <v>573.63199999999995</v>
      </c>
      <c r="AL45" s="158">
        <v>524.95600000000002</v>
      </c>
    </row>
    <row r="46" spans="1:38">
      <c r="AC46" s="158"/>
      <c r="AD46" s="158"/>
      <c r="AE46" s="158"/>
      <c r="AF46" s="158"/>
      <c r="AG46" s="158"/>
      <c r="AH46" s="158"/>
      <c r="AI46" s="158"/>
      <c r="AJ46" s="158"/>
      <c r="AK46" s="158"/>
      <c r="AL46" s="158"/>
    </row>
    <row r="47" spans="1:38">
      <c r="AB47" t="s">
        <v>561</v>
      </c>
      <c r="AC47" s="158">
        <v>5772.5609999999997</v>
      </c>
      <c r="AD47" s="158">
        <v>5519.7780000000002</v>
      </c>
      <c r="AE47" s="158">
        <v>4292.0579999999991</v>
      </c>
      <c r="AF47" s="158">
        <v>4518.1260000000002</v>
      </c>
      <c r="AG47" s="158">
        <v>4755.8514800000003</v>
      </c>
      <c r="AH47" s="158">
        <v>4900.8755000000001</v>
      </c>
      <c r="AI47" s="158">
        <v>4798.3789999999999</v>
      </c>
      <c r="AJ47" s="158">
        <v>6046.65</v>
      </c>
      <c r="AK47" s="158">
        <v>3962.1180000000004</v>
      </c>
      <c r="AL47" s="158">
        <v>3446.6819999999998</v>
      </c>
    </row>
    <row r="48" spans="1:38">
      <c r="AB48" t="s">
        <v>562</v>
      </c>
      <c r="AC48" s="158">
        <v>5543.322263087487</v>
      </c>
      <c r="AD48" s="158">
        <v>5526.9437243973325</v>
      </c>
      <c r="AE48" s="158">
        <v>4522.8067846726508</v>
      </c>
      <c r="AF48" s="158">
        <v>4613.8692129253368</v>
      </c>
      <c r="AG48" s="158">
        <v>5207.6986001063588</v>
      </c>
      <c r="AH48" s="158">
        <v>5544.3370286687814</v>
      </c>
      <c r="AI48" s="158">
        <v>5271.0356240972442</v>
      </c>
      <c r="AJ48" s="158">
        <v>6159.0184883364436</v>
      </c>
      <c r="AK48" s="158">
        <v>4267.7417916478416</v>
      </c>
      <c r="AL48" s="158">
        <v>3828.1562480665007</v>
      </c>
    </row>
    <row r="50" spans="28:38">
      <c r="AB50" t="s">
        <v>563</v>
      </c>
      <c r="AC50" s="158">
        <v>25546.474000000002</v>
      </c>
      <c r="AD50" s="158">
        <v>25985.992000000002</v>
      </c>
      <c r="AE50" s="158">
        <v>26292.869999999995</v>
      </c>
      <c r="AF50" s="158">
        <v>27575.096000000001</v>
      </c>
      <c r="AG50" s="158">
        <v>27002.791520000002</v>
      </c>
      <c r="AH50" s="158">
        <v>27514.198</v>
      </c>
      <c r="AI50" s="158">
        <v>25667.845999999994</v>
      </c>
      <c r="AJ50" s="158">
        <v>25338.451000000001</v>
      </c>
      <c r="AK50" s="158">
        <v>25549.764999999996</v>
      </c>
      <c r="AL50" s="158">
        <v>25496.232000000004</v>
      </c>
    </row>
    <row r="51" spans="28:38">
      <c r="AB51" t="s">
        <v>564</v>
      </c>
      <c r="AC51" s="158">
        <v>26624.791997168108</v>
      </c>
      <c r="AD51" s="158">
        <v>26821.225130591763</v>
      </c>
      <c r="AE51" s="158">
        <v>26609.362081144576</v>
      </c>
      <c r="AF51" s="158">
        <v>28042.195736781701</v>
      </c>
      <c r="AG51" s="158">
        <v>27596.408266457041</v>
      </c>
      <c r="AH51" s="158">
        <v>28161.246099716853</v>
      </c>
      <c r="AI51" s="158">
        <v>26154.978481563914</v>
      </c>
      <c r="AJ51" s="158">
        <v>25802.623194042291</v>
      </c>
      <c r="AK51" s="158">
        <v>25513.550134902223</v>
      </c>
      <c r="AL51" s="158">
        <v>25945.55078999995</v>
      </c>
    </row>
    <row r="66" spans="1:14">
      <c r="A66" s="1" t="s">
        <v>565</v>
      </c>
      <c r="B66" t="s">
        <v>566</v>
      </c>
    </row>
    <row r="67" spans="1:14">
      <c r="A67" t="s">
        <v>567</v>
      </c>
      <c r="B67">
        <v>2026</v>
      </c>
      <c r="C67">
        <v>2027</v>
      </c>
      <c r="D67">
        <v>2028</v>
      </c>
      <c r="E67">
        <v>2029</v>
      </c>
      <c r="F67">
        <v>2030</v>
      </c>
      <c r="G67">
        <v>2031</v>
      </c>
      <c r="H67">
        <v>2032</v>
      </c>
      <c r="I67">
        <v>2033</v>
      </c>
      <c r="J67">
        <v>2034</v>
      </c>
      <c r="K67">
        <v>2035</v>
      </c>
      <c r="M67" t="s">
        <v>187</v>
      </c>
      <c r="N67" t="s">
        <v>310</v>
      </c>
    </row>
    <row r="68" spans="1:14">
      <c r="A68" t="s">
        <v>530</v>
      </c>
      <c r="B68" s="111">
        <f>'NZ ETS cap'!E37/1000</f>
        <v>21.916630477743638</v>
      </c>
      <c r="C68" s="111">
        <f>'NZ ETS cap'!F37/1000</f>
        <v>19.330245742763239</v>
      </c>
      <c r="D68" s="111">
        <f>'NZ ETS cap'!G37/1000</f>
        <v>16.035620408481982</v>
      </c>
      <c r="E68" s="111">
        <f>'NZ ETS cap'!H37/1000</f>
        <v>13.38542169496222</v>
      </c>
      <c r="F68" s="111">
        <f>'NZ ETS cap'!I37/1000</f>
        <v>11.218212617894416</v>
      </c>
      <c r="G68" s="111">
        <f ca="1">'NZ ETS cap'!J37/1000</f>
        <v>7.6432608921475307</v>
      </c>
      <c r="H68" s="111">
        <f ca="1">'NZ ETS cap'!K37/1000</f>
        <v>6.6566176436355287</v>
      </c>
      <c r="I68" s="111">
        <f ca="1">'NZ ETS cap'!L37/1000</f>
        <v>5.799645136678417</v>
      </c>
      <c r="J68" s="111">
        <f ca="1">'NZ ETS cap'!M37/1000</f>
        <v>4.721053299538025</v>
      </c>
      <c r="K68" s="111">
        <f ca="1">'NZ ETS cap'!N37/1000</f>
        <v>4.0982160531796383</v>
      </c>
      <c r="M68" s="9">
        <f ca="1">SUM(C68:G68)</f>
        <v>67.612761356249393</v>
      </c>
      <c r="N68" s="9">
        <f ca="1">SUM(G68:K68)</f>
        <v>28.918793025179138</v>
      </c>
    </row>
    <row r="69" spans="1:14">
      <c r="A69" t="s">
        <v>153</v>
      </c>
      <c r="B69" s="111">
        <f>'1. Technical adjustments'!D11/1000</f>
        <v>0.31269799773795687</v>
      </c>
      <c r="C69" s="111">
        <f>'1. Technical adjustments'!E11/1000</f>
        <v>0.27629406977053839</v>
      </c>
      <c r="D69" s="111">
        <f>'1. Technical adjustments'!F11/1000</f>
        <v>0.24181018006543628</v>
      </c>
      <c r="E69" s="111">
        <f>'1. Technical adjustments'!G11/1000</f>
        <v>0.21213621026667676</v>
      </c>
      <c r="F69" s="111">
        <f>'1. Technical adjustments'!H11/1000</f>
        <v>0.18407948814244315</v>
      </c>
      <c r="G69" s="111">
        <f>'1. Technical adjustments'!I11/1000</f>
        <v>0.1572719846533874</v>
      </c>
      <c r="H69" s="111">
        <f>'1. Technical adjustments'!J11/1000</f>
        <v>0.14056746730047823</v>
      </c>
      <c r="I69" s="111">
        <f>'1. Technical adjustments'!K11/1000</f>
        <v>0.12667161584988842</v>
      </c>
      <c r="J69" s="111">
        <f>'1. Technical adjustments'!L11/1000</f>
        <v>0.11375999129318057</v>
      </c>
      <c r="K69" s="111">
        <f>'1. Technical adjustments'!M11/1000</f>
        <v>0.1017080463093475</v>
      </c>
      <c r="M69" s="9">
        <f>SUM(C69:G69)</f>
        <v>1.071591932898482</v>
      </c>
      <c r="N69" s="9">
        <f t="shared" ref="N69:N72" si="6">SUM(G69:K69)</f>
        <v>0.63997910540628211</v>
      </c>
    </row>
    <row r="70" spans="1:14">
      <c r="A70" t="s">
        <v>168</v>
      </c>
      <c r="B70" s="111">
        <f>'1. Technical adjustments'!D14/1000</f>
        <v>0.7867517499409119</v>
      </c>
      <c r="C70" s="111">
        <f>'1. Technical adjustments'!E14/1000</f>
        <v>0.93893880877888058</v>
      </c>
      <c r="D70" s="111">
        <f>'1. Technical adjustments'!F14/1000</f>
        <v>0.77140257462119344</v>
      </c>
      <c r="E70" s="111">
        <f>'1. Technical adjustments'!G14/1000</f>
        <v>0.64778863338425197</v>
      </c>
      <c r="F70" s="111">
        <f>'1. Technical adjustments'!H14/1000</f>
        <v>0.49907669137736121</v>
      </c>
      <c r="G70" s="111">
        <f>'1. Technical adjustments'!I14/1000</f>
        <v>0.36105985914242922</v>
      </c>
      <c r="H70" s="111">
        <f>'1. Technical adjustments'!J14/1000</f>
        <v>0.36936923772041297</v>
      </c>
      <c r="I70" s="111">
        <f>'1. Technical adjustments'!K14/1000</f>
        <v>0.41009882331527336</v>
      </c>
      <c r="J70" s="111">
        <f>'1. Technical adjustments'!L14/1000</f>
        <v>0.38071237720014039</v>
      </c>
      <c r="K70" s="111">
        <f>'1. Technical adjustments'!M14/1000</f>
        <v>0.62153010331891423</v>
      </c>
      <c r="M70" s="9">
        <f>SUM(C70:G70)</f>
        <v>3.2182665673041164</v>
      </c>
      <c r="N70" s="9">
        <f t="shared" si="6"/>
        <v>2.1427704006971702</v>
      </c>
    </row>
    <row r="71" spans="1:14">
      <c r="A71" t="s">
        <v>568</v>
      </c>
      <c r="B71" s="7">
        <f t="shared" ref="B71:K71" si="7">SUM(B69:B70)</f>
        <v>1.0994497476788687</v>
      </c>
      <c r="C71" s="7">
        <f t="shared" si="7"/>
        <v>1.2152328785494189</v>
      </c>
      <c r="D71" s="7">
        <f t="shared" si="7"/>
        <v>1.0132127546866296</v>
      </c>
      <c r="E71" s="7">
        <f t="shared" si="7"/>
        <v>0.85992484365092869</v>
      </c>
      <c r="F71" s="7">
        <f t="shared" si="7"/>
        <v>0.68315617951980434</v>
      </c>
      <c r="G71" s="7">
        <f t="shared" si="7"/>
        <v>0.51833184379581665</v>
      </c>
      <c r="H71" s="7">
        <f t="shared" si="7"/>
        <v>0.50993670502089117</v>
      </c>
      <c r="I71" s="7">
        <f t="shared" si="7"/>
        <v>0.53677043916516176</v>
      </c>
      <c r="J71" s="7">
        <f t="shared" si="7"/>
        <v>0.49447236849332099</v>
      </c>
      <c r="K71" s="7">
        <f t="shared" si="7"/>
        <v>0.72323814962826172</v>
      </c>
      <c r="M71" s="9">
        <f>SUM(C71:G71)</f>
        <v>4.2898585002025982</v>
      </c>
      <c r="N71" s="9">
        <f t="shared" si="6"/>
        <v>2.782749506103452</v>
      </c>
    </row>
    <row r="72" spans="1:14">
      <c r="A72" t="s">
        <v>569</v>
      </c>
      <c r="B72" s="111">
        <f>'1. Technical adjustments'!D20/1000</f>
        <v>20.81718073006477</v>
      </c>
      <c r="C72" s="111">
        <f>'1. Technical adjustments'!E20/1000</f>
        <v>18.115012864213824</v>
      </c>
      <c r="D72" s="111">
        <f>'1. Technical adjustments'!F20/1000</f>
        <v>15.022407653795353</v>
      </c>
      <c r="E72" s="111">
        <f>'1. Technical adjustments'!G20/1000</f>
        <v>12.52549685131129</v>
      </c>
      <c r="F72" s="111">
        <f>'1. Technical adjustments'!H20/1000</f>
        <v>10.535056438374612</v>
      </c>
      <c r="G72" s="111">
        <f ca="1">'1. Technical adjustments'!I20/1000</f>
        <v>7.1249290483517136</v>
      </c>
      <c r="H72" s="111">
        <f ca="1">'1. Technical adjustments'!J20/1000</f>
        <v>6.1466809386146375</v>
      </c>
      <c r="I72" s="111">
        <f ca="1">'1. Technical adjustments'!K20/1000</f>
        <v>5.2628746975132552</v>
      </c>
      <c r="J72" s="111">
        <f ca="1">'1. Technical adjustments'!L20/1000</f>
        <v>4.2265809310447047</v>
      </c>
      <c r="K72" s="111">
        <f ca="1">'1. Technical adjustments'!M20/1000</f>
        <v>3.3749779035513763</v>
      </c>
      <c r="M72" s="9">
        <f ca="1">SUM(C72:G72)</f>
        <v>63.322902856046795</v>
      </c>
      <c r="N72" s="9">
        <f t="shared" ca="1" si="6"/>
        <v>26.136043519075685</v>
      </c>
    </row>
    <row r="73" spans="1:14">
      <c r="B73" s="9"/>
    </row>
    <row r="74" spans="1:14" s="32" customFormat="1">
      <c r="A74" s="32" t="s">
        <v>570</v>
      </c>
    </row>
    <row r="75" spans="1:14">
      <c r="A75" s="1" t="s">
        <v>571</v>
      </c>
      <c r="B75" s="486" t="s">
        <v>572</v>
      </c>
    </row>
    <row r="76" spans="1:14">
      <c r="A76" t="s">
        <v>573</v>
      </c>
      <c r="B76">
        <v>2026</v>
      </c>
      <c r="C76">
        <v>2027</v>
      </c>
      <c r="D76">
        <v>2028</v>
      </c>
      <c r="E76">
        <v>2029</v>
      </c>
      <c r="F76">
        <v>2030</v>
      </c>
      <c r="G76">
        <v>2031</v>
      </c>
      <c r="H76">
        <v>2032</v>
      </c>
      <c r="I76">
        <v>2033</v>
      </c>
      <c r="J76">
        <v>2034</v>
      </c>
      <c r="K76">
        <v>2035</v>
      </c>
    </row>
    <row r="77" spans="1:14">
      <c r="A77" t="s">
        <v>574</v>
      </c>
      <c r="B77" s="177">
        <f>'2. Industrial allocation'!E49</f>
        <v>4.0940579147840532</v>
      </c>
      <c r="C77" s="177">
        <f>'2. Industrial allocation'!F49</f>
        <v>3.9818370186877075</v>
      </c>
      <c r="D77" s="177">
        <f>'2. Industrial allocation'!G49</f>
        <v>3.6603317691029904</v>
      </c>
      <c r="E77" s="177">
        <f>'2. Industrial allocation'!H49</f>
        <v>3.6131984613787367</v>
      </c>
      <c r="F77" s="177">
        <f>'2. Industrial allocation'!I49</f>
        <v>3.5660651536544847</v>
      </c>
      <c r="G77" s="177">
        <f>'2. Industrial allocation'!J49</f>
        <v>3.4717985382059795</v>
      </c>
      <c r="H77" s="177">
        <f>'2. Industrial allocation'!K49</f>
        <v>3.3775319227574747</v>
      </c>
      <c r="I77" s="177">
        <f>'2. Industrial allocation'!L49</f>
        <v>3.2832653073089682</v>
      </c>
      <c r="J77" s="177">
        <f>'2. Industrial allocation'!M49</f>
        <v>3.1889986918604638</v>
      </c>
      <c r="K77" s="177">
        <f>'2. Industrial allocation'!N49</f>
        <v>3.0947320764119595</v>
      </c>
    </row>
    <row r="78" spans="1:14">
      <c r="A78" t="s">
        <v>575</v>
      </c>
      <c r="B78" s="111">
        <f>'2. Industrial allocation'!E58/1000</f>
        <v>5.1490185565799056</v>
      </c>
      <c r="C78" s="111">
        <f>'2. Industrial allocation'!F58/1000</f>
        <v>5.0828568791305733</v>
      </c>
      <c r="D78" s="111">
        <f>'2. Industrial allocation'!G58/1000</f>
        <v>4.5507249875472429</v>
      </c>
      <c r="E78" s="111">
        <f>'2. Industrial allocation'!H58/1000</f>
        <v>4.4902458736849109</v>
      </c>
      <c r="F78" s="111">
        <f>'2. Industrial allocation'!I58/1000</f>
        <v>3.9751616728625798</v>
      </c>
      <c r="G78" s="111">
        <f>'2. Industrial allocation'!J58/1000</f>
        <v>3.8655685723119153</v>
      </c>
      <c r="H78" s="111">
        <f>'2. Industrial allocation'!K58/1000</f>
        <v>3.7559754717612526</v>
      </c>
      <c r="I78" s="111">
        <f>'2. Industrial allocation'!L58/1000</f>
        <v>3.6075190142385893</v>
      </c>
      <c r="J78" s="111">
        <f>'2. Industrial allocation'!M58/1000</f>
        <v>3.4996924299139267</v>
      </c>
      <c r="K78" s="111">
        <f>'2. Industrial allocation'!N58/1000</f>
        <v>3.3918658455892627</v>
      </c>
    </row>
    <row r="79" spans="1:14">
      <c r="A79" t="s">
        <v>177</v>
      </c>
      <c r="B79" s="111">
        <f>B77-B78</f>
        <v>-1.0549606417958524</v>
      </c>
      <c r="C79" s="111">
        <f t="shared" ref="C79:K79" si="8">C77-C78</f>
        <v>-1.1010198604428658</v>
      </c>
      <c r="D79" s="111">
        <f t="shared" si="8"/>
        <v>-0.89039321844425245</v>
      </c>
      <c r="E79" s="111">
        <f t="shared" si="8"/>
        <v>-0.87704741230617422</v>
      </c>
      <c r="F79" s="111">
        <f t="shared" si="8"/>
        <v>-0.40909651920809509</v>
      </c>
      <c r="G79" s="111">
        <f t="shared" si="8"/>
        <v>-0.39377003410593581</v>
      </c>
      <c r="H79" s="111">
        <f t="shared" si="8"/>
        <v>-0.37844354900377786</v>
      </c>
      <c r="I79" s="111">
        <f t="shared" si="8"/>
        <v>-0.32425370692962119</v>
      </c>
      <c r="J79" s="111">
        <f t="shared" si="8"/>
        <v>-0.3106937380534629</v>
      </c>
      <c r="K79" s="111">
        <f t="shared" si="8"/>
        <v>-0.29713376917730328</v>
      </c>
    </row>
    <row r="80" spans="1:14">
      <c r="C80" s="9"/>
      <c r="D80" s="9"/>
      <c r="E80" s="9"/>
      <c r="F80" s="9"/>
      <c r="G80" s="9"/>
      <c r="H80" s="9"/>
      <c r="I80" s="9"/>
      <c r="J80" s="9"/>
      <c r="K80" s="9"/>
      <c r="L80" s="9"/>
    </row>
    <row r="82" spans="1:38" s="15" customFormat="1">
      <c r="A82" s="15" t="s">
        <v>576</v>
      </c>
    </row>
    <row r="83" spans="1:38">
      <c r="A83" s="487" t="s">
        <v>577</v>
      </c>
    </row>
    <row r="84" spans="1:38">
      <c r="B84" t="str">
        <f>'3a. Surplus range estimate'!B4</f>
        <v>Low</v>
      </c>
      <c r="C84" t="str">
        <f>'3a. Surplus range estimate'!C4</f>
        <v>Central</v>
      </c>
      <c r="D84" t="str">
        <f>'3a. Surplus range estimate'!D4</f>
        <v>High</v>
      </c>
      <c r="F84" t="str">
        <f>'3a. Surplus range estimate'!F4</f>
        <v>Range</v>
      </c>
      <c r="I84" s="1" t="s">
        <v>578</v>
      </c>
      <c r="J84" t="s">
        <v>579</v>
      </c>
      <c r="R84" s="487" t="s">
        <v>580</v>
      </c>
      <c r="AC84" t="s">
        <v>581</v>
      </c>
    </row>
    <row r="85" spans="1:38">
      <c r="A85" t="s">
        <v>582</v>
      </c>
      <c r="B85" s="111">
        <f>'3a. Surplus range estimate'!B5/1000</f>
        <v>135.85646299999999</v>
      </c>
      <c r="C85" s="111">
        <f>'3a. Surplus range estimate'!C5/1000</f>
        <v>135.85646299999999</v>
      </c>
      <c r="D85" s="111">
        <f>'3a. Surplus range estimate'!D5/1000</f>
        <v>135.85646299999999</v>
      </c>
      <c r="E85" s="111"/>
      <c r="F85" s="111">
        <f>'3a. Surplus range estimate'!F5/1000</f>
        <v>0</v>
      </c>
      <c r="AD85" s="416" t="s">
        <v>236</v>
      </c>
      <c r="AE85" s="217" t="s">
        <v>237</v>
      </c>
      <c r="AF85" s="217" t="s">
        <v>238</v>
      </c>
      <c r="AG85" s="80"/>
      <c r="AH85" s="80"/>
      <c r="AJ85" t="s">
        <v>583</v>
      </c>
      <c r="AK85" t="s">
        <v>584</v>
      </c>
      <c r="AL85" t="s">
        <v>585</v>
      </c>
    </row>
    <row r="86" spans="1:38">
      <c r="A86" t="s">
        <v>586</v>
      </c>
      <c r="B86" s="111">
        <f ca="1">'3a. Surplus range estimate'!B6/1000</f>
        <v>6.9973653863501113</v>
      </c>
      <c r="C86" s="111">
        <f ca="1">'3a. Surplus range estimate'!C6/1000</f>
        <v>5.6996439130066276</v>
      </c>
      <c r="D86" s="111">
        <f ca="1">'3a. Surplus range estimate'!D6/1000</f>
        <v>4.6327375680961094</v>
      </c>
      <c r="E86" s="111"/>
      <c r="F86" s="111">
        <f ca="1">'3a. Surplus range estimate'!F6/1000</f>
        <v>-2.3646278182540019</v>
      </c>
      <c r="AC86" t="s">
        <v>583</v>
      </c>
      <c r="AD86" s="412">
        <f ca="1">'3a. Surplus range estimate'!B13</f>
        <v>17.071604185593618</v>
      </c>
      <c r="AE86" s="413">
        <f ca="1">'3a. Surplus range estimate'!C13-AD86</f>
        <v>12.638621502752201</v>
      </c>
      <c r="AF86" s="413">
        <f ca="1">'3a. Surplus range estimate'!D13-'3a. Surplus range estimate'!C13</f>
        <v>11.948665094252949</v>
      </c>
      <c r="AG86" s="80"/>
      <c r="AH86" s="80"/>
      <c r="AI86" s="416" t="s">
        <v>236</v>
      </c>
      <c r="AJ86" s="410" cm="1">
        <f t="array" aca="1" ref="AJ86:AL88" ca="1">TRANSPOSE(AD86:AF88)</f>
        <v>17.071604185593618</v>
      </c>
      <c r="AK86" s="159">
        <f ca="1"/>
        <v>28.412813919742661</v>
      </c>
      <c r="AL86" s="108">
        <f ca="1"/>
        <v>51.1</v>
      </c>
    </row>
    <row r="87" spans="1:38">
      <c r="A87" t="s">
        <v>243</v>
      </c>
      <c r="B87" s="111">
        <f>'3a. Surplus range estimate'!B7/1000</f>
        <v>32.220248577425565</v>
      </c>
      <c r="C87" s="111">
        <f>'3a. Surplus range estimate'!C7/1000</f>
        <v>32.220248577425565</v>
      </c>
      <c r="D87" s="111">
        <f>'3a. Surplus range estimate'!D7/1000</f>
        <v>32.220248577425565</v>
      </c>
      <c r="E87" s="111"/>
      <c r="F87" s="111">
        <f>'3a. Surplus range estimate'!F7/1000</f>
        <v>0</v>
      </c>
      <c r="AC87" t="s">
        <v>584</v>
      </c>
      <c r="AD87" s="414">
        <f>'3a. Surplus range estimate'!B50</f>
        <v>28.412813919742661</v>
      </c>
      <c r="AE87" s="414">
        <f>'3a. Surplus range estimate'!C50-AD87</f>
        <v>21.746093244391147</v>
      </c>
      <c r="AF87" s="414">
        <f>'3a. Surplus range estimate'!D50-(AE87+AD87)</f>
        <v>17.55257012093881</v>
      </c>
      <c r="AI87" s="417" t="s">
        <v>237</v>
      </c>
      <c r="AJ87" s="411">
        <f ca="1"/>
        <v>12.638621502752201</v>
      </c>
      <c r="AK87" s="159">
        <f ca="1"/>
        <v>21.746093244391147</v>
      </c>
      <c r="AL87" s="108">
        <f ca="1"/>
        <v>16.800000000000004</v>
      </c>
    </row>
    <row r="88" spans="1:38">
      <c r="A88" t="s">
        <v>587</v>
      </c>
      <c r="B88" s="111">
        <f>'3a. Surplus range estimate'!B8/1000</f>
        <v>18.792090346168017</v>
      </c>
      <c r="C88" s="111">
        <f>'3a. Surplus range estimate'!C8/1000</f>
        <v>14.484918669294597</v>
      </c>
      <c r="D88" s="111">
        <f>'3a. Surplus range estimate'!D8/1000</f>
        <v>10.324275111676151</v>
      </c>
      <c r="E88" s="111"/>
      <c r="F88" s="111">
        <f>'3a. Surplus range estimate'!F8/1000</f>
        <v>-8.4678152344918658</v>
      </c>
      <c r="AC88" t="s">
        <v>585</v>
      </c>
      <c r="AD88" s="412">
        <f>'3a. Surplus range estimate'!H49</f>
        <v>51.1</v>
      </c>
      <c r="AE88" s="412">
        <f>'3a. Surplus range estimate'!I49-AD88</f>
        <v>16.800000000000004</v>
      </c>
      <c r="AF88" s="412">
        <f>'3a. Surplus range estimate'!J49-AE88-AD88</f>
        <v>16.399999999999999</v>
      </c>
      <c r="AG88" s="4"/>
      <c r="AI88" s="417" t="s">
        <v>238</v>
      </c>
      <c r="AJ88" s="411">
        <f ca="1"/>
        <v>11.948665094252949</v>
      </c>
      <c r="AK88" s="159">
        <f ca="1"/>
        <v>17.55257012093881</v>
      </c>
      <c r="AL88" s="108">
        <f ca="1"/>
        <v>16.399999999999999</v>
      </c>
    </row>
    <row r="89" spans="1:38">
      <c r="A89" t="s">
        <v>588</v>
      </c>
      <c r="B89" s="111">
        <f>'3a. Surplus range estimate'!B9/1000</f>
        <v>46.181474407827075</v>
      </c>
      <c r="C89" s="111">
        <f>'3a. Surplus range estimate'!C9/1000</f>
        <v>40.007578238489188</v>
      </c>
      <c r="D89" s="111">
        <f>'3a. Surplus range estimate'!D9/1000</f>
        <v>34.2560724773451</v>
      </c>
      <c r="E89" s="111"/>
      <c r="F89" s="111">
        <f>'3a. Surplus range estimate'!F9/1000</f>
        <v>-11.925401930481973</v>
      </c>
      <c r="AC89" s="1"/>
      <c r="AD89" s="245"/>
      <c r="AE89" s="245"/>
      <c r="AF89" s="245"/>
      <c r="AG89" s="4"/>
      <c r="AK89" s="80"/>
    </row>
    <row r="90" spans="1:38">
      <c r="A90" t="s">
        <v>246</v>
      </c>
      <c r="B90" s="111">
        <f>'3a. Surplus range estimate'!B10/1000</f>
        <v>15.892545470616362</v>
      </c>
      <c r="C90" s="111">
        <f>'3a. Surplus range estimate'!C10/1000</f>
        <v>13.733847913438195</v>
      </c>
      <c r="D90" s="111">
        <f>'3a. Surplus range estimate'!D10/1000</f>
        <v>11.575150356260016</v>
      </c>
      <c r="E90" s="111"/>
      <c r="F90" s="111">
        <f>'3a. Surplus range estimate'!F10/1000</f>
        <v>-4.317395114356346</v>
      </c>
      <c r="AC90" s="1" t="s">
        <v>589</v>
      </c>
      <c r="AE90" s="245"/>
      <c r="AF90" s="245"/>
      <c r="AG90" s="4"/>
      <c r="AH90" s="4"/>
      <c r="AI90" s="4"/>
      <c r="AJ90" s="4"/>
      <c r="AK90" s="80"/>
      <c r="AL90" s="9"/>
    </row>
    <row r="91" spans="1:38" ht="17.25">
      <c r="A91" t="s">
        <v>590</v>
      </c>
      <c r="B91" s="111">
        <f>'3a. Surplus range estimate'!B11/1000</f>
        <v>-1.2988653739807505</v>
      </c>
      <c r="C91" s="111">
        <f>'3a. Surplus range estimate'!C11/1000</f>
        <v>0</v>
      </c>
      <c r="D91" s="111">
        <f>'3a. Surplus range estimate'!D11/1000</f>
        <v>1.1890881265982958</v>
      </c>
      <c r="E91" s="111"/>
      <c r="F91" s="111">
        <f>'3a. Surplus range estimate'!F11/1000</f>
        <v>2.4879535005790463</v>
      </c>
      <c r="AC91" s="335">
        <v>2026</v>
      </c>
      <c r="AD91" s="9">
        <f ca="1">AD86</f>
        <v>17.071604185593618</v>
      </c>
      <c r="AE91" s="9">
        <f ca="1">AE86</f>
        <v>12.638621502752201</v>
      </c>
      <c r="AF91" s="9">
        <f ca="1">AF86</f>
        <v>11.948665094252949</v>
      </c>
      <c r="AG91" s="4"/>
      <c r="AH91" s="4"/>
      <c r="AJ91" t="s">
        <v>583</v>
      </c>
      <c r="AK91" t="s">
        <v>584</v>
      </c>
      <c r="AL91" t="s">
        <v>585</v>
      </c>
    </row>
    <row r="92" spans="1:38">
      <c r="A92" t="s">
        <v>248</v>
      </c>
      <c r="B92" s="111">
        <f ca="1">'3a. Surplus range estimate'!B12/1000</f>
        <v>17.071604185593618</v>
      </c>
      <c r="C92" s="111">
        <f ca="1">'3a. Surplus range estimate'!C12/1000</f>
        <v>29.710225688345819</v>
      </c>
      <c r="D92" s="111">
        <f ca="1">'3a. Surplus range estimate'!D12/1000</f>
        <v>41.658890782598768</v>
      </c>
      <c r="E92" s="111"/>
      <c r="F92" s="111">
        <f ca="1">'3a. Surplus range estimate'!F12/1000</f>
        <v>24.587286597005154</v>
      </c>
      <c r="G92" s="9"/>
      <c r="AC92" s="335">
        <v>2025</v>
      </c>
      <c r="AD92" s="9">
        <f>'3a. Surplus range estimate'!B50-SUM(AD98:AD99)</f>
        <v>9.9128139197426606</v>
      </c>
      <c r="AE92" s="9">
        <f>('3a. Surplus range estimate'!C50-SUM(AD98:AD99))-AD92</f>
        <v>21.746093244391147</v>
      </c>
      <c r="AF92" s="9">
        <f>('3a. Surplus range estimate'!D50-SUM(AD98:AD99))-SUM(AD92:AE92)</f>
        <v>17.55257012093881</v>
      </c>
      <c r="AH92" s="4"/>
      <c r="AI92" s="416" t="s">
        <v>236</v>
      </c>
      <c r="AJ92" s="410" cm="1">
        <f t="array" aca="1" ref="AJ92:AL94" ca="1">TRANSPOSE(AD91:AF93)</f>
        <v>17.071604185593618</v>
      </c>
      <c r="AK92" s="159">
        <f ca="1"/>
        <v>9.9128139197426606</v>
      </c>
      <c r="AL92" s="108">
        <f ca="1"/>
        <v>17.800000000000004</v>
      </c>
    </row>
    <row r="93" spans="1:38">
      <c r="B93" s="111"/>
      <c r="C93" s="9"/>
      <c r="D93" s="9"/>
      <c r="E93" s="9"/>
      <c r="F93" s="9"/>
      <c r="G93" s="9"/>
      <c r="AC93" s="335">
        <v>2024</v>
      </c>
      <c r="AD93" s="9">
        <f>'3a. Surplus range estimate'!H49-SUM(AD96:AD99)</f>
        <v>17.800000000000004</v>
      </c>
      <c r="AE93" s="108">
        <f>('3a. Surplus range estimate'!I49-SUM(AD96:AD99))-AD93</f>
        <v>16.800000000000004</v>
      </c>
      <c r="AF93" s="4">
        <f>('3a. Surplus range estimate'!J49-SUM(AD96:AD99))-AE93-AD93</f>
        <v>16.399999999999991</v>
      </c>
      <c r="AH93" s="4"/>
      <c r="AI93" s="417" t="s">
        <v>237</v>
      </c>
      <c r="AJ93" s="411">
        <f ca="1"/>
        <v>12.638621502752201</v>
      </c>
      <c r="AK93" s="159">
        <f ca="1"/>
        <v>21.746093244391147</v>
      </c>
      <c r="AL93" s="108">
        <f ca="1"/>
        <v>16.800000000000004</v>
      </c>
    </row>
    <row r="94" spans="1:38">
      <c r="B94" s="111"/>
      <c r="C94" s="9"/>
      <c r="D94" s="9"/>
      <c r="E94" s="9"/>
      <c r="F94" s="9"/>
      <c r="G94" s="9"/>
      <c r="AC94" s="1"/>
      <c r="AD94" s="143"/>
      <c r="AE94" s="143"/>
      <c r="AF94" s="143"/>
      <c r="AH94" s="4"/>
      <c r="AI94" s="417" t="s">
        <v>238</v>
      </c>
      <c r="AJ94" s="411">
        <f ca="1"/>
        <v>11.948665094252949</v>
      </c>
      <c r="AK94" s="159">
        <f ca="1"/>
        <v>17.55257012093881</v>
      </c>
      <c r="AL94" s="108">
        <f ca="1"/>
        <v>16.399999999999991</v>
      </c>
    </row>
    <row r="95" spans="1:38">
      <c r="B95" s="111"/>
      <c r="C95" s="9"/>
      <c r="D95" s="9"/>
      <c r="E95" s="9"/>
      <c r="F95" s="9"/>
      <c r="G95" s="9"/>
      <c r="AC95" s="1"/>
      <c r="AD95" s="143"/>
      <c r="AE95" s="143"/>
      <c r="AF95" s="143"/>
      <c r="AH95" s="4"/>
      <c r="AI95" s="4"/>
    </row>
    <row r="96" spans="1:38">
      <c r="AC96" t="s">
        <v>591</v>
      </c>
      <c r="AD96" s="415">
        <v>7.7</v>
      </c>
      <c r="AE96" s="143"/>
      <c r="AF96" s="143"/>
      <c r="AH96" s="4"/>
      <c r="AI96" s="4"/>
    </row>
    <row r="97" spans="1:37">
      <c r="AC97" t="s">
        <v>592</v>
      </c>
      <c r="AD97" s="415">
        <v>7.1</v>
      </c>
      <c r="AE97" s="143"/>
      <c r="AF97" s="143"/>
      <c r="AH97" s="4"/>
      <c r="AI97" s="4"/>
      <c r="AK97" s="80"/>
    </row>
    <row r="98" spans="1:37">
      <c r="AC98" t="s">
        <v>593</v>
      </c>
      <c r="AD98" s="5">
        <v>12.5</v>
      </c>
      <c r="AE98" s="143"/>
      <c r="AF98" s="143"/>
      <c r="AH98" s="4"/>
      <c r="AI98" s="4"/>
      <c r="AK98" s="80"/>
    </row>
    <row r="99" spans="1:37">
      <c r="AC99" t="s">
        <v>594</v>
      </c>
      <c r="AD99" s="5">
        <v>6</v>
      </c>
      <c r="AE99" s="143"/>
      <c r="AF99" s="143"/>
      <c r="AH99" s="4"/>
      <c r="AI99" s="4"/>
      <c r="AK99" s="80"/>
    </row>
    <row r="100" spans="1:37">
      <c r="B100" s="111"/>
      <c r="C100" s="111"/>
      <c r="D100" s="111"/>
      <c r="E100" s="111"/>
      <c r="F100" s="111"/>
      <c r="G100" s="111"/>
    </row>
    <row r="102" spans="1:37">
      <c r="B102" s="111"/>
      <c r="C102" s="111"/>
      <c r="D102" s="111"/>
      <c r="E102" s="111"/>
      <c r="F102" s="111"/>
      <c r="G102" s="9"/>
    </row>
    <row r="103" spans="1:37">
      <c r="B103" s="111"/>
      <c r="C103" s="111"/>
      <c r="D103" s="111"/>
      <c r="E103" s="111"/>
      <c r="F103" s="111"/>
      <c r="G103" s="9"/>
    </row>
    <row r="104" spans="1:37">
      <c r="B104" s="111"/>
      <c r="C104" s="111"/>
      <c r="D104" s="111"/>
      <c r="E104" s="111"/>
      <c r="F104" s="111"/>
      <c r="G104" s="9"/>
    </row>
    <row r="106" spans="1:37" s="354" customFormat="1">
      <c r="A106" s="235" t="s">
        <v>595</v>
      </c>
    </row>
    <row r="107" spans="1:37">
      <c r="A107" t="s">
        <v>596</v>
      </c>
    </row>
    <row r="108" spans="1:37">
      <c r="B108" s="4" t="s">
        <v>597</v>
      </c>
      <c r="D108" t="s">
        <v>351</v>
      </c>
      <c r="G108" t="s">
        <v>411</v>
      </c>
      <c r="H108" t="s">
        <v>64</v>
      </c>
    </row>
    <row r="109" spans="1:37">
      <c r="B109" s="1">
        <v>2026</v>
      </c>
      <c r="C109" s="1">
        <v>2027</v>
      </c>
      <c r="D109" s="1">
        <v>2028</v>
      </c>
      <c r="E109" s="1">
        <v>2029</v>
      </c>
      <c r="F109" s="1">
        <v>2030</v>
      </c>
      <c r="G109" s="1">
        <v>2031</v>
      </c>
      <c r="H109" s="1">
        <v>2032</v>
      </c>
      <c r="I109" s="1">
        <v>2033</v>
      </c>
      <c r="J109" s="1">
        <v>2034</v>
      </c>
      <c r="K109" s="1">
        <v>2035</v>
      </c>
      <c r="M109" t="s">
        <v>598</v>
      </c>
      <c r="N109" t="s">
        <v>599</v>
      </c>
    </row>
    <row r="110" spans="1:37">
      <c r="B110" s="158"/>
      <c r="C110" s="158"/>
      <c r="D110" s="158"/>
      <c r="E110" s="158"/>
      <c r="F110" s="158"/>
      <c r="G110" s="158"/>
      <c r="H110" s="158"/>
      <c r="I110" s="158"/>
      <c r="J110" s="158"/>
      <c r="K110" s="158"/>
    </row>
    <row r="111" spans="1:37">
      <c r="B111" s="158"/>
      <c r="C111" s="158"/>
      <c r="D111" s="158"/>
      <c r="E111" s="158"/>
      <c r="F111" s="158"/>
      <c r="G111" s="158"/>
      <c r="H111" s="158"/>
      <c r="I111" s="158"/>
      <c r="J111" s="158"/>
      <c r="K111" s="158"/>
    </row>
    <row r="112" spans="1:37">
      <c r="A112" t="str">
        <f>'5a. Range of auction volumes'!B4</f>
        <v>NZ ETS cap</v>
      </c>
      <c r="B112" s="158">
        <f>'5a. Range of auction volumes'!C69/1000</f>
        <v>21.916630477743638</v>
      </c>
      <c r="C112" s="158">
        <f>'5a. Range of auction volumes'!D69/1000</f>
        <v>19.330245742763239</v>
      </c>
      <c r="D112" s="158">
        <f>'5a. Range of auction volumes'!E69/1000</f>
        <v>16.035620408481982</v>
      </c>
      <c r="E112" s="158">
        <f>'5a. Range of auction volumes'!F69/1000</f>
        <v>13.38542169496222</v>
      </c>
      <c r="F112" s="158">
        <f>'5a. Range of auction volumes'!G69/1000</f>
        <v>11.218212617894416</v>
      </c>
      <c r="G112" s="158">
        <f ca="1">'5a. Range of auction volumes'!H69/1000</f>
        <v>7.6432608921475307</v>
      </c>
      <c r="H112" s="158">
        <f ca="1">'5a. Range of auction volumes'!I69/1000</f>
        <v>6.6566176436355287</v>
      </c>
      <c r="I112" s="158">
        <f ca="1">'5a. Range of auction volumes'!J69/1000</f>
        <v>5.799645136678417</v>
      </c>
      <c r="J112" s="158">
        <f ca="1">'5a. Range of auction volumes'!K69/1000</f>
        <v>4.721053299538025</v>
      </c>
      <c r="K112" s="158">
        <f ca="1">'5a. Range of auction volumes'!L69/1000</f>
        <v>4.0982160531796383</v>
      </c>
      <c r="M112" s="9">
        <f>SUM(B112:F112)</f>
        <v>81.886130941845494</v>
      </c>
      <c r="N112" s="9">
        <f ca="1">SUM(G112:K112)</f>
        <v>28.918793025179138</v>
      </c>
    </row>
    <row r="113" spans="1:14">
      <c r="A113" t="str">
        <f>'5a. Range of auction volumes'!B5</f>
        <v>Technical adjustments</v>
      </c>
      <c r="B113" s="158">
        <f>'5a. Range of auction volumes'!C70/1000</f>
        <v>1.0994497476788687</v>
      </c>
      <c r="C113" s="158">
        <f>'5a. Range of auction volumes'!D70/1000</f>
        <v>1.2152328785494189</v>
      </c>
      <c r="D113" s="158">
        <f>'5a. Range of auction volumes'!E70/1000</f>
        <v>1.0132127546866299</v>
      </c>
      <c r="E113" s="158">
        <f>'5a. Range of auction volumes'!F70/1000</f>
        <v>0.85992484365092881</v>
      </c>
      <c r="F113" s="158">
        <f>'5a. Range of auction volumes'!G70/1000</f>
        <v>0.68315617951980434</v>
      </c>
      <c r="G113" s="158">
        <f>'5a. Range of auction volumes'!H70/1000</f>
        <v>0.51833184379581665</v>
      </c>
      <c r="H113" s="158">
        <f>'5a. Range of auction volumes'!I70/1000</f>
        <v>0.50993670502089117</v>
      </c>
      <c r="I113" s="158">
        <f>'5a. Range of auction volumes'!J70/1000</f>
        <v>0.53677043916516176</v>
      </c>
      <c r="J113" s="158">
        <f>'5a. Range of auction volumes'!K70/1000</f>
        <v>0.49447236849332099</v>
      </c>
      <c r="K113" s="158">
        <f>'5a. Range of auction volumes'!L70/1000</f>
        <v>0.72323814962826183</v>
      </c>
      <c r="M113" s="9">
        <f t="shared" ref="M113:M123" si="9">SUM(B113:F113)</f>
        <v>4.8709764040856509</v>
      </c>
      <c r="N113" s="9">
        <f t="shared" ref="N113:N123" si="10">SUM(G113:K113)</f>
        <v>2.7827495061034524</v>
      </c>
    </row>
    <row r="114" spans="1:14">
      <c r="A114" t="str">
        <f>'5a. Range of auction volumes'!B6</f>
        <v>Industrial free allocation</v>
      </c>
      <c r="B114" s="158">
        <f>'5a. Range of auction volumes'!C71/1000</f>
        <v>4.0940579147840532</v>
      </c>
      <c r="C114" s="158">
        <f>'5a. Range of auction volumes'!D71/1000</f>
        <v>3.9818370186877075</v>
      </c>
      <c r="D114" s="158">
        <f>'5a. Range of auction volumes'!E71/1000</f>
        <v>3.6603317691029904</v>
      </c>
      <c r="E114" s="158">
        <f>'5a. Range of auction volumes'!F71/1000</f>
        <v>3.6131984613787367</v>
      </c>
      <c r="F114" s="158">
        <f>'5a. Range of auction volumes'!G71/1000</f>
        <v>3.5660651536544847</v>
      </c>
      <c r="G114" s="158">
        <f>'5a. Range of auction volumes'!H71/1000</f>
        <v>3.4717985382059795</v>
      </c>
      <c r="H114" s="158">
        <f>'5a. Range of auction volumes'!I71/1000</f>
        <v>3.3775319227574747</v>
      </c>
      <c r="I114" s="158">
        <f>'5a. Range of auction volumes'!J71/1000</f>
        <v>3.2832653073089682</v>
      </c>
      <c r="J114" s="158">
        <f>'5a. Range of auction volumes'!K71/1000</f>
        <v>3.1889986918604638</v>
      </c>
      <c r="K114" s="158">
        <f>'5a. Range of auction volumes'!L71/1000</f>
        <v>3.0947320764119595</v>
      </c>
      <c r="M114" s="9">
        <f t="shared" si="9"/>
        <v>18.915490317607972</v>
      </c>
      <c r="N114" s="9">
        <f t="shared" si="10"/>
        <v>16.416326536544844</v>
      </c>
    </row>
    <row r="115" spans="1:14">
      <c r="A115" t="s">
        <v>600</v>
      </c>
      <c r="B115" s="111">
        <f>'5a. Range of auction volumes'!C7/1000</f>
        <v>11.523122815280717</v>
      </c>
      <c r="C115" s="111">
        <f>'5a. Range of auction volumes'!D7/1000</f>
        <v>9.8331758455261156</v>
      </c>
      <c r="D115" s="111">
        <f ca="1">'5a. Range of auction volumes'!E7/1000</f>
        <v>3.2963302022227849</v>
      </c>
      <c r="E115" s="111">
        <f ca="1">'5a. Range of auction volumes'!F7/1000</f>
        <v>2.7515474099931607</v>
      </c>
      <c r="F115" s="111">
        <f ca="1">'5a. Range of auction volumes'!G7/1000</f>
        <v>2.3060494153230406</v>
      </c>
      <c r="G115" s="111">
        <f ca="1">'5a. Range of auction volumes'!H7/1000</f>
        <v>0.61550810572514814</v>
      </c>
      <c r="H115" s="111">
        <f ca="1">'5a. Range of auction volumes'!I7/1000</f>
        <v>0.53380611463495475</v>
      </c>
      <c r="I115" s="111">
        <f ca="1">'5a. Range of auction volumes'!J7/1000</f>
        <v>0.46272341603834583</v>
      </c>
      <c r="J115" s="111">
        <f ca="1">'5a. Range of auction volumes'!K7/1000</f>
        <v>0.37353999786131875</v>
      </c>
      <c r="K115" s="111">
        <f ca="1">'5a. Range of auction volumes'!L7/1000</f>
        <v>0.28024582713941698</v>
      </c>
      <c r="M115" s="9">
        <f t="shared" ca="1" si="9"/>
        <v>29.710225688345819</v>
      </c>
      <c r="N115" s="9">
        <f t="shared" ca="1" si="10"/>
        <v>2.2658234613991843</v>
      </c>
    </row>
    <row r="116" spans="1:14">
      <c r="A116" t="s">
        <v>601</v>
      </c>
      <c r="B116" s="111">
        <f>'5a. Range of auction volumes'!C29/1000</f>
        <v>11.523122815280717</v>
      </c>
      <c r="C116" s="111">
        <f>'5a. Range of auction volumes'!D29/1000</f>
        <v>9.8331758455261156</v>
      </c>
      <c r="D116" s="111">
        <f ca="1">'5a. Range of auction volumes'!E29/1000</f>
        <v>-1.6906740697378582</v>
      </c>
      <c r="E116" s="111">
        <f ca="1">'5a. Range of auction volumes'!F29/1000</f>
        <v>-1.4112572383048514</v>
      </c>
      <c r="F116" s="111">
        <f ca="1">'5a. Range of auction volumes'!G29/1000</f>
        <v>-1.1827631671705052</v>
      </c>
      <c r="G116" s="111">
        <f ca="1">'5a. Range of auction volumes'!H29/1000</f>
        <v>0.61550810572514814</v>
      </c>
      <c r="H116" s="111">
        <f ca="1">'5a. Range of auction volumes'!I29/1000</f>
        <v>0.53380611463495475</v>
      </c>
      <c r="I116" s="111">
        <f ca="1">'5a. Range of auction volumes'!J29/1000</f>
        <v>0.46272341603834583</v>
      </c>
      <c r="J116" s="111">
        <f ca="1">'5a. Range of auction volumes'!K29/1000</f>
        <v>0.37353999786131875</v>
      </c>
      <c r="K116" s="111">
        <f ca="1">'5a. Range of auction volumes'!L29/1000</f>
        <v>0.28024582713941698</v>
      </c>
      <c r="M116" s="9">
        <f t="shared" ca="1" si="9"/>
        <v>17.071604185593614</v>
      </c>
      <c r="N116" s="9">
        <f t="shared" ca="1" si="10"/>
        <v>2.2658234613991843</v>
      </c>
    </row>
    <row r="117" spans="1:14">
      <c r="A117" t="s">
        <v>602</v>
      </c>
      <c r="B117" s="111">
        <f>'5a. Range of auction volumes'!C7/1000</f>
        <v>11.523122815280717</v>
      </c>
      <c r="C117" s="111">
        <f>'5a. Range of auction volumes'!D7/1000</f>
        <v>9.8331758455261156</v>
      </c>
      <c r="D117" s="111">
        <f ca="1">'5a. Range of auction volumes'!E7/1000</f>
        <v>3.2963302022227849</v>
      </c>
      <c r="E117" s="111">
        <f ca="1">'5a. Range of auction volumes'!F7/1000</f>
        <v>2.7515474099931607</v>
      </c>
      <c r="F117" s="111">
        <f ca="1">'5a. Range of auction volumes'!G7/1000</f>
        <v>2.3060494153230406</v>
      </c>
      <c r="G117" s="111">
        <f ca="1">'5a. Range of auction volumes'!H7/1000</f>
        <v>0.61550810572514814</v>
      </c>
      <c r="H117" s="111">
        <f ca="1">'5a. Range of auction volumes'!I7/1000</f>
        <v>0.53380611463495475</v>
      </c>
      <c r="I117" s="111">
        <f ca="1">'5a. Range of auction volumes'!J7/1000</f>
        <v>0.46272341603834583</v>
      </c>
      <c r="J117" s="111">
        <f ca="1">'5a. Range of auction volumes'!K7/1000</f>
        <v>0.37353999786131875</v>
      </c>
      <c r="K117" s="111">
        <f ca="1">'5a. Range of auction volumes'!L7/1000</f>
        <v>0.28024582713941698</v>
      </c>
      <c r="M117" s="9">
        <f t="shared" ca="1" si="9"/>
        <v>29.710225688345819</v>
      </c>
      <c r="N117" s="9">
        <f t="shared" ca="1" si="10"/>
        <v>2.2658234613991843</v>
      </c>
    </row>
    <row r="118" spans="1:14">
      <c r="A118" t="s">
        <v>603</v>
      </c>
      <c r="B118" s="111">
        <f>'5a. Range of auction volumes'!C51/1000</f>
        <v>11.523122815280717</v>
      </c>
      <c r="C118" s="111">
        <f>'5a. Range of auction volumes'!D51/1000</f>
        <v>9.8331758455261156</v>
      </c>
      <c r="D118" s="111">
        <f ca="1">'5a. Range of auction volumes'!E51/1000</f>
        <v>8.0110883628568796</v>
      </c>
      <c r="E118" s="111">
        <f ca="1">'5a. Range of auction volumes'!F51/1000</f>
        <v>6.6870999213553342</v>
      </c>
      <c r="F118" s="111">
        <f ca="1">'5a. Range of auction volumes'!G51/1000</f>
        <v>5.6044038375797234</v>
      </c>
      <c r="G118" s="111">
        <f ca="1">'5a. Range of auction volumes'!H51/1000</f>
        <v>0.61550810572514814</v>
      </c>
      <c r="H118" s="111">
        <f ca="1">'5a. Range of auction volumes'!I51/1000</f>
        <v>0.53380611463495475</v>
      </c>
      <c r="I118" s="111">
        <f ca="1">'5a. Range of auction volumes'!J51/1000</f>
        <v>0.46272341603834583</v>
      </c>
      <c r="J118" s="111">
        <f ca="1">'5a. Range of auction volumes'!K51/1000</f>
        <v>0.37353999786131875</v>
      </c>
      <c r="K118" s="111">
        <f ca="1">'5a. Range of auction volumes'!L51/1000</f>
        <v>0.28024582713941698</v>
      </c>
      <c r="M118" s="9">
        <f t="shared" ca="1" si="9"/>
        <v>41.658890782598768</v>
      </c>
      <c r="N118" s="9">
        <f t="shared" ca="1" si="10"/>
        <v>2.2658234613991843</v>
      </c>
    </row>
    <row r="119" spans="1:14">
      <c r="A119" t="s">
        <v>604</v>
      </c>
      <c r="B119" s="111">
        <v>0</v>
      </c>
      <c r="C119" s="111">
        <v>0</v>
      </c>
      <c r="D119" s="111">
        <v>0</v>
      </c>
      <c r="E119" s="111">
        <v>0</v>
      </c>
      <c r="F119" s="111">
        <v>0</v>
      </c>
      <c r="G119" s="111">
        <v>0</v>
      </c>
      <c r="H119" s="111">
        <v>0</v>
      </c>
      <c r="I119" s="111">
        <v>0</v>
      </c>
      <c r="J119" s="111">
        <v>0</v>
      </c>
      <c r="K119" s="111">
        <v>0</v>
      </c>
      <c r="M119" s="9">
        <f t="shared" si="9"/>
        <v>0</v>
      </c>
      <c r="N119" s="9">
        <f t="shared" si="10"/>
        <v>0</v>
      </c>
    </row>
    <row r="120" spans="1:14">
      <c r="A120" t="s">
        <v>605</v>
      </c>
      <c r="B120" s="250">
        <f>B$112-B$113-B$114-B115-B$119</f>
        <v>5.2000000000000011</v>
      </c>
      <c r="C120" s="250">
        <f t="shared" ref="C120:K120" si="11">C$112-C$113-C$114-C115-C$119</f>
        <v>4.2999999999999972</v>
      </c>
      <c r="D120" s="250">
        <f t="shared" ca="1" si="11"/>
        <v>8.0657456824695757</v>
      </c>
      <c r="E120" s="250">
        <f t="shared" ca="1" si="11"/>
        <v>6.1607509799393947</v>
      </c>
      <c r="F120" s="250">
        <f t="shared" ca="1" si="11"/>
        <v>4.6629418693970868</v>
      </c>
      <c r="G120" s="250">
        <f ca="1">G$112-G$113-G$114-G115-G$119</f>
        <v>3.0376224044205857</v>
      </c>
      <c r="H120" s="250">
        <f t="shared" ca="1" si="11"/>
        <v>2.2353429012222081</v>
      </c>
      <c r="I120" s="250">
        <f t="shared" ca="1" si="11"/>
        <v>1.5168859741659413</v>
      </c>
      <c r="J120" s="250">
        <f t="shared" ca="1" si="11"/>
        <v>0.66404224132292122</v>
      </c>
      <c r="K120" s="250">
        <f t="shared" ca="1" si="11"/>
        <v>-1.6653345369377348E-16</v>
      </c>
      <c r="M120" s="9">
        <f t="shared" ca="1" si="9"/>
        <v>28.389438531806057</v>
      </c>
      <c r="N120" s="9">
        <f t="shared" ca="1" si="10"/>
        <v>7.4538935211316559</v>
      </c>
    </row>
    <row r="121" spans="1:14">
      <c r="A121" t="s">
        <v>606</v>
      </c>
      <c r="B121" s="250">
        <f t="shared" ref="B121:K123" si="12">B$112-B$113-B$114-B116-B$119</f>
        <v>5.2000000000000011</v>
      </c>
      <c r="C121" s="250">
        <f t="shared" si="12"/>
        <v>4.2999999999999972</v>
      </c>
      <c r="D121" s="250">
        <f t="shared" ca="1" si="12"/>
        <v>13.052749954430219</v>
      </c>
      <c r="E121" s="250">
        <f t="shared" ca="1" si="12"/>
        <v>10.323555628237408</v>
      </c>
      <c r="F121" s="250">
        <f t="shared" ca="1" si="12"/>
        <v>8.151754451890632</v>
      </c>
      <c r="G121" s="250">
        <f t="shared" ca="1" si="12"/>
        <v>3.0376224044205857</v>
      </c>
      <c r="H121" s="250">
        <f t="shared" ca="1" si="12"/>
        <v>2.2353429012222081</v>
      </c>
      <c r="I121" s="250">
        <f t="shared" ca="1" si="12"/>
        <v>1.5168859741659413</v>
      </c>
      <c r="J121" s="250">
        <f t="shared" ca="1" si="12"/>
        <v>0.66404224132292122</v>
      </c>
      <c r="K121" s="250">
        <f t="shared" ca="1" si="12"/>
        <v>-1.6653345369377348E-16</v>
      </c>
      <c r="M121" s="9">
        <f t="shared" ca="1" si="9"/>
        <v>41.028060034558258</v>
      </c>
      <c r="N121" s="9">
        <f t="shared" ca="1" si="10"/>
        <v>7.4538935211316559</v>
      </c>
    </row>
    <row r="122" spans="1:14">
      <c r="A122" t="s">
        <v>607</v>
      </c>
      <c r="B122" s="250">
        <f t="shared" si="12"/>
        <v>5.2000000000000011</v>
      </c>
      <c r="C122" s="250">
        <f t="shared" si="12"/>
        <v>4.2999999999999972</v>
      </c>
      <c r="D122" s="250">
        <f t="shared" ca="1" si="12"/>
        <v>8.0657456824695757</v>
      </c>
      <c r="E122" s="250">
        <f t="shared" ca="1" si="12"/>
        <v>6.1607509799393947</v>
      </c>
      <c r="F122" s="250">
        <f t="shared" ca="1" si="12"/>
        <v>4.6629418693970868</v>
      </c>
      <c r="G122" s="250">
        <f t="shared" ca="1" si="12"/>
        <v>3.0376224044205857</v>
      </c>
      <c r="H122" s="250">
        <f t="shared" ca="1" si="12"/>
        <v>2.2353429012222081</v>
      </c>
      <c r="I122" s="250">
        <f t="shared" ca="1" si="12"/>
        <v>1.5168859741659413</v>
      </c>
      <c r="J122" s="250">
        <f t="shared" ca="1" si="12"/>
        <v>0.66404224132292122</v>
      </c>
      <c r="K122" s="250">
        <f t="shared" ca="1" si="12"/>
        <v>-1.6653345369377348E-16</v>
      </c>
      <c r="M122" s="9">
        <f t="shared" ca="1" si="9"/>
        <v>28.389438531806057</v>
      </c>
      <c r="N122" s="9">
        <f t="shared" ca="1" si="10"/>
        <v>7.4538935211316559</v>
      </c>
    </row>
    <row r="123" spans="1:14">
      <c r="A123" t="s">
        <v>608</v>
      </c>
      <c r="B123" s="250">
        <f t="shared" si="12"/>
        <v>5.2000000000000011</v>
      </c>
      <c r="C123" s="250">
        <f t="shared" si="12"/>
        <v>4.2999999999999972</v>
      </c>
      <c r="D123" s="250">
        <f t="shared" ca="1" si="12"/>
        <v>3.3509875218354814</v>
      </c>
      <c r="E123" s="250">
        <f t="shared" ca="1" si="12"/>
        <v>2.2251984685772213</v>
      </c>
      <c r="F123" s="250">
        <f t="shared" ca="1" si="12"/>
        <v>1.364587447140404</v>
      </c>
      <c r="G123" s="250">
        <f t="shared" ca="1" si="12"/>
        <v>3.0376224044205857</v>
      </c>
      <c r="H123" s="250">
        <f t="shared" ca="1" si="12"/>
        <v>2.2353429012222081</v>
      </c>
      <c r="I123" s="250">
        <f t="shared" ca="1" si="12"/>
        <v>1.5168859741659413</v>
      </c>
      <c r="J123" s="250">
        <f t="shared" ca="1" si="12"/>
        <v>0.66404224132292122</v>
      </c>
      <c r="K123" s="250">
        <f t="shared" ca="1" si="12"/>
        <v>-1.6653345369377348E-16</v>
      </c>
      <c r="M123" s="9">
        <f t="shared" ca="1" si="9"/>
        <v>16.440773437553105</v>
      </c>
      <c r="N123" s="9">
        <f t="shared" ca="1" si="10"/>
        <v>7.4538935211316559</v>
      </c>
    </row>
    <row r="124" spans="1:14">
      <c r="B124" s="250"/>
      <c r="C124" s="250"/>
      <c r="D124" s="250"/>
      <c r="E124" s="250"/>
      <c r="F124" s="250"/>
      <c r="G124" s="250"/>
      <c r="H124" s="250"/>
      <c r="I124" s="250"/>
      <c r="J124" s="250"/>
      <c r="K124" s="250"/>
    </row>
    <row r="125" spans="1:14">
      <c r="A125" t="s">
        <v>609</v>
      </c>
      <c r="B125" s="250"/>
      <c r="C125" s="250"/>
      <c r="D125" s="250"/>
      <c r="E125" s="250"/>
      <c r="F125" s="250"/>
      <c r="G125" s="250"/>
      <c r="H125" s="250" t="s">
        <v>610</v>
      </c>
      <c r="I125" s="250"/>
      <c r="J125" s="250"/>
      <c r="K125" s="250"/>
    </row>
    <row r="126" spans="1:14">
      <c r="A126" s="1" t="s">
        <v>409</v>
      </c>
      <c r="C126" s="108">
        <f>'5. Auction summary options'!C4/1000</f>
        <v>4.3</v>
      </c>
      <c r="D126" s="108">
        <f>'5. Auction summary options'!D4/1000</f>
        <v>3.3</v>
      </c>
      <c r="E126" s="108">
        <f>'5. Auction summary options'!E4/1000</f>
        <v>2.4</v>
      </c>
      <c r="F126" s="108">
        <f>'5. Auction summary options'!F4/1000</f>
        <v>1.7000000000000011</v>
      </c>
      <c r="G126" s="108">
        <f ca="1">'5. Auction summary options'!G4/1000</f>
        <v>3.0376224044205857</v>
      </c>
      <c r="H126" s="158">
        <f ca="1">SUM(C126:G126)</f>
        <v>14.737622404420588</v>
      </c>
      <c r="I126" s="158"/>
      <c r="J126" s="158"/>
      <c r="K126" s="15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5113C-1349-4FFC-B709-851ED17FBE8B}">
  <sheetPr>
    <tabColor rgb="FF92D050"/>
  </sheetPr>
  <dimension ref="A1:EI157"/>
  <sheetViews>
    <sheetView zoomScale="62" zoomScaleNormal="70" workbookViewId="0">
      <selection activeCell="L50" sqref="L50"/>
    </sheetView>
  </sheetViews>
  <sheetFormatPr defaultColWidth="9.140625" defaultRowHeight="15"/>
  <cols>
    <col min="1" max="1" width="15.140625" customWidth="1"/>
    <col min="2" max="3" width="12.85546875" customWidth="1"/>
    <col min="4" max="4" width="16.85546875" customWidth="1"/>
    <col min="5" max="5" width="15.7109375" customWidth="1"/>
    <col min="6" max="10" width="12.85546875" customWidth="1"/>
    <col min="11" max="12" width="15" customWidth="1"/>
    <col min="13" max="13" width="10.7109375" bestFit="1" customWidth="1"/>
    <col min="14" max="14" width="12.85546875" customWidth="1"/>
    <col min="15" max="15" width="15.5703125" customWidth="1"/>
    <col min="16" max="16" width="13.28515625" bestFit="1" customWidth="1"/>
    <col min="17" max="17" width="12.42578125" bestFit="1" customWidth="1"/>
    <col min="18" max="18" width="11.140625" bestFit="1" customWidth="1"/>
    <col min="19" max="21" width="10.7109375" bestFit="1" customWidth="1"/>
    <col min="22" max="28" width="12.85546875" customWidth="1"/>
    <col min="29" max="29" width="15" customWidth="1"/>
    <col min="30" max="34" width="10.7109375" bestFit="1" customWidth="1"/>
    <col min="35" max="35" width="14.42578125" customWidth="1"/>
    <col min="36" max="36" width="14.5703125" customWidth="1"/>
    <col min="37" max="60" width="13.140625" customWidth="1"/>
    <col min="61" max="140" width="13" customWidth="1"/>
  </cols>
  <sheetData>
    <row r="1" spans="1:30" s="127" customFormat="1">
      <c r="A1" s="129" t="s">
        <v>611</v>
      </c>
    </row>
    <row r="2" spans="1:30">
      <c r="A2" s="155" t="s">
        <v>612</v>
      </c>
      <c r="E2" s="153" t="s">
        <v>613</v>
      </c>
      <c r="F2" s="153"/>
      <c r="G2" s="153"/>
      <c r="Y2" s="207"/>
      <c r="Z2" s="207"/>
      <c r="AA2" s="207"/>
      <c r="AB2" s="207"/>
    </row>
    <row r="4" spans="1:30">
      <c r="A4" s="1" t="s">
        <v>1</v>
      </c>
      <c r="B4" t="s">
        <v>614</v>
      </c>
      <c r="C4" t="s">
        <v>615</v>
      </c>
      <c r="D4" t="s">
        <v>616</v>
      </c>
      <c r="F4" s="1" t="s">
        <v>617</v>
      </c>
      <c r="G4" s="1" t="s">
        <v>618</v>
      </c>
      <c r="H4" s="1" t="s">
        <v>619</v>
      </c>
      <c r="I4" s="1"/>
      <c r="J4" s="1"/>
      <c r="K4" s="44" t="s">
        <v>620</v>
      </c>
      <c r="N4" t="s">
        <v>621</v>
      </c>
      <c r="O4" t="s">
        <v>622</v>
      </c>
      <c r="P4" t="s">
        <v>623</v>
      </c>
      <c r="Y4" s="44"/>
      <c r="Z4" s="44"/>
      <c r="AA4" s="44"/>
      <c r="AB4" s="44"/>
      <c r="AC4" s="44"/>
      <c r="AD4" s="44"/>
    </row>
    <row r="5" spans="1:30">
      <c r="A5" s="178">
        <v>42825</v>
      </c>
      <c r="B5" s="103">
        <v>32645150</v>
      </c>
      <c r="C5" s="241"/>
      <c r="D5" s="241"/>
      <c r="E5" s="1" t="s">
        <v>624</v>
      </c>
      <c r="F5" s="314">
        <v>0.04</v>
      </c>
      <c r="G5" s="314">
        <v>0.03</v>
      </c>
      <c r="H5" s="370">
        <v>0.02</v>
      </c>
      <c r="I5" s="372"/>
      <c r="J5" s="372"/>
      <c r="K5" s="263" t="s">
        <v>625</v>
      </c>
      <c r="L5" t="s">
        <v>626</v>
      </c>
      <c r="M5" t="s">
        <v>627</v>
      </c>
      <c r="N5" s="241"/>
      <c r="O5" s="241"/>
    </row>
    <row r="6" spans="1:30">
      <c r="A6" s="178">
        <v>42916</v>
      </c>
      <c r="B6" s="103">
        <v>31515323</v>
      </c>
      <c r="C6" s="4">
        <f>B5-B6</f>
        <v>1129827</v>
      </c>
      <c r="D6" s="27">
        <f>C6/B5</f>
        <v>3.4609337068446613E-2</v>
      </c>
      <c r="E6" s="1" t="s">
        <v>628</v>
      </c>
      <c r="F6" s="315">
        <f>F5/2</f>
        <v>0.02</v>
      </c>
      <c r="G6" s="315">
        <f>G5/2</f>
        <v>1.4999999999999999E-2</v>
      </c>
      <c r="H6" s="371">
        <f t="shared" ref="H6" si="0">H5/2</f>
        <v>0.01</v>
      </c>
      <c r="I6" s="369"/>
      <c r="J6" s="369"/>
      <c r="K6" s="263">
        <f t="shared" ref="K6:K40" si="1">DATE(YEAR(A6),MONTH(A6),1)</f>
        <v>42887</v>
      </c>
      <c r="L6" s="27">
        <f>IF(D6&gt;0,D6,0)</f>
        <v>3.4609337068446613E-2</v>
      </c>
      <c r="N6" s="8">
        <f>AVERAGE($L$6:L6)</f>
        <v>3.4609337068446613E-2</v>
      </c>
      <c r="O6" s="241"/>
      <c r="P6" s="27"/>
    </row>
    <row r="7" spans="1:30">
      <c r="A7" s="178">
        <v>43008</v>
      </c>
      <c r="B7" s="103">
        <v>30514524.999999996</v>
      </c>
      <c r="C7" s="4">
        <f t="shared" ref="C7:C40" si="2">B6-B7</f>
        <v>1000798.0000000037</v>
      </c>
      <c r="D7" s="27">
        <f t="shared" ref="D7:D30" si="3">C7/B6</f>
        <v>3.1755917589675463E-2</v>
      </c>
      <c r="E7" s="1" t="s">
        <v>629</v>
      </c>
      <c r="F7" s="315">
        <f>F5/4</f>
        <v>0.01</v>
      </c>
      <c r="G7" s="315">
        <f t="shared" ref="G7:H7" si="4">G5/4</f>
        <v>7.4999999999999997E-3</v>
      </c>
      <c r="H7" s="371">
        <f t="shared" si="4"/>
        <v>5.0000000000000001E-3</v>
      </c>
      <c r="I7" s="369"/>
      <c r="J7" s="369"/>
      <c r="K7" s="263">
        <f t="shared" si="1"/>
        <v>42979</v>
      </c>
      <c r="L7" s="27">
        <f t="shared" ref="L7:L39" si="5">IF(D7&gt;0,D7,0)</f>
        <v>3.1755917589675463E-2</v>
      </c>
      <c r="N7" s="8">
        <f>AVERAGE($L$6:L7)</f>
        <v>3.3182627329061035E-2</v>
      </c>
      <c r="O7" s="241"/>
      <c r="P7" s="27"/>
    </row>
    <row r="8" spans="1:30">
      <c r="A8" s="178">
        <v>43100</v>
      </c>
      <c r="B8" s="103">
        <v>29580875</v>
      </c>
      <c r="C8" s="4">
        <f t="shared" si="2"/>
        <v>933649.99999999627</v>
      </c>
      <c r="D8" s="27">
        <f t="shared" si="3"/>
        <v>3.0596904261167308E-2</v>
      </c>
      <c r="E8" s="241"/>
      <c r="F8" s="241"/>
      <c r="G8" s="241"/>
      <c r="H8" s="25"/>
      <c r="I8" s="25"/>
      <c r="J8" s="25"/>
      <c r="K8" s="263">
        <f t="shared" si="1"/>
        <v>43070</v>
      </c>
      <c r="L8" s="27">
        <f t="shared" si="5"/>
        <v>3.0596904261167308E-2</v>
      </c>
      <c r="M8" s="8">
        <f>AVERAGE(L6:L8)</f>
        <v>3.2320719639763122E-2</v>
      </c>
      <c r="N8" s="8">
        <f>AVERAGE($L$6:L8)</f>
        <v>3.2320719639763122E-2</v>
      </c>
      <c r="O8" s="368"/>
      <c r="P8" s="27"/>
    </row>
    <row r="9" spans="1:30">
      <c r="A9" s="178">
        <v>43190</v>
      </c>
      <c r="B9" s="103">
        <v>28416358</v>
      </c>
      <c r="C9" s="4">
        <f t="shared" si="2"/>
        <v>1164517</v>
      </c>
      <c r="D9" s="27">
        <f t="shared" si="3"/>
        <v>3.9367226290635417E-2</v>
      </c>
      <c r="E9" s="241"/>
      <c r="F9" s="241"/>
      <c r="G9" s="241"/>
      <c r="H9" s="25"/>
      <c r="I9" s="25"/>
      <c r="J9" s="25"/>
      <c r="K9" s="263">
        <f t="shared" si="1"/>
        <v>43160</v>
      </c>
      <c r="L9" s="27">
        <f t="shared" si="5"/>
        <v>3.9367226290635417E-2</v>
      </c>
      <c r="N9" s="8">
        <f>AVERAGE($L$6:L9)</f>
        <v>3.4082346302481199E-2</v>
      </c>
      <c r="O9" s="368"/>
      <c r="P9" s="27">
        <f>AVERAGE(L6:L9)</f>
        <v>3.4082346302481199E-2</v>
      </c>
      <c r="Q9" s="8"/>
    </row>
    <row r="10" spans="1:30">
      <c r="A10" s="178">
        <v>43281</v>
      </c>
      <c r="B10" s="103">
        <v>25560414</v>
      </c>
      <c r="C10" s="4">
        <f t="shared" si="2"/>
        <v>2855944</v>
      </c>
      <c r="D10" s="27">
        <f t="shared" si="3"/>
        <v>0.1005035198388196</v>
      </c>
      <c r="E10" s="241"/>
      <c r="F10" s="241"/>
      <c r="G10" s="241"/>
      <c r="H10" s="25"/>
      <c r="I10" s="25"/>
      <c r="J10" s="25"/>
      <c r="K10" s="263">
        <f t="shared" si="1"/>
        <v>43252</v>
      </c>
      <c r="L10" s="27">
        <f t="shared" si="5"/>
        <v>0.1005035198388196</v>
      </c>
      <c r="N10" s="8">
        <f>AVERAGE($L$6:L10)</f>
        <v>4.7366581009748873E-2</v>
      </c>
      <c r="O10" s="368"/>
      <c r="P10" s="27">
        <f t="shared" ref="P10:P40" si="6">AVERAGE(L7:L10)</f>
        <v>5.0555891995074445E-2</v>
      </c>
      <c r="Q10" s="8"/>
    </row>
    <row r="11" spans="1:30">
      <c r="A11" s="178">
        <v>43373</v>
      </c>
      <c r="B11" s="103">
        <v>24632772</v>
      </c>
      <c r="C11" s="4">
        <f t="shared" si="2"/>
        <v>927642</v>
      </c>
      <c r="D11" s="27">
        <f t="shared" si="3"/>
        <v>3.6292135174336375E-2</v>
      </c>
      <c r="E11" s="241"/>
      <c r="F11" s="241"/>
      <c r="G11" s="241"/>
      <c r="H11" s="25"/>
      <c r="I11" s="25"/>
      <c r="J11" s="25"/>
      <c r="K11" s="263">
        <f t="shared" si="1"/>
        <v>43344</v>
      </c>
      <c r="L11" s="27">
        <f t="shared" si="5"/>
        <v>3.6292135174336375E-2</v>
      </c>
      <c r="M11" s="8"/>
      <c r="N11" s="8">
        <f>AVERAGE($L$6:L11)</f>
        <v>4.5520840037180127E-2</v>
      </c>
      <c r="O11" s="368"/>
      <c r="P11" s="27">
        <f t="shared" si="6"/>
        <v>5.168994639123968E-2</v>
      </c>
      <c r="Q11" s="8"/>
    </row>
    <row r="12" spans="1:30">
      <c r="A12" s="178">
        <v>43465</v>
      </c>
      <c r="B12" s="103">
        <v>23905961.000000004</v>
      </c>
      <c r="C12" s="4">
        <f t="shared" si="2"/>
        <v>726810.99999999627</v>
      </c>
      <c r="D12" s="27">
        <f t="shared" si="3"/>
        <v>2.9505855045465296E-2</v>
      </c>
      <c r="E12" s="241"/>
      <c r="F12" s="241"/>
      <c r="G12" s="241"/>
      <c r="H12" s="25"/>
      <c r="I12" s="25"/>
      <c r="J12" s="25"/>
      <c r="K12" s="263">
        <f t="shared" si="1"/>
        <v>43435</v>
      </c>
      <c r="L12" s="27">
        <f t="shared" si="5"/>
        <v>2.9505855045465296E-2</v>
      </c>
      <c r="M12" s="8">
        <f>AVERAGE(L9:L12)</f>
        <v>5.1417184087314174E-2</v>
      </c>
      <c r="N12" s="8">
        <f>AVERAGE($L$6:L12)</f>
        <v>4.3232985038363717E-2</v>
      </c>
      <c r="O12" s="368"/>
      <c r="P12" s="27">
        <f t="shared" si="6"/>
        <v>5.1417184087314174E-2</v>
      </c>
      <c r="Q12" s="8"/>
    </row>
    <row r="13" spans="1:30">
      <c r="A13" s="178">
        <v>43555</v>
      </c>
      <c r="B13" s="103">
        <v>22437390</v>
      </c>
      <c r="C13" s="4">
        <f t="shared" si="2"/>
        <v>1468571.0000000037</v>
      </c>
      <c r="D13" s="27">
        <f t="shared" si="3"/>
        <v>6.143116354954329E-2</v>
      </c>
      <c r="E13" s="366"/>
      <c r="F13" s="241"/>
      <c r="G13" s="241"/>
      <c r="H13" s="25"/>
      <c r="I13" s="25"/>
      <c r="J13" s="25"/>
      <c r="K13" s="263">
        <f t="shared" si="1"/>
        <v>43525</v>
      </c>
      <c r="L13" s="27">
        <f t="shared" si="5"/>
        <v>6.143116354954329E-2</v>
      </c>
      <c r="M13" s="8"/>
      <c r="N13" s="8">
        <f>AVERAGE($L$6:L13)</f>
        <v>4.5507757352261168E-2</v>
      </c>
      <c r="O13" s="368"/>
      <c r="P13" s="27">
        <f t="shared" si="6"/>
        <v>5.6933168402041136E-2</v>
      </c>
      <c r="Q13" s="8"/>
    </row>
    <row r="14" spans="1:30">
      <c r="A14" s="178">
        <v>43646</v>
      </c>
      <c r="B14" s="103">
        <v>21087375</v>
      </c>
      <c r="C14" s="4">
        <f t="shared" si="2"/>
        <v>1350015</v>
      </c>
      <c r="D14" s="27">
        <f t="shared" si="3"/>
        <v>6.0168094417398815E-2</v>
      </c>
      <c r="E14" s="366"/>
      <c r="F14" s="241"/>
      <c r="G14" s="241"/>
      <c r="H14" s="25"/>
      <c r="I14" s="25"/>
      <c r="J14" s="25"/>
      <c r="K14" s="263">
        <f t="shared" si="1"/>
        <v>43617</v>
      </c>
      <c r="L14" s="27">
        <f t="shared" si="5"/>
        <v>6.0168094417398815E-2</v>
      </c>
      <c r="M14" s="8"/>
      <c r="N14" s="8">
        <f>AVERAGE($L$6:L14)</f>
        <v>4.713668369283202E-2</v>
      </c>
      <c r="O14" s="368"/>
      <c r="P14" s="27">
        <f t="shared" si="6"/>
        <v>4.6849312046685944E-2</v>
      </c>
      <c r="Q14" s="8"/>
    </row>
    <row r="15" spans="1:30">
      <c r="A15" s="178">
        <v>43738</v>
      </c>
      <c r="B15" s="103">
        <v>19876495</v>
      </c>
      <c r="C15" s="4">
        <f t="shared" si="2"/>
        <v>1210880</v>
      </c>
      <c r="D15" s="27">
        <f t="shared" si="3"/>
        <v>5.7422035696714266E-2</v>
      </c>
      <c r="E15" s="366"/>
      <c r="F15" s="241"/>
      <c r="G15" s="241"/>
      <c r="H15" s="25"/>
      <c r="I15" s="25"/>
      <c r="J15" s="25"/>
      <c r="K15" s="263">
        <f t="shared" si="1"/>
        <v>43709</v>
      </c>
      <c r="L15" s="27">
        <f t="shared" si="5"/>
        <v>5.7422035696714266E-2</v>
      </c>
      <c r="M15" s="8"/>
      <c r="N15" s="8">
        <f>AVERAGE($L$6:L15)</f>
        <v>4.8165218893220244E-2</v>
      </c>
      <c r="O15" s="368"/>
      <c r="P15" s="27">
        <f t="shared" si="6"/>
        <v>5.2131787177280411E-2</v>
      </c>
      <c r="Q15" s="8"/>
    </row>
    <row r="16" spans="1:30">
      <c r="A16" s="178">
        <v>43830</v>
      </c>
      <c r="B16" s="103">
        <v>20058937</v>
      </c>
      <c r="C16" s="4">
        <f t="shared" si="2"/>
        <v>-182442</v>
      </c>
      <c r="D16" s="27">
        <f>C16/B15</f>
        <v>-9.1787812690315874E-3</v>
      </c>
      <c r="E16" s="366"/>
      <c r="F16" s="241"/>
      <c r="G16" s="241"/>
      <c r="H16" s="25"/>
      <c r="I16" s="25"/>
      <c r="J16" s="25"/>
      <c r="K16" s="263">
        <f t="shared" si="1"/>
        <v>43800</v>
      </c>
      <c r="L16" s="27">
        <f t="shared" si="5"/>
        <v>0</v>
      </c>
      <c r="M16" s="8">
        <f>AVERAGE(L13:L16)</f>
        <v>4.4755323415914094E-2</v>
      </c>
      <c r="N16" s="8">
        <f>AVERAGE($L$6:L16)</f>
        <v>4.3786562630200226E-2</v>
      </c>
      <c r="O16" s="368"/>
      <c r="P16" s="27">
        <f t="shared" si="6"/>
        <v>4.4755323415914094E-2</v>
      </c>
      <c r="Q16" s="8"/>
    </row>
    <row r="17" spans="1:30">
      <c r="A17" s="178">
        <v>43921</v>
      </c>
      <c r="B17" s="103">
        <v>19049208</v>
      </c>
      <c r="C17" s="4">
        <f t="shared" si="2"/>
        <v>1009729</v>
      </c>
      <c r="D17" s="27">
        <f t="shared" si="3"/>
        <v>5.0338111137195357E-2</v>
      </c>
      <c r="E17" s="366"/>
      <c r="F17" s="241"/>
      <c r="G17" s="241"/>
      <c r="H17" s="25"/>
      <c r="I17" s="25"/>
      <c r="J17" s="25"/>
      <c r="K17" s="263">
        <f t="shared" si="1"/>
        <v>43891</v>
      </c>
      <c r="L17" s="27">
        <f t="shared" si="5"/>
        <v>5.0338111137195357E-2</v>
      </c>
      <c r="M17" s="8"/>
      <c r="N17" s="8">
        <f>AVERAGE($L$6:L17)</f>
        <v>4.4332525005783156E-2</v>
      </c>
      <c r="O17" s="27">
        <f>AVERAGE($L17:L$17)</f>
        <v>5.0338111137195357E-2</v>
      </c>
      <c r="P17" s="27">
        <f t="shared" si="6"/>
        <v>4.1982060312827113E-2</v>
      </c>
      <c r="Q17" s="8"/>
      <c r="R17" s="8"/>
      <c r="S17" s="8"/>
      <c r="T17" s="8"/>
      <c r="U17" s="8"/>
    </row>
    <row r="18" spans="1:30">
      <c r="A18" s="178">
        <v>44012</v>
      </c>
      <c r="B18" s="103">
        <v>17091308.999999996</v>
      </c>
      <c r="C18" s="4">
        <f t="shared" si="2"/>
        <v>1957899.0000000037</v>
      </c>
      <c r="D18" s="27">
        <f t="shared" si="3"/>
        <v>0.10278112349867793</v>
      </c>
      <c r="E18" s="366"/>
      <c r="F18" s="241"/>
      <c r="G18" s="241"/>
      <c r="H18" s="25"/>
      <c r="I18" s="25"/>
      <c r="J18" s="25"/>
      <c r="K18" s="263">
        <f t="shared" si="1"/>
        <v>43983</v>
      </c>
      <c r="L18" s="27">
        <f t="shared" si="5"/>
        <v>0.10278112349867793</v>
      </c>
      <c r="M18" s="8"/>
      <c r="N18" s="8">
        <f>AVERAGE($L$6:L18)</f>
        <v>4.8828571043698137E-2</v>
      </c>
      <c r="O18" s="27">
        <f>AVERAGE($L$17:L18)</f>
        <v>7.6559617317936646E-2</v>
      </c>
      <c r="P18" s="27">
        <f t="shared" si="6"/>
        <v>5.2635317583146893E-2</v>
      </c>
      <c r="Q18" s="8"/>
      <c r="R18" s="8"/>
      <c r="S18" s="8"/>
      <c r="T18" s="8"/>
      <c r="U18" s="8"/>
    </row>
    <row r="19" spans="1:30">
      <c r="A19" s="178">
        <v>44104</v>
      </c>
      <c r="B19" s="103">
        <v>16861643</v>
      </c>
      <c r="C19" s="4">
        <f t="shared" si="2"/>
        <v>229665.99999999627</v>
      </c>
      <c r="D19" s="27">
        <f t="shared" si="3"/>
        <v>1.343758983001222E-2</v>
      </c>
      <c r="E19" s="366"/>
      <c r="F19" s="241"/>
      <c r="G19" s="241"/>
      <c r="H19" s="25"/>
      <c r="I19" s="25"/>
      <c r="J19" s="25"/>
      <c r="K19" s="263">
        <f t="shared" si="1"/>
        <v>44075</v>
      </c>
      <c r="L19" s="27">
        <f t="shared" si="5"/>
        <v>1.343758983001222E-2</v>
      </c>
      <c r="M19" s="8"/>
      <c r="N19" s="8">
        <f>AVERAGE($L$6:L19)</f>
        <v>4.6300643814149146E-2</v>
      </c>
      <c r="O19" s="27">
        <f>AVERAGE($L$17:L19)</f>
        <v>5.5518941488628508E-2</v>
      </c>
      <c r="P19" s="27">
        <f t="shared" si="6"/>
        <v>4.1639206116471379E-2</v>
      </c>
      <c r="Q19" s="8"/>
      <c r="R19" s="8"/>
      <c r="S19" s="8"/>
      <c r="T19" s="8"/>
      <c r="U19" s="8"/>
    </row>
    <row r="20" spans="1:30">
      <c r="A20" s="178">
        <v>44196</v>
      </c>
      <c r="B20" s="103">
        <v>16528337</v>
      </c>
      <c r="C20" s="4">
        <f t="shared" si="2"/>
        <v>333306</v>
      </c>
      <c r="D20" s="27">
        <f t="shared" si="3"/>
        <v>1.9767112848967327E-2</v>
      </c>
      <c r="E20" s="366"/>
      <c r="F20" s="241"/>
      <c r="G20" s="241"/>
      <c r="H20" s="25"/>
      <c r="I20" s="25"/>
      <c r="J20" s="25"/>
      <c r="K20" s="263">
        <f t="shared" si="1"/>
        <v>44166</v>
      </c>
      <c r="L20" s="27">
        <f t="shared" si="5"/>
        <v>1.9767112848967327E-2</v>
      </c>
      <c r="M20" s="8">
        <f>AVERAGE(L17:L20)</f>
        <v>4.6580984328713208E-2</v>
      </c>
      <c r="N20" s="8">
        <f>AVERAGE($L$6:L20)</f>
        <v>4.4531741749803691E-2</v>
      </c>
      <c r="O20" s="27">
        <f>AVERAGE($L$17:L20)</f>
        <v>4.6580984328713208E-2</v>
      </c>
      <c r="P20" s="27">
        <f t="shared" si="6"/>
        <v>4.6580984328713208E-2</v>
      </c>
      <c r="Q20" s="8"/>
      <c r="R20" s="8"/>
      <c r="S20" s="8"/>
      <c r="T20" s="8"/>
      <c r="U20" s="8"/>
    </row>
    <row r="21" spans="1:30">
      <c r="A21" s="178">
        <v>44286</v>
      </c>
      <c r="B21" s="103">
        <v>16396218.999999998</v>
      </c>
      <c r="C21" s="4">
        <f t="shared" si="2"/>
        <v>132118.00000000186</v>
      </c>
      <c r="D21" s="27">
        <f>C21/B20</f>
        <v>7.9934236578067027E-3</v>
      </c>
      <c r="E21" s="366"/>
      <c r="F21" s="241"/>
      <c r="G21" s="241"/>
      <c r="H21" s="25"/>
      <c r="I21" s="25"/>
      <c r="J21" s="25"/>
      <c r="K21" s="263">
        <f t="shared" si="1"/>
        <v>44256</v>
      </c>
      <c r="L21" s="27">
        <f t="shared" si="5"/>
        <v>7.9934236578067027E-3</v>
      </c>
      <c r="M21" s="8"/>
      <c r="N21" s="8">
        <f>AVERAGE($L$6:L21)</f>
        <v>4.2248096869053883E-2</v>
      </c>
      <c r="O21" s="27">
        <f>AVERAGE($L$17:L21)</f>
        <v>3.8863472194531908E-2</v>
      </c>
      <c r="P21" s="27">
        <f t="shared" si="6"/>
        <v>3.5994812458866043E-2</v>
      </c>
      <c r="Q21" s="8"/>
      <c r="R21" s="8"/>
      <c r="S21" s="8"/>
      <c r="T21" s="8"/>
      <c r="U21" s="8"/>
    </row>
    <row r="22" spans="1:30">
      <c r="A22" s="178">
        <v>44377</v>
      </c>
      <c r="B22" s="103">
        <v>16806373</v>
      </c>
      <c r="C22" s="4">
        <f t="shared" si="2"/>
        <v>-410154.00000000186</v>
      </c>
      <c r="D22" s="27">
        <f t="shared" si="3"/>
        <v>-2.5015157457948196E-2</v>
      </c>
      <c r="E22" s="366"/>
      <c r="F22" s="241"/>
      <c r="G22" s="241"/>
      <c r="H22" s="25"/>
      <c r="I22" s="25"/>
      <c r="J22" s="25"/>
      <c r="K22" s="263">
        <f t="shared" si="1"/>
        <v>44348</v>
      </c>
      <c r="L22" s="27">
        <f t="shared" si="5"/>
        <v>0</v>
      </c>
      <c r="M22" s="8"/>
      <c r="N22" s="8">
        <f>AVERAGE($L$6:L22)</f>
        <v>3.9762914700286006E-2</v>
      </c>
      <c r="O22" s="27">
        <f>AVERAGE($L$17:L22)</f>
        <v>3.2386226828776586E-2</v>
      </c>
      <c r="P22" s="27">
        <f t="shared" si="6"/>
        <v>1.0299531584196563E-2</v>
      </c>
      <c r="Q22" s="8"/>
      <c r="R22" s="8"/>
      <c r="S22" s="8"/>
      <c r="T22" s="8"/>
      <c r="U22" s="8"/>
    </row>
    <row r="23" spans="1:30">
      <c r="A23" s="178">
        <v>44469</v>
      </c>
      <c r="B23" s="103">
        <v>16821126</v>
      </c>
      <c r="C23" s="4">
        <f t="shared" si="2"/>
        <v>-14753</v>
      </c>
      <c r="D23" s="27">
        <f t="shared" si="3"/>
        <v>-8.7782176439854098E-4</v>
      </c>
      <c r="E23" s="366"/>
      <c r="F23" s="241"/>
      <c r="G23" s="241"/>
      <c r="H23" s="25"/>
      <c r="I23" s="25"/>
      <c r="J23" s="25"/>
      <c r="K23" s="263">
        <f t="shared" si="1"/>
        <v>44440</v>
      </c>
      <c r="L23" s="27">
        <f t="shared" si="5"/>
        <v>0</v>
      </c>
      <c r="M23" s="8"/>
      <c r="N23" s="8">
        <f>AVERAGE($L$6:L23)</f>
        <v>3.7553863883603454E-2</v>
      </c>
      <c r="O23" s="27">
        <f>AVERAGE($L$17:L23)</f>
        <v>2.7759622996094219E-2</v>
      </c>
      <c r="P23" s="27">
        <f t="shared" si="6"/>
        <v>6.940134126693507E-3</v>
      </c>
      <c r="Q23" s="8"/>
      <c r="R23" s="8"/>
      <c r="S23" s="8"/>
      <c r="T23" s="8"/>
      <c r="U23" s="8"/>
    </row>
    <row r="24" spans="1:30">
      <c r="A24" s="178">
        <v>44561</v>
      </c>
      <c r="B24" s="103">
        <v>16669233</v>
      </c>
      <c r="C24" s="4">
        <f t="shared" si="2"/>
        <v>151893</v>
      </c>
      <c r="D24" s="27">
        <f t="shared" si="3"/>
        <v>9.0298949071542529E-3</v>
      </c>
      <c r="E24" s="366"/>
      <c r="F24" s="241"/>
      <c r="G24" s="241"/>
      <c r="H24" s="25"/>
      <c r="I24" s="25"/>
      <c r="J24" s="25"/>
      <c r="K24" s="263">
        <f t="shared" si="1"/>
        <v>44531</v>
      </c>
      <c r="L24" s="27">
        <f t="shared" si="5"/>
        <v>9.0298949071542529E-3</v>
      </c>
      <c r="M24" s="8">
        <f>AVERAGE(L21:L24)</f>
        <v>4.2558296412402389E-3</v>
      </c>
      <c r="N24" s="8">
        <f>AVERAGE($L$6:L24)</f>
        <v>3.6052602358527176E-2</v>
      </c>
      <c r="O24" s="27">
        <f>AVERAGE($L$17:L24)</f>
        <v>2.5418406984976723E-2</v>
      </c>
      <c r="P24" s="27">
        <f t="shared" si="6"/>
        <v>4.2558296412402389E-3</v>
      </c>
      <c r="Q24" s="8"/>
      <c r="R24" s="8"/>
      <c r="S24" s="8"/>
      <c r="T24" s="8"/>
      <c r="U24" s="8"/>
    </row>
    <row r="25" spans="1:30">
      <c r="A25" s="178">
        <v>44651</v>
      </c>
      <c r="B25" s="103">
        <v>16397405</v>
      </c>
      <c r="C25" s="4">
        <f t="shared" si="2"/>
        <v>271828</v>
      </c>
      <c r="D25" s="27">
        <f t="shared" si="3"/>
        <v>1.6307169022113974E-2</v>
      </c>
      <c r="E25" s="366"/>
      <c r="F25" s="241"/>
      <c r="G25" s="241"/>
      <c r="H25" s="25"/>
      <c r="I25" s="25"/>
      <c r="J25" s="25"/>
      <c r="K25" s="263">
        <f t="shared" si="1"/>
        <v>44621</v>
      </c>
      <c r="L25" s="27">
        <f t="shared" si="5"/>
        <v>1.6307169022113974E-2</v>
      </c>
      <c r="M25" s="8"/>
      <c r="N25" s="8">
        <f>AVERAGE($L$6:L25)</f>
        <v>3.5065330691706517E-2</v>
      </c>
      <c r="O25" s="27">
        <f>AVERAGE($L$17:L25)</f>
        <v>2.4406047211325308E-2</v>
      </c>
      <c r="P25" s="27">
        <f t="shared" si="6"/>
        <v>6.3342659823170562E-3</v>
      </c>
      <c r="Q25" s="8"/>
      <c r="R25" s="8"/>
      <c r="S25" s="8"/>
      <c r="T25" s="8"/>
      <c r="U25" s="8"/>
    </row>
    <row r="26" spans="1:30">
      <c r="A26" s="178">
        <v>44742</v>
      </c>
      <c r="B26" s="103">
        <v>16162192</v>
      </c>
      <c r="C26" s="4">
        <f t="shared" si="2"/>
        <v>235213</v>
      </c>
      <c r="D26" s="27">
        <f t="shared" si="3"/>
        <v>1.4344525856377884E-2</v>
      </c>
      <c r="E26" s="366"/>
      <c r="F26" s="241"/>
      <c r="G26" s="241"/>
      <c r="H26" s="25"/>
      <c r="I26" s="25"/>
      <c r="J26" s="25"/>
      <c r="K26" s="263">
        <f t="shared" si="1"/>
        <v>44713</v>
      </c>
      <c r="L26" s="27">
        <f t="shared" si="5"/>
        <v>1.4344525856377884E-2</v>
      </c>
      <c r="M26" s="8"/>
      <c r="N26" s="8">
        <f>AVERAGE($L$6:L26)</f>
        <v>3.4078625699548011E-2</v>
      </c>
      <c r="O26" s="27">
        <f>AVERAGE($L$17:L26)</f>
        <v>2.3399895075830564E-2</v>
      </c>
      <c r="P26" s="27">
        <f t="shared" si="6"/>
        <v>9.9203974464115267E-3</v>
      </c>
      <c r="Q26" s="8"/>
      <c r="R26" s="8"/>
      <c r="S26" s="8"/>
      <c r="T26" s="8"/>
      <c r="U26" s="8"/>
    </row>
    <row r="27" spans="1:30">
      <c r="A27" s="178">
        <v>44834</v>
      </c>
      <c r="B27" s="103">
        <v>14897997</v>
      </c>
      <c r="C27" s="4">
        <f t="shared" si="2"/>
        <v>1264195</v>
      </c>
      <c r="D27" s="27">
        <f t="shared" si="3"/>
        <v>7.821927867210092E-2</v>
      </c>
      <c r="E27" s="366"/>
      <c r="F27" s="241"/>
      <c r="G27" s="241"/>
      <c r="H27" s="25"/>
      <c r="I27" s="25"/>
      <c r="J27" s="25"/>
      <c r="K27" s="263">
        <f t="shared" si="1"/>
        <v>44805</v>
      </c>
      <c r="L27" s="27">
        <f t="shared" si="5"/>
        <v>7.821927867210092E-2</v>
      </c>
      <c r="M27" s="8"/>
      <c r="N27" s="8">
        <f>AVERAGE($L$6:L27)</f>
        <v>3.6085019016482228E-2</v>
      </c>
      <c r="O27" s="27">
        <f>AVERAGE($L$17:L27)</f>
        <v>2.8383475402764233E-2</v>
      </c>
      <c r="P27" s="27">
        <f t="shared" si="6"/>
        <v>2.9475217114436757E-2</v>
      </c>
      <c r="Q27" s="8"/>
      <c r="R27" s="8"/>
      <c r="S27" s="8"/>
      <c r="T27" s="8"/>
      <c r="U27" s="8"/>
    </row>
    <row r="28" spans="1:30">
      <c r="A28" s="178">
        <v>44926</v>
      </c>
      <c r="B28" s="103">
        <v>14764186</v>
      </c>
      <c r="C28" s="4">
        <f t="shared" si="2"/>
        <v>133811</v>
      </c>
      <c r="D28" s="27">
        <f t="shared" si="3"/>
        <v>8.9818114475388872E-3</v>
      </c>
      <c r="E28" s="366"/>
      <c r="F28" s="241"/>
      <c r="G28" s="241"/>
      <c r="H28" s="25"/>
      <c r="I28" s="25"/>
      <c r="J28" s="25"/>
      <c r="K28" s="263">
        <f t="shared" si="1"/>
        <v>44896</v>
      </c>
      <c r="L28" s="27">
        <f t="shared" si="5"/>
        <v>8.9818114475388872E-3</v>
      </c>
      <c r="M28" s="8">
        <f>AVERAGE(L25:L28)</f>
        <v>2.9463196249532916E-2</v>
      </c>
      <c r="N28" s="8">
        <f>AVERAGE($L$6:L28)</f>
        <v>3.4906618687397736E-2</v>
      </c>
      <c r="O28" s="27">
        <f>AVERAGE($L$17:L28)</f>
        <v>2.6766670073162122E-2</v>
      </c>
      <c r="P28" s="27">
        <f t="shared" si="6"/>
        <v>2.9463196249532916E-2</v>
      </c>
      <c r="Q28" s="8"/>
      <c r="R28" s="8"/>
      <c r="S28" s="8"/>
      <c r="T28" s="8"/>
      <c r="U28" s="8"/>
    </row>
    <row r="29" spans="1:30">
      <c r="A29" s="178">
        <v>45016</v>
      </c>
      <c r="B29" s="103">
        <v>14771926</v>
      </c>
      <c r="C29" s="4">
        <f t="shared" si="2"/>
        <v>-7740</v>
      </c>
      <c r="D29" s="27">
        <f t="shared" si="3"/>
        <v>-5.242415667209828E-4</v>
      </c>
      <c r="E29" s="366"/>
      <c r="F29" s="241"/>
      <c r="G29" s="241"/>
      <c r="H29" s="25"/>
      <c r="I29" s="25"/>
      <c r="J29" s="25"/>
      <c r="K29" s="263">
        <f t="shared" si="1"/>
        <v>44986</v>
      </c>
      <c r="L29" s="27">
        <f t="shared" si="5"/>
        <v>0</v>
      </c>
      <c r="M29" s="8"/>
      <c r="N29" s="8">
        <f>AVERAGE($L$6:L29)</f>
        <v>3.3452176242089494E-2</v>
      </c>
      <c r="O29" s="27">
        <f>AVERAGE($L$17:L29)</f>
        <v>2.4707695452149649E-2</v>
      </c>
      <c r="P29" s="27">
        <f t="shared" si="6"/>
        <v>2.5386403994004422E-2</v>
      </c>
      <c r="Q29" s="8"/>
      <c r="R29" s="8"/>
      <c r="S29" s="8"/>
      <c r="T29" s="8"/>
      <c r="U29" s="8"/>
    </row>
    <row r="30" spans="1:30">
      <c r="A30" s="178">
        <v>45107</v>
      </c>
      <c r="B30" s="103">
        <v>14358049</v>
      </c>
      <c r="C30" s="4">
        <f t="shared" si="2"/>
        <v>413877</v>
      </c>
      <c r="D30" s="27">
        <f t="shared" si="3"/>
        <v>2.8017808916724875E-2</v>
      </c>
      <c r="E30" s="366"/>
      <c r="F30" s="241"/>
      <c r="G30" s="241"/>
      <c r="H30" s="25"/>
      <c r="I30" s="25"/>
      <c r="J30" s="25"/>
      <c r="K30" s="263">
        <f t="shared" si="1"/>
        <v>45078</v>
      </c>
      <c r="L30" s="27">
        <f t="shared" si="5"/>
        <v>2.8017808916724875E-2</v>
      </c>
      <c r="M30" s="8"/>
      <c r="N30" s="8">
        <f>AVERAGE($L$6:L30)</f>
        <v>3.3234801549074912E-2</v>
      </c>
      <c r="O30" s="27">
        <f>AVERAGE($L$17:L30)</f>
        <v>2.494413212819074E-2</v>
      </c>
      <c r="P30" s="27">
        <f t="shared" si="6"/>
        <v>2.8804724759091169E-2</v>
      </c>
      <c r="Q30" s="8"/>
      <c r="R30" s="8"/>
      <c r="S30" s="8"/>
      <c r="T30" s="8"/>
      <c r="U30" s="8"/>
    </row>
    <row r="31" spans="1:30">
      <c r="A31" s="178">
        <v>45199</v>
      </c>
      <c r="B31" s="103">
        <v>14199057</v>
      </c>
      <c r="C31" s="4">
        <f t="shared" si="2"/>
        <v>158992</v>
      </c>
      <c r="D31" s="27">
        <f>C31/B30</f>
        <v>1.1073370762281144E-2</v>
      </c>
      <c r="E31" s="366"/>
      <c r="F31" s="241"/>
      <c r="G31" s="241"/>
      <c r="H31" s="25"/>
      <c r="I31" s="25"/>
      <c r="J31" s="25"/>
      <c r="K31" s="263">
        <f t="shared" si="1"/>
        <v>45170</v>
      </c>
      <c r="L31" s="27">
        <f t="shared" si="5"/>
        <v>1.1073370762281144E-2</v>
      </c>
      <c r="M31" s="8"/>
      <c r="N31" s="8">
        <f>AVERAGE($L$6:L31)</f>
        <v>3.2382438826505919E-2</v>
      </c>
      <c r="O31" s="27">
        <f>AVERAGE($L$17:L31)</f>
        <v>2.4019414703796767E-2</v>
      </c>
      <c r="P31" s="27">
        <f t="shared" si="6"/>
        <v>1.2018247781636227E-2</v>
      </c>
      <c r="Q31" s="8"/>
      <c r="R31" s="8"/>
      <c r="S31" s="8"/>
      <c r="T31" s="8"/>
      <c r="U31" s="8"/>
      <c r="AD31" s="80"/>
    </row>
    <row r="32" spans="1:30">
      <c r="A32" s="178">
        <v>45291</v>
      </c>
      <c r="B32" s="103">
        <v>13320000</v>
      </c>
      <c r="C32" s="4">
        <f t="shared" si="2"/>
        <v>879057</v>
      </c>
      <c r="D32" s="27">
        <f>C32/B31</f>
        <v>6.1909533851438166E-2</v>
      </c>
      <c r="E32" s="366"/>
      <c r="F32" s="241"/>
      <c r="G32" s="241"/>
      <c r="H32" s="25"/>
      <c r="I32" s="25"/>
      <c r="J32" s="25"/>
      <c r="K32" s="263">
        <f t="shared" si="1"/>
        <v>45261</v>
      </c>
      <c r="L32" s="27">
        <f t="shared" si="5"/>
        <v>6.1909533851438166E-2</v>
      </c>
      <c r="M32" s="8">
        <f>AVERAGE(L29:L32)</f>
        <v>2.5250178382611045E-2</v>
      </c>
      <c r="N32" s="8">
        <f>AVERAGE($L$6:L32)</f>
        <v>3.3476034938540448E-2</v>
      </c>
      <c r="O32" s="27">
        <f>AVERAGE($L$17:L32)</f>
        <v>2.6387547150524354E-2</v>
      </c>
      <c r="P32" s="27">
        <f t="shared" si="6"/>
        <v>2.5250178382611045E-2</v>
      </c>
      <c r="Q32" s="8"/>
      <c r="R32" s="8"/>
      <c r="S32" s="8"/>
      <c r="T32" s="8"/>
      <c r="U32" s="8"/>
      <c r="AD32" s="80"/>
    </row>
    <row r="33" spans="1:30">
      <c r="A33" s="178">
        <v>45382</v>
      </c>
      <c r="B33" s="103">
        <v>12700000</v>
      </c>
      <c r="C33" s="4">
        <f t="shared" si="2"/>
        <v>620000</v>
      </c>
      <c r="D33" s="27">
        <f t="shared" ref="D33:D39" si="7">C33/B32</f>
        <v>4.6546546546546545E-2</v>
      </c>
      <c r="E33" s="366"/>
      <c r="F33" s="241"/>
      <c r="G33" s="241"/>
      <c r="H33" s="25"/>
      <c r="I33" s="25"/>
      <c r="J33" s="25"/>
      <c r="K33" s="263">
        <f t="shared" si="1"/>
        <v>45352</v>
      </c>
      <c r="L33" s="27">
        <f t="shared" si="5"/>
        <v>4.6546546546546545E-2</v>
      </c>
      <c r="M33" s="8"/>
      <c r="N33" s="8">
        <f>AVERAGE($L$6:L33)</f>
        <v>3.3942838924540662E-2</v>
      </c>
      <c r="O33" s="27">
        <f>AVERAGE($L$17:L33)</f>
        <v>2.7573370644408013E-2</v>
      </c>
      <c r="P33" s="27">
        <f t="shared" si="6"/>
        <v>3.6886815019247683E-2</v>
      </c>
      <c r="Q33" s="8"/>
      <c r="R33" s="8"/>
      <c r="S33" s="8"/>
      <c r="T33" s="8"/>
      <c r="U33" s="8"/>
      <c r="Y33" s="80"/>
      <c r="Z33" s="80"/>
      <c r="AA33" s="80"/>
      <c r="AB33" s="80"/>
      <c r="AD33" s="80"/>
    </row>
    <row r="34" spans="1:30">
      <c r="A34" s="178">
        <v>45473</v>
      </c>
      <c r="B34" s="103">
        <v>12490000</v>
      </c>
      <c r="C34" s="4">
        <f t="shared" si="2"/>
        <v>210000</v>
      </c>
      <c r="D34" s="27">
        <f t="shared" si="7"/>
        <v>1.6535433070866142E-2</v>
      </c>
      <c r="E34" s="366"/>
      <c r="F34" s="241"/>
      <c r="G34" s="241"/>
      <c r="H34" s="25"/>
      <c r="I34" s="25"/>
      <c r="J34" s="25"/>
      <c r="K34" s="263">
        <f t="shared" si="1"/>
        <v>45444</v>
      </c>
      <c r="L34" s="27">
        <f t="shared" si="5"/>
        <v>1.6535433070866142E-2</v>
      </c>
      <c r="M34" s="8"/>
      <c r="N34" s="8">
        <f>AVERAGE($L$6:L34)</f>
        <v>3.3342583550276028E-2</v>
      </c>
      <c r="O34" s="27">
        <f>AVERAGE($L$17:L34)</f>
        <v>2.6960151890322352E-2</v>
      </c>
      <c r="P34" s="27">
        <f t="shared" si="6"/>
        <v>3.4016221057783E-2</v>
      </c>
      <c r="Q34" s="8"/>
      <c r="R34" s="8"/>
      <c r="S34" s="8"/>
      <c r="T34" s="8"/>
      <c r="U34" s="8"/>
      <c r="Y34" s="80"/>
      <c r="Z34" s="80"/>
      <c r="AA34" s="80"/>
      <c r="AB34" s="80"/>
      <c r="AD34" s="80"/>
    </row>
    <row r="35" spans="1:30">
      <c r="A35" s="178">
        <v>45565</v>
      </c>
      <c r="B35" s="103">
        <v>12007861</v>
      </c>
      <c r="C35" s="4">
        <f t="shared" si="2"/>
        <v>482139</v>
      </c>
      <c r="D35" s="27">
        <f t="shared" si="7"/>
        <v>3.8602001601281022E-2</v>
      </c>
      <c r="E35" s="366"/>
      <c r="F35" s="241"/>
      <c r="G35" s="241"/>
      <c r="H35" s="25"/>
      <c r="I35" s="25"/>
      <c r="J35" s="25"/>
      <c r="K35" s="263">
        <f t="shared" si="1"/>
        <v>45536</v>
      </c>
      <c r="L35" s="27">
        <f t="shared" si="5"/>
        <v>3.8602001601281022E-2</v>
      </c>
      <c r="M35" s="8"/>
      <c r="N35" s="8">
        <f>AVERAGE($L$6:L35)</f>
        <v>3.3517897485309527E-2</v>
      </c>
      <c r="O35" s="27">
        <f>AVERAGE($L$17:L35)</f>
        <v>2.7572880822478073E-2</v>
      </c>
      <c r="P35" s="27">
        <f t="shared" si="6"/>
        <v>4.0898378767532967E-2</v>
      </c>
      <c r="Q35" s="8"/>
      <c r="R35" s="8"/>
      <c r="S35" s="8"/>
      <c r="T35" s="8"/>
      <c r="U35" s="8"/>
      <c r="Y35" s="80"/>
      <c r="Z35" s="80"/>
      <c r="AA35" s="80"/>
      <c r="AB35" s="80"/>
      <c r="AD35" s="80"/>
    </row>
    <row r="36" spans="1:30">
      <c r="A36" s="178">
        <v>45657</v>
      </c>
      <c r="B36" s="103">
        <v>11540391</v>
      </c>
      <c r="C36" s="4">
        <f t="shared" si="2"/>
        <v>467470</v>
      </c>
      <c r="D36" s="27">
        <f t="shared" si="7"/>
        <v>3.8930330722515859E-2</v>
      </c>
      <c r="E36" s="366"/>
      <c r="F36" s="241"/>
      <c r="G36" s="241"/>
      <c r="H36" s="25"/>
      <c r="I36" s="25"/>
      <c r="J36" s="25"/>
      <c r="K36" s="263">
        <f t="shared" si="1"/>
        <v>45627</v>
      </c>
      <c r="L36" s="27">
        <f t="shared" si="5"/>
        <v>3.8930330722515859E-2</v>
      </c>
      <c r="M36" s="8">
        <f>AVERAGE(L33:L36)</f>
        <v>3.5153577985302394E-2</v>
      </c>
      <c r="N36" s="8">
        <f>AVERAGE($L$6:L36)</f>
        <v>3.3692492105864572E-2</v>
      </c>
      <c r="O36" s="27">
        <f>AVERAGE($L$17:L36)</f>
        <v>2.814075331747996E-2</v>
      </c>
      <c r="P36" s="27">
        <f t="shared" si="6"/>
        <v>3.5153577985302394E-2</v>
      </c>
      <c r="Q36" s="8"/>
      <c r="R36" s="8"/>
      <c r="S36" s="8"/>
      <c r="T36" s="8"/>
      <c r="U36" s="8"/>
      <c r="Y36" s="80"/>
      <c r="Z36" s="80"/>
      <c r="AA36" s="80"/>
      <c r="AB36" s="80"/>
      <c r="AD36" s="80"/>
    </row>
    <row r="37" spans="1:30">
      <c r="A37" s="178">
        <v>45747</v>
      </c>
      <c r="B37" s="39">
        <v>11143604</v>
      </c>
      <c r="C37" s="4">
        <f t="shared" si="2"/>
        <v>396787</v>
      </c>
      <c r="D37" s="27">
        <f t="shared" si="7"/>
        <v>3.4382457232168304E-2</v>
      </c>
      <c r="E37" s="366"/>
      <c r="F37" s="367"/>
      <c r="G37" s="367"/>
      <c r="H37" s="25"/>
      <c r="I37" s="25"/>
      <c r="J37" s="25"/>
      <c r="K37" s="263">
        <f t="shared" si="1"/>
        <v>45717</v>
      </c>
      <c r="L37" s="27">
        <f t="shared" si="5"/>
        <v>3.4382457232168304E-2</v>
      </c>
      <c r="N37" s="8">
        <f>AVERAGE($L$6:L37)</f>
        <v>3.3714053516061562E-2</v>
      </c>
      <c r="O37" s="27">
        <f>AVERAGE($L$17:L37)</f>
        <v>2.84379773134175E-2</v>
      </c>
      <c r="P37" s="27">
        <f t="shared" si="6"/>
        <v>3.2112555656707828E-2</v>
      </c>
      <c r="Q37" s="8"/>
      <c r="R37" s="8"/>
      <c r="S37" s="8"/>
      <c r="T37" s="8"/>
      <c r="U37" s="8"/>
      <c r="Y37" s="80"/>
      <c r="Z37" s="80"/>
      <c r="AA37" s="80"/>
      <c r="AB37" s="80"/>
      <c r="AC37" s="4"/>
      <c r="AD37" s="80"/>
    </row>
    <row r="38" spans="1:30">
      <c r="A38" s="178">
        <v>45838</v>
      </c>
      <c r="B38" s="39">
        <v>10982114</v>
      </c>
      <c r="C38" s="4">
        <f t="shared" si="2"/>
        <v>161490</v>
      </c>
      <c r="D38" s="27">
        <f t="shared" si="7"/>
        <v>1.4491720990803335E-2</v>
      </c>
      <c r="E38" s="366"/>
      <c r="F38" s="367"/>
      <c r="G38" s="367"/>
      <c r="H38" s="25"/>
      <c r="I38" s="25"/>
      <c r="J38" s="25"/>
      <c r="K38" s="263">
        <f t="shared" si="1"/>
        <v>45809</v>
      </c>
      <c r="L38" s="27">
        <f t="shared" si="5"/>
        <v>1.4491720990803335E-2</v>
      </c>
      <c r="N38" s="8">
        <f>AVERAGE($L$6:L38)</f>
        <v>3.3131558591053739E-2</v>
      </c>
      <c r="O38" s="27">
        <f>AVERAGE($L$17:L38)</f>
        <v>2.7804056571480492E-2</v>
      </c>
      <c r="P38" s="27">
        <f t="shared" si="6"/>
        <v>3.160162763669213E-2</v>
      </c>
      <c r="Q38" s="8"/>
      <c r="R38" s="8"/>
      <c r="S38" s="8"/>
      <c r="T38" s="8"/>
      <c r="U38" s="8"/>
      <c r="Y38" s="80"/>
      <c r="Z38" s="80"/>
      <c r="AA38" s="80"/>
      <c r="AB38" s="80"/>
      <c r="AC38" s="4"/>
      <c r="AD38" s="80"/>
    </row>
    <row r="39" spans="1:30">
      <c r="A39" s="178">
        <v>45930</v>
      </c>
      <c r="B39" s="39">
        <v>11159052</v>
      </c>
      <c r="C39" s="4">
        <f t="shared" si="2"/>
        <v>-176938</v>
      </c>
      <c r="D39" s="27">
        <f t="shared" si="7"/>
        <v>-1.6111469977456071E-2</v>
      </c>
      <c r="E39" s="366"/>
      <c r="F39" s="367"/>
      <c r="G39" s="367"/>
      <c r="H39" s="25"/>
      <c r="I39" s="25"/>
      <c r="J39" s="25"/>
      <c r="K39" s="263">
        <f t="shared" si="1"/>
        <v>45901</v>
      </c>
      <c r="L39" s="27">
        <f t="shared" si="5"/>
        <v>0</v>
      </c>
      <c r="N39" s="8">
        <f>AVERAGE($L$6:L39)</f>
        <v>3.2157100985434506E-2</v>
      </c>
      <c r="O39" s="27">
        <f>AVERAGE($L$17:L39)</f>
        <v>2.6595184546633514E-2</v>
      </c>
      <c r="P39" s="27">
        <f t="shared" si="6"/>
        <v>2.1951127236371874E-2</v>
      </c>
      <c r="Q39" s="8"/>
      <c r="R39" s="8"/>
      <c r="S39" s="8"/>
      <c r="T39" s="8"/>
      <c r="U39" s="8"/>
      <c r="Y39" s="80"/>
      <c r="Z39" s="80"/>
      <c r="AA39" s="80"/>
      <c r="AB39" s="80"/>
      <c r="AC39" s="4"/>
      <c r="AD39" s="80"/>
    </row>
    <row r="40" spans="1:30">
      <c r="A40" s="237">
        <v>46022</v>
      </c>
      <c r="B40" s="39">
        <v>10481249</v>
      </c>
      <c r="C40" s="4">
        <f t="shared" si="2"/>
        <v>677803</v>
      </c>
      <c r="D40" s="27">
        <f>C40/B39</f>
        <v>6.0740195493308932E-2</v>
      </c>
      <c r="E40" s="366"/>
      <c r="F40" s="367"/>
      <c r="G40" s="367"/>
      <c r="H40" s="25"/>
      <c r="I40" s="27"/>
      <c r="K40" s="263">
        <f t="shared" si="1"/>
        <v>45992</v>
      </c>
      <c r="L40" s="27">
        <f>IF(D40&gt;0,D40,0)</f>
        <v>6.0740195493308932E-2</v>
      </c>
      <c r="M40" s="8">
        <f>AVERAGE(L37:L40)</f>
        <v>2.7403593429070144E-2</v>
      </c>
      <c r="N40" s="8">
        <f>AVERAGE($L$6:L40)</f>
        <v>3.2973760828516635E-2</v>
      </c>
      <c r="O40" s="27">
        <f>AVERAGE($L$17:L40)</f>
        <v>2.801789333607832E-2</v>
      </c>
      <c r="P40" s="27">
        <f t="shared" si="6"/>
        <v>2.7403593429070144E-2</v>
      </c>
      <c r="Q40" s="8"/>
      <c r="R40" s="8"/>
      <c r="S40" s="8"/>
      <c r="T40" s="8"/>
      <c r="U40" s="8"/>
      <c r="Y40" s="80"/>
      <c r="Z40" s="80"/>
      <c r="AA40" s="80"/>
      <c r="AB40" s="80"/>
      <c r="AC40" s="4"/>
      <c r="AD40" s="80"/>
    </row>
    <row r="41" spans="1:30">
      <c r="A41" s="237">
        <v>46112</v>
      </c>
      <c r="B41" s="15"/>
      <c r="C41" s="15"/>
      <c r="D41" s="15"/>
      <c r="E41" s="238">
        <f>B40-(B40*$F$5)</f>
        <v>10061999.039999999</v>
      </c>
      <c r="F41" s="238">
        <f>B40-(B40*$G$5)</f>
        <v>10166811.529999999</v>
      </c>
      <c r="G41" s="238">
        <f>B40-(B40*$H$5)</f>
        <v>10271624.02</v>
      </c>
      <c r="I41" s="27"/>
      <c r="K41" s="263"/>
      <c r="Y41" s="80"/>
      <c r="Z41" s="80"/>
      <c r="AA41" s="80"/>
      <c r="AB41" s="80"/>
      <c r="AC41" s="4"/>
      <c r="AD41" s="80"/>
    </row>
    <row r="42" spans="1:30">
      <c r="A42" s="237">
        <v>46203</v>
      </c>
      <c r="B42" s="15"/>
      <c r="C42" s="15"/>
      <c r="D42" s="15"/>
      <c r="E42" s="238">
        <f t="shared" ref="E42:E60" si="8">E41-(E41*$F$5)</f>
        <v>9659519.0783999991</v>
      </c>
      <c r="F42" s="238">
        <f t="shared" ref="F42:F59" si="9">F41-(F41*$G$5)</f>
        <v>9861807.1841000002</v>
      </c>
      <c r="G42" s="238">
        <f t="shared" ref="G42:G60" si="10">G41-(G41*$H$5)</f>
        <v>10066191.5396</v>
      </c>
      <c r="K42" s="263"/>
      <c r="Y42" s="80"/>
      <c r="Z42" s="80"/>
      <c r="AA42" s="80"/>
      <c r="AB42" s="80"/>
      <c r="AC42" s="4"/>
      <c r="AD42" s="80"/>
    </row>
    <row r="43" spans="1:30">
      <c r="A43" s="237">
        <v>46295</v>
      </c>
      <c r="B43" s="15"/>
      <c r="C43" s="15"/>
      <c r="D43" s="15"/>
      <c r="E43" s="238">
        <f t="shared" si="8"/>
        <v>9273138.3152639996</v>
      </c>
      <c r="F43" s="238">
        <f t="shared" si="9"/>
        <v>9565952.9685769994</v>
      </c>
      <c r="G43" s="238">
        <f t="shared" si="10"/>
        <v>9864867.7088079993</v>
      </c>
      <c r="K43" s="1" t="s">
        <v>630</v>
      </c>
      <c r="L43" s="8">
        <f>MAX(L6:L40)</f>
        <v>0.10278112349867793</v>
      </c>
      <c r="M43" s="8">
        <f>MAX(M6:M40)</f>
        <v>5.1417184087314174E-2</v>
      </c>
      <c r="N43" s="8">
        <f>MAX(N6:N40)</f>
        <v>4.8828571043698137E-2</v>
      </c>
      <c r="O43" s="8">
        <f>MAX(O6:O40)</f>
        <v>7.6559617317936646E-2</v>
      </c>
      <c r="P43" s="8">
        <f>MAX(P6:P40)</f>
        <v>5.6933168402041136E-2</v>
      </c>
      <c r="Y43" s="80"/>
      <c r="Z43" s="80"/>
      <c r="AA43" s="80"/>
      <c r="AB43" s="80"/>
      <c r="AC43" s="4"/>
      <c r="AD43" s="80"/>
    </row>
    <row r="44" spans="1:30">
      <c r="A44" s="237">
        <v>46387</v>
      </c>
      <c r="B44" s="15"/>
      <c r="C44" s="15"/>
      <c r="D44" s="15"/>
      <c r="E44" s="238">
        <f t="shared" si="8"/>
        <v>8902212.7826534398</v>
      </c>
      <c r="F44" s="238">
        <f t="shared" si="9"/>
        <v>9278974.3795196898</v>
      </c>
      <c r="G44" s="238">
        <f t="shared" si="10"/>
        <v>9667570.3546318393</v>
      </c>
      <c r="H44" s="11"/>
      <c r="K44" s="1" t="s">
        <v>631</v>
      </c>
      <c r="L44" s="8">
        <f>MIN(L6:L40)</f>
        <v>0</v>
      </c>
      <c r="M44" s="8">
        <f>MIN(M6:M40)</f>
        <v>4.2558296412402389E-3</v>
      </c>
      <c r="N44" s="8">
        <f>MIN(N6:N40)</f>
        <v>3.2157100985434506E-2</v>
      </c>
      <c r="O44" s="8">
        <f>MIN(O6:O40)</f>
        <v>2.3399895075830564E-2</v>
      </c>
      <c r="P44" s="8">
        <f>MIN(P6:P40)</f>
        <v>4.2558296412402389E-3</v>
      </c>
      <c r="Y44" s="80"/>
      <c r="Z44" s="80"/>
      <c r="AA44" s="80"/>
      <c r="AB44" s="80"/>
      <c r="AC44" s="4"/>
      <c r="AD44" s="80"/>
    </row>
    <row r="45" spans="1:30">
      <c r="A45" s="237">
        <v>46477</v>
      </c>
      <c r="B45" s="15"/>
      <c r="C45" s="15"/>
      <c r="D45" s="15"/>
      <c r="E45" s="238">
        <f t="shared" si="8"/>
        <v>8546124.2713473029</v>
      </c>
      <c r="F45" s="238">
        <f t="shared" si="9"/>
        <v>9000605.1481340993</v>
      </c>
      <c r="G45" s="238">
        <f t="shared" si="10"/>
        <v>9474218.9475392029</v>
      </c>
      <c r="K45" s="1" t="s">
        <v>632</v>
      </c>
      <c r="L45" s="8">
        <f>AVERAGE(L6:L40)</f>
        <v>3.2973760828516635E-2</v>
      </c>
      <c r="M45" s="8">
        <f>AVERAGE(M6:M40)</f>
        <v>3.2955620795495709E-2</v>
      </c>
      <c r="N45" s="8">
        <f>AVERAGE(N6:N40)</f>
        <v>3.8105027144481864E-2</v>
      </c>
      <c r="O45" s="8">
        <f>AVERAGE(O6:O40)</f>
        <v>3.2397605371537297E-2</v>
      </c>
      <c r="P45" s="8">
        <f>AVERAGE(P6:P40)</f>
        <v>3.2981855139654216E-2</v>
      </c>
      <c r="Y45" s="80"/>
      <c r="Z45" s="80"/>
      <c r="AA45" s="80"/>
      <c r="AB45" s="80"/>
      <c r="AC45" s="4"/>
      <c r="AD45" s="80"/>
    </row>
    <row r="46" spans="1:30">
      <c r="A46" s="237">
        <v>46568</v>
      </c>
      <c r="B46" s="15"/>
      <c r="C46" s="15"/>
      <c r="D46" s="15"/>
      <c r="E46" s="238">
        <f t="shared" si="8"/>
        <v>8204279.3004934108</v>
      </c>
      <c r="F46" s="238">
        <f t="shared" si="9"/>
        <v>8730586.9936900772</v>
      </c>
      <c r="G46" s="238">
        <f t="shared" si="10"/>
        <v>9284734.5685884189</v>
      </c>
      <c r="K46" s="1"/>
      <c r="L46" s="8"/>
      <c r="M46" s="8"/>
      <c r="N46" s="8"/>
      <c r="O46" s="8"/>
      <c r="P46" s="8"/>
      <c r="Y46" s="80"/>
      <c r="Z46" s="80"/>
      <c r="AA46" s="80"/>
      <c r="AB46" s="80"/>
      <c r="AC46" s="4"/>
      <c r="AD46" s="80"/>
    </row>
    <row r="47" spans="1:30">
      <c r="A47" s="237">
        <v>46660</v>
      </c>
      <c r="B47" s="15"/>
      <c r="C47" s="15"/>
      <c r="D47" s="15"/>
      <c r="E47" s="238">
        <f t="shared" si="8"/>
        <v>7876108.1284736739</v>
      </c>
      <c r="F47" s="238">
        <f t="shared" si="9"/>
        <v>8468669.3838793747</v>
      </c>
      <c r="G47" s="238">
        <f t="shared" si="10"/>
        <v>9099039.8772166502</v>
      </c>
      <c r="I47" s="363"/>
      <c r="K47" s="1"/>
      <c r="L47" s="27"/>
      <c r="M47" s="27"/>
      <c r="Y47" s="80"/>
      <c r="Z47" s="80"/>
      <c r="AA47" s="80"/>
      <c r="AB47" s="80"/>
      <c r="AC47" s="4"/>
      <c r="AD47" s="80"/>
    </row>
    <row r="48" spans="1:30">
      <c r="A48" s="237">
        <v>46752</v>
      </c>
      <c r="B48" s="15"/>
      <c r="C48" s="15"/>
      <c r="D48" s="15"/>
      <c r="E48" s="238">
        <f t="shared" si="8"/>
        <v>7561063.803334727</v>
      </c>
      <c r="F48" s="238">
        <f t="shared" si="9"/>
        <v>8214609.3023629934</v>
      </c>
      <c r="G48" s="238">
        <f t="shared" si="10"/>
        <v>8917059.079672318</v>
      </c>
      <c r="I48" s="363"/>
      <c r="K48" s="1"/>
      <c r="L48" s="27"/>
      <c r="Y48" s="80"/>
      <c r="Z48" s="80"/>
      <c r="AA48" s="80"/>
      <c r="AB48" s="80"/>
      <c r="AC48" s="4"/>
      <c r="AD48" s="80"/>
    </row>
    <row r="49" spans="1:30">
      <c r="A49" s="237">
        <v>46843</v>
      </c>
      <c r="B49" s="15"/>
      <c r="C49" s="15"/>
      <c r="D49" s="15"/>
      <c r="E49" s="238">
        <f t="shared" si="8"/>
        <v>7258621.2512013381</v>
      </c>
      <c r="F49" s="238">
        <f t="shared" si="9"/>
        <v>7968171.0232921038</v>
      </c>
      <c r="G49" s="238">
        <f t="shared" si="10"/>
        <v>8738717.8980788719</v>
      </c>
      <c r="Y49" s="80"/>
      <c r="Z49" s="80"/>
      <c r="AA49" s="80"/>
      <c r="AB49" s="80"/>
      <c r="AC49" s="4"/>
      <c r="AD49" s="80"/>
    </row>
    <row r="50" spans="1:30">
      <c r="A50" s="237">
        <v>46934</v>
      </c>
      <c r="B50" s="15"/>
      <c r="C50" s="15"/>
      <c r="D50" s="15"/>
      <c r="E50" s="238">
        <f t="shared" si="8"/>
        <v>6968276.4011532851</v>
      </c>
      <c r="F50" s="238">
        <f t="shared" si="9"/>
        <v>7729125.8925933409</v>
      </c>
      <c r="G50" s="238">
        <f t="shared" si="10"/>
        <v>8563943.5401172936</v>
      </c>
      <c r="Y50" s="80"/>
      <c r="Z50" s="80"/>
      <c r="AA50" s="80"/>
      <c r="AB50" s="80"/>
      <c r="AC50" s="4"/>
      <c r="AD50" s="80"/>
    </row>
    <row r="51" spans="1:30">
      <c r="A51" s="237">
        <v>47026</v>
      </c>
      <c r="B51" s="15"/>
      <c r="C51" s="15"/>
      <c r="D51" s="15"/>
      <c r="E51" s="238">
        <f t="shared" si="8"/>
        <v>6689545.345107154</v>
      </c>
      <c r="F51" s="238">
        <f t="shared" si="9"/>
        <v>7497252.1158155408</v>
      </c>
      <c r="G51" s="238">
        <f t="shared" si="10"/>
        <v>8392664.669314947</v>
      </c>
      <c r="Y51" s="80"/>
      <c r="Z51" s="80"/>
      <c r="AA51" s="80"/>
      <c r="AB51" s="80"/>
      <c r="AC51" s="4"/>
      <c r="AD51" s="80"/>
    </row>
    <row r="52" spans="1:30">
      <c r="A52" s="237">
        <v>47118</v>
      </c>
      <c r="B52" s="15"/>
      <c r="C52" s="15"/>
      <c r="D52" s="15"/>
      <c r="E52" s="238">
        <f t="shared" si="8"/>
        <v>6421963.5313028675</v>
      </c>
      <c r="F52" s="238">
        <f t="shared" si="9"/>
        <v>7272334.5523410747</v>
      </c>
      <c r="G52" s="238">
        <f t="shared" si="10"/>
        <v>8224811.3759286478</v>
      </c>
      <c r="Y52" s="80"/>
      <c r="Z52" s="80"/>
      <c r="AA52" s="80"/>
      <c r="AB52" s="80"/>
      <c r="AC52" s="4"/>
      <c r="AD52" s="80"/>
    </row>
    <row r="53" spans="1:30">
      <c r="A53" s="237">
        <v>47208</v>
      </c>
      <c r="B53" s="15"/>
      <c r="C53" s="15"/>
      <c r="D53" s="15"/>
      <c r="E53" s="238">
        <f t="shared" si="8"/>
        <v>6165084.9900507526</v>
      </c>
      <c r="F53" s="238">
        <f t="shared" si="9"/>
        <v>7054164.5157708423</v>
      </c>
      <c r="G53" s="238">
        <f t="shared" si="10"/>
        <v>8060315.1484100744</v>
      </c>
      <c r="Y53" s="80"/>
      <c r="Z53" s="80"/>
      <c r="AA53" s="80"/>
      <c r="AB53" s="80"/>
      <c r="AC53" s="4"/>
      <c r="AD53" s="80"/>
    </row>
    <row r="54" spans="1:30">
      <c r="A54" s="237">
        <v>47299</v>
      </c>
      <c r="B54" s="15"/>
      <c r="C54" s="15"/>
      <c r="D54" s="15"/>
      <c r="E54" s="238">
        <f t="shared" si="8"/>
        <v>5918481.5904487222</v>
      </c>
      <c r="F54" s="238">
        <f t="shared" si="9"/>
        <v>6842539.5802977169</v>
      </c>
      <c r="G54" s="238">
        <f t="shared" si="10"/>
        <v>7899108.8454418732</v>
      </c>
      <c r="Y54" s="80"/>
      <c r="Z54" s="80"/>
      <c r="AA54" s="80"/>
      <c r="AB54" s="80"/>
      <c r="AC54" s="4"/>
      <c r="AD54" s="80"/>
    </row>
    <row r="55" spans="1:30">
      <c r="A55" s="237">
        <v>47391</v>
      </c>
      <c r="B55" s="15"/>
      <c r="C55" s="15"/>
      <c r="D55" s="15"/>
      <c r="E55" s="238">
        <f t="shared" si="8"/>
        <v>5681742.3268307736</v>
      </c>
      <c r="F55" s="238">
        <f t="shared" si="9"/>
        <v>6637263.3928887853</v>
      </c>
      <c r="G55" s="238">
        <f t="shared" si="10"/>
        <v>7741126.6685330356</v>
      </c>
      <c r="Y55" s="80"/>
      <c r="Z55" s="80"/>
      <c r="AA55" s="80"/>
      <c r="AB55" s="80"/>
      <c r="AC55" s="4"/>
      <c r="AD55" s="80"/>
    </row>
    <row r="56" spans="1:30">
      <c r="A56" s="237">
        <v>47483</v>
      </c>
      <c r="B56" s="15"/>
      <c r="C56" s="15"/>
      <c r="D56" s="15"/>
      <c r="E56" s="238">
        <f t="shared" si="8"/>
        <v>5454472.6337575428</v>
      </c>
      <c r="F56" s="238">
        <f t="shared" si="9"/>
        <v>6438145.4911021218</v>
      </c>
      <c r="G56" s="238">
        <f t="shared" si="10"/>
        <v>7586304.1351623749</v>
      </c>
      <c r="Y56" s="80"/>
      <c r="Z56" s="80"/>
      <c r="AA56" s="80"/>
      <c r="AB56" s="80"/>
      <c r="AC56" s="4"/>
      <c r="AD56" s="80"/>
    </row>
    <row r="57" spans="1:30">
      <c r="A57" s="237">
        <v>47573</v>
      </c>
      <c r="B57" s="15"/>
      <c r="C57" s="15"/>
      <c r="D57" s="15"/>
      <c r="E57" s="238">
        <f t="shared" si="8"/>
        <v>5236293.7284072414</v>
      </c>
      <c r="F57" s="238">
        <f t="shared" si="9"/>
        <v>6245001.1263690582</v>
      </c>
      <c r="G57" s="238">
        <f t="shared" si="10"/>
        <v>7434578.0524591273</v>
      </c>
      <c r="Y57" s="80"/>
      <c r="Z57" s="80"/>
      <c r="AA57" s="80"/>
      <c r="AB57" s="80"/>
      <c r="AC57" s="4"/>
      <c r="AD57" s="80"/>
    </row>
    <row r="58" spans="1:30">
      <c r="A58" s="237">
        <v>47664</v>
      </c>
      <c r="B58" s="15"/>
      <c r="C58" s="15"/>
      <c r="D58" s="15"/>
      <c r="E58" s="238">
        <f t="shared" si="8"/>
        <v>5026841.9792709518</v>
      </c>
      <c r="F58" s="238">
        <f t="shared" si="9"/>
        <v>6057651.0925779864</v>
      </c>
      <c r="G58" s="238">
        <f t="shared" si="10"/>
        <v>7285886.4914099444</v>
      </c>
      <c r="Y58" s="80"/>
      <c r="Z58" s="80"/>
      <c r="AA58" s="80"/>
      <c r="AB58" s="80"/>
      <c r="AC58" s="4"/>
      <c r="AD58" s="80"/>
    </row>
    <row r="59" spans="1:30">
      <c r="A59" s="237">
        <v>47756</v>
      </c>
      <c r="B59" s="15"/>
      <c r="C59" s="15"/>
      <c r="D59" s="15"/>
      <c r="E59" s="238">
        <f t="shared" si="8"/>
        <v>4825768.3001001142</v>
      </c>
      <c r="F59" s="238">
        <f t="shared" si="9"/>
        <v>5875921.5598006472</v>
      </c>
      <c r="G59" s="238">
        <f t="shared" si="10"/>
        <v>7140168.7615817459</v>
      </c>
      <c r="Y59" s="80"/>
      <c r="Z59" s="80"/>
      <c r="AA59" s="80"/>
      <c r="AB59" s="80"/>
      <c r="AC59" s="4"/>
      <c r="AD59" s="80"/>
    </row>
    <row r="60" spans="1:30">
      <c r="A60" s="237">
        <v>47848</v>
      </c>
      <c r="B60" s="15"/>
      <c r="C60" s="15"/>
      <c r="D60" s="15"/>
      <c r="E60" s="261">
        <f t="shared" si="8"/>
        <v>4632737.5680961097</v>
      </c>
      <c r="F60" s="261">
        <f>F59-(F59*$G$5)</f>
        <v>5699643.9130066279</v>
      </c>
      <c r="G60" s="261">
        <f t="shared" si="10"/>
        <v>6997365.3863501111</v>
      </c>
      <c r="Y60" s="80"/>
      <c r="Z60" s="80"/>
      <c r="AA60" s="80"/>
      <c r="AB60" s="80"/>
      <c r="AC60" s="4"/>
      <c r="AD60" s="80"/>
    </row>
    <row r="61" spans="1:30">
      <c r="A61" s="236">
        <v>47938</v>
      </c>
      <c r="B61" s="196"/>
      <c r="C61" s="196"/>
      <c r="D61" s="196"/>
      <c r="E61" s="239">
        <f t="shared" ref="E61:E100" si="11">E60-(E60*$F$6)</f>
        <v>4540082.8167341873</v>
      </c>
      <c r="F61" s="239">
        <f t="shared" ref="F61:F100" si="12">F60-(F60*$G$6)</f>
        <v>5614149.2543115281</v>
      </c>
      <c r="G61" s="239">
        <f t="shared" ref="G61:G100" si="13">G60-(G60*$H$6)</f>
        <v>6927391.7324866103</v>
      </c>
      <c r="Y61" s="80"/>
      <c r="Z61" s="80"/>
      <c r="AA61" s="80"/>
      <c r="AB61" s="80"/>
      <c r="AC61" s="4"/>
      <c r="AD61" s="80"/>
    </row>
    <row r="62" spans="1:30">
      <c r="A62" s="236">
        <v>48029</v>
      </c>
      <c r="B62" s="196"/>
      <c r="C62" s="196"/>
      <c r="D62" s="196"/>
      <c r="E62" s="239">
        <f t="shared" si="11"/>
        <v>4449281.160399504</v>
      </c>
      <c r="F62" s="239">
        <f t="shared" si="12"/>
        <v>5529937.0154968556</v>
      </c>
      <c r="G62" s="239">
        <f t="shared" si="13"/>
        <v>6858117.8151617441</v>
      </c>
      <c r="Y62" s="80"/>
      <c r="Z62" s="80"/>
      <c r="AA62" s="80"/>
      <c r="AB62" s="80"/>
      <c r="AC62" s="4"/>
      <c r="AD62" s="80"/>
    </row>
    <row r="63" spans="1:30">
      <c r="A63" s="236">
        <v>48121</v>
      </c>
      <c r="B63" s="196"/>
      <c r="C63" s="196"/>
      <c r="D63" s="196"/>
      <c r="E63" s="239">
        <f t="shared" si="11"/>
        <v>4360295.5371915139</v>
      </c>
      <c r="F63" s="239">
        <f t="shared" si="12"/>
        <v>5446987.9602644024</v>
      </c>
      <c r="G63" s="239">
        <f t="shared" si="13"/>
        <v>6789536.6370101264</v>
      </c>
      <c r="Y63" s="80"/>
      <c r="Z63" s="80"/>
      <c r="AA63" s="80"/>
      <c r="AB63" s="80"/>
      <c r="AC63" s="4"/>
      <c r="AD63" s="80"/>
    </row>
    <row r="64" spans="1:30">
      <c r="A64" s="236">
        <v>48213</v>
      </c>
      <c r="B64" s="196"/>
      <c r="C64" s="196"/>
      <c r="D64" s="196"/>
      <c r="E64" s="239">
        <f t="shared" si="11"/>
        <v>4273089.6264476832</v>
      </c>
      <c r="F64" s="239">
        <f t="shared" si="12"/>
        <v>5365283.1408604365</v>
      </c>
      <c r="G64" s="239">
        <f t="shared" si="13"/>
        <v>6721641.2706400249</v>
      </c>
      <c r="Y64" s="80"/>
      <c r="Z64" s="80"/>
      <c r="AA64" s="80"/>
      <c r="AB64" s="80"/>
      <c r="AC64" s="4"/>
      <c r="AD64" s="80"/>
    </row>
    <row r="65" spans="1:30">
      <c r="A65" s="236">
        <v>48304</v>
      </c>
      <c r="B65" s="196"/>
      <c r="C65" s="196"/>
      <c r="D65" s="196"/>
      <c r="E65" s="239">
        <f t="shared" si="11"/>
        <v>4187627.8339187293</v>
      </c>
      <c r="F65" s="239">
        <f t="shared" si="12"/>
        <v>5284803.8937475299</v>
      </c>
      <c r="G65" s="239">
        <f t="shared" si="13"/>
        <v>6654424.8579336246</v>
      </c>
      <c r="Y65" s="80"/>
      <c r="Z65" s="80"/>
      <c r="AA65" s="80"/>
      <c r="AB65" s="80"/>
      <c r="AC65" s="4"/>
      <c r="AD65" s="80"/>
    </row>
    <row r="66" spans="1:30">
      <c r="A66" s="236">
        <v>48395</v>
      </c>
      <c r="B66" s="196"/>
      <c r="C66" s="196"/>
      <c r="D66" s="196"/>
      <c r="E66" s="239">
        <f t="shared" si="11"/>
        <v>4103875.2772403546</v>
      </c>
      <c r="F66" s="239">
        <f t="shared" si="12"/>
        <v>5205531.8353413166</v>
      </c>
      <c r="G66" s="239">
        <f t="shared" si="13"/>
        <v>6587880.6093542883</v>
      </c>
      <c r="Y66" s="80"/>
      <c r="Z66" s="80"/>
      <c r="AA66" s="80"/>
      <c r="AB66" s="80"/>
      <c r="AC66" s="4"/>
      <c r="AD66" s="80"/>
    </row>
    <row r="67" spans="1:30">
      <c r="A67" s="236">
        <v>48487</v>
      </c>
      <c r="B67" s="196"/>
      <c r="C67" s="196"/>
      <c r="D67" s="196"/>
      <c r="E67" s="239">
        <f t="shared" si="11"/>
        <v>4021797.7716955473</v>
      </c>
      <c r="F67" s="239">
        <f t="shared" si="12"/>
        <v>5127448.8578111967</v>
      </c>
      <c r="G67" s="239">
        <f t="shared" si="13"/>
        <v>6522001.8032607455</v>
      </c>
      <c r="Y67" s="80"/>
      <c r="Z67" s="80"/>
      <c r="AA67" s="80"/>
      <c r="AB67" s="80"/>
      <c r="AC67" s="4"/>
      <c r="AD67" s="80"/>
    </row>
    <row r="68" spans="1:30">
      <c r="A68" s="236">
        <v>48579</v>
      </c>
      <c r="B68" s="196"/>
      <c r="C68" s="196"/>
      <c r="D68" s="196"/>
      <c r="E68" s="239">
        <f t="shared" si="11"/>
        <v>3941361.8162616361</v>
      </c>
      <c r="F68" s="239">
        <f t="shared" si="12"/>
        <v>5050537.1249440284</v>
      </c>
      <c r="G68" s="239">
        <f t="shared" si="13"/>
        <v>6456781.7852281379</v>
      </c>
      <c r="Y68" s="80"/>
      <c r="Z68" s="80"/>
      <c r="AA68" s="80"/>
      <c r="AB68" s="80"/>
      <c r="AC68" s="4"/>
      <c r="AD68" s="80"/>
    </row>
    <row r="69" spans="1:30">
      <c r="A69" s="236">
        <v>48669</v>
      </c>
      <c r="B69" s="196"/>
      <c r="C69" s="196"/>
      <c r="D69" s="196"/>
      <c r="E69" s="239">
        <f t="shared" si="11"/>
        <v>3862534.5799364033</v>
      </c>
      <c r="F69" s="239">
        <f t="shared" si="12"/>
        <v>4974779.0680698678</v>
      </c>
      <c r="G69" s="239">
        <f t="shared" si="13"/>
        <v>6392213.9673758568</v>
      </c>
      <c r="Y69" s="80"/>
      <c r="Z69" s="80"/>
      <c r="AA69" s="80"/>
      <c r="AB69" s="80"/>
      <c r="AC69" s="4"/>
      <c r="AD69" s="80"/>
    </row>
    <row r="70" spans="1:30">
      <c r="A70" s="236">
        <v>48760</v>
      </c>
      <c r="B70" s="196"/>
      <c r="C70" s="196"/>
      <c r="D70" s="196"/>
      <c r="E70" s="239">
        <f t="shared" si="11"/>
        <v>3785283.8883376755</v>
      </c>
      <c r="F70" s="239">
        <f t="shared" si="12"/>
        <v>4900157.3820488201</v>
      </c>
      <c r="G70" s="239">
        <f t="shared" si="13"/>
        <v>6328291.8277020985</v>
      </c>
      <c r="Y70" s="80"/>
      <c r="Z70" s="80"/>
      <c r="AA70" s="80"/>
      <c r="AB70" s="80"/>
      <c r="AC70" s="4"/>
      <c r="AD70" s="80"/>
    </row>
    <row r="71" spans="1:30">
      <c r="A71" s="236">
        <v>48852</v>
      </c>
      <c r="B71" s="196"/>
      <c r="C71" s="196"/>
      <c r="D71" s="196"/>
      <c r="E71" s="239">
        <f t="shared" si="11"/>
        <v>3709578.2105709221</v>
      </c>
      <c r="F71" s="239">
        <f t="shared" si="12"/>
        <v>4826655.0213180883</v>
      </c>
      <c r="G71" s="239">
        <f t="shared" si="13"/>
        <v>6265008.909425078</v>
      </c>
      <c r="Y71" s="80"/>
      <c r="Z71" s="80"/>
      <c r="AA71" s="80"/>
      <c r="AB71" s="80"/>
      <c r="AC71" s="4"/>
      <c r="AD71" s="80"/>
    </row>
    <row r="72" spans="1:30">
      <c r="A72" s="236">
        <v>48944</v>
      </c>
      <c r="B72" s="196"/>
      <c r="C72" s="196"/>
      <c r="D72" s="196"/>
      <c r="E72" s="239">
        <f t="shared" si="11"/>
        <v>3635386.6463595037</v>
      </c>
      <c r="F72" s="239">
        <f t="shared" si="12"/>
        <v>4754255.1959983166</v>
      </c>
      <c r="G72" s="239">
        <f t="shared" si="13"/>
        <v>6202358.8203308275</v>
      </c>
      <c r="Y72" s="80"/>
      <c r="Z72" s="80"/>
      <c r="AA72" s="80"/>
      <c r="AB72" s="80"/>
      <c r="AC72" s="4"/>
      <c r="AD72" s="80"/>
    </row>
    <row r="73" spans="1:30">
      <c r="A73" s="236">
        <v>49034</v>
      </c>
      <c r="B73" s="196"/>
      <c r="C73" s="196"/>
      <c r="D73" s="196"/>
      <c r="E73" s="239">
        <f t="shared" si="11"/>
        <v>3562678.9134323136</v>
      </c>
      <c r="F73" s="239">
        <f t="shared" si="12"/>
        <v>4682941.3680583416</v>
      </c>
      <c r="G73" s="239">
        <f t="shared" si="13"/>
        <v>6140335.2321275193</v>
      </c>
      <c r="Y73" s="80"/>
      <c r="Z73" s="80"/>
      <c r="AA73" s="80"/>
      <c r="AB73" s="80"/>
      <c r="AC73" s="4"/>
      <c r="AD73" s="80"/>
    </row>
    <row r="74" spans="1:30">
      <c r="A74" s="236">
        <v>49125</v>
      </c>
      <c r="B74" s="196"/>
      <c r="C74" s="196"/>
      <c r="D74" s="196"/>
      <c r="E74" s="239">
        <f t="shared" si="11"/>
        <v>3491425.3351636673</v>
      </c>
      <c r="F74" s="239">
        <f t="shared" si="12"/>
        <v>4612697.2475374667</v>
      </c>
      <c r="G74" s="239">
        <f t="shared" si="13"/>
        <v>6078931.8798062438</v>
      </c>
      <c r="Y74" s="80"/>
      <c r="Z74" s="80"/>
      <c r="AA74" s="80"/>
      <c r="AB74" s="80"/>
      <c r="AC74" s="4"/>
      <c r="AD74" s="80"/>
    </row>
    <row r="75" spans="1:30">
      <c r="A75" s="236">
        <v>49217</v>
      </c>
      <c r="B75" s="196"/>
      <c r="C75" s="196"/>
      <c r="D75" s="196"/>
      <c r="E75" s="239">
        <f t="shared" si="11"/>
        <v>3421596.8284603939</v>
      </c>
      <c r="F75" s="239">
        <f t="shared" si="12"/>
        <v>4543506.7888244046</v>
      </c>
      <c r="G75" s="239">
        <f t="shared" si="13"/>
        <v>6018142.5610081814</v>
      </c>
      <c r="Y75" s="80"/>
      <c r="Z75" s="80"/>
      <c r="AA75" s="80"/>
      <c r="AB75" s="80"/>
      <c r="AC75" s="4"/>
      <c r="AD75" s="80"/>
    </row>
    <row r="76" spans="1:30">
      <c r="A76" s="236">
        <v>49309</v>
      </c>
      <c r="B76" s="196"/>
      <c r="C76" s="196"/>
      <c r="D76" s="196"/>
      <c r="E76" s="239">
        <f t="shared" si="11"/>
        <v>3353164.8918911861</v>
      </c>
      <c r="F76" s="239">
        <f t="shared" si="12"/>
        <v>4475354.186992039</v>
      </c>
      <c r="G76" s="239">
        <f t="shared" si="13"/>
        <v>5957961.1353980992</v>
      </c>
      <c r="Y76" s="80"/>
      <c r="Z76" s="80"/>
      <c r="AA76" s="80"/>
      <c r="AB76" s="80"/>
      <c r="AC76" s="4"/>
      <c r="AD76" s="80"/>
    </row>
    <row r="77" spans="1:30">
      <c r="A77" s="236">
        <v>49399</v>
      </c>
      <c r="B77" s="196"/>
      <c r="C77" s="196"/>
      <c r="D77" s="196"/>
      <c r="E77" s="239">
        <f t="shared" si="11"/>
        <v>3286101.5940533625</v>
      </c>
      <c r="F77" s="239">
        <f t="shared" si="12"/>
        <v>4408223.8741871584</v>
      </c>
      <c r="G77" s="239">
        <f t="shared" si="13"/>
        <v>5898381.5240441179</v>
      </c>
      <c r="Y77" s="80"/>
      <c r="Z77" s="80"/>
      <c r="AA77" s="80"/>
      <c r="AB77" s="80"/>
      <c r="AC77" s="4"/>
      <c r="AD77" s="80"/>
    </row>
    <row r="78" spans="1:30">
      <c r="A78" s="236">
        <v>49490</v>
      </c>
      <c r="B78" s="196"/>
      <c r="C78" s="196"/>
      <c r="D78" s="196"/>
      <c r="E78" s="239">
        <f t="shared" si="11"/>
        <v>3220379.5621722951</v>
      </c>
      <c r="F78" s="239">
        <f t="shared" si="12"/>
        <v>4342100.516074351</v>
      </c>
      <c r="G78" s="239">
        <f t="shared" si="13"/>
        <v>5839397.708803677</v>
      </c>
      <c r="Y78" s="80"/>
      <c r="Z78" s="80"/>
      <c r="AA78" s="80"/>
      <c r="AB78" s="80"/>
      <c r="AC78" s="4"/>
      <c r="AD78" s="80"/>
    </row>
    <row r="79" spans="1:30">
      <c r="A79" s="236">
        <v>49582</v>
      </c>
      <c r="B79" s="196"/>
      <c r="C79" s="196"/>
      <c r="D79" s="196"/>
      <c r="E79" s="239">
        <f t="shared" si="11"/>
        <v>3155971.9709288492</v>
      </c>
      <c r="F79" s="239">
        <f t="shared" si="12"/>
        <v>4276969.008333236</v>
      </c>
      <c r="G79" s="239">
        <f t="shared" si="13"/>
        <v>5781003.7317156401</v>
      </c>
      <c r="Y79" s="80"/>
      <c r="Z79" s="80"/>
      <c r="AA79" s="80"/>
      <c r="AB79" s="80"/>
      <c r="AC79" s="4"/>
      <c r="AD79" s="80"/>
    </row>
    <row r="80" spans="1:30">
      <c r="A80" s="236">
        <v>49674</v>
      </c>
      <c r="B80" s="196"/>
      <c r="C80" s="196"/>
      <c r="D80" s="196"/>
      <c r="E80" s="239">
        <f t="shared" si="11"/>
        <v>3092852.5315102721</v>
      </c>
      <c r="F80" s="239">
        <f t="shared" si="12"/>
        <v>4212814.4732082374</v>
      </c>
      <c r="G80" s="239">
        <f t="shared" si="13"/>
        <v>5723193.6943984833</v>
      </c>
      <c r="Y80" s="80"/>
      <c r="Z80" s="80"/>
      <c r="AA80" s="80"/>
      <c r="AB80" s="80"/>
      <c r="AC80" s="4"/>
      <c r="AD80" s="80"/>
    </row>
    <row r="81" spans="1:30">
      <c r="A81" s="236">
        <v>49765</v>
      </c>
      <c r="B81" s="196"/>
      <c r="C81" s="196"/>
      <c r="D81" s="196"/>
      <c r="E81" s="239">
        <f t="shared" si="11"/>
        <v>3030995.4808800668</v>
      </c>
      <c r="F81" s="239">
        <f t="shared" si="12"/>
        <v>4149622.256110114</v>
      </c>
      <c r="G81" s="239">
        <f t="shared" si="13"/>
        <v>5665961.7574544987</v>
      </c>
      <c r="Y81" s="80"/>
      <c r="Z81" s="80"/>
      <c r="AA81" s="80"/>
      <c r="AB81" s="80"/>
      <c r="AC81" s="4"/>
      <c r="AD81" s="80"/>
    </row>
    <row r="82" spans="1:30">
      <c r="A82" s="236">
        <v>49856</v>
      </c>
      <c r="B82" s="196"/>
      <c r="C82" s="196"/>
      <c r="D82" s="196"/>
      <c r="E82" s="239">
        <f t="shared" si="11"/>
        <v>2970375.5712624653</v>
      </c>
      <c r="F82" s="239">
        <f t="shared" si="12"/>
        <v>4087377.9222684624</v>
      </c>
      <c r="G82" s="239">
        <f t="shared" si="13"/>
        <v>5609302.139879954</v>
      </c>
      <c r="Y82" s="80"/>
      <c r="Z82" s="80"/>
      <c r="AA82" s="80"/>
      <c r="AB82" s="80"/>
      <c r="AC82" s="4"/>
      <c r="AD82" s="80"/>
    </row>
    <row r="83" spans="1:30">
      <c r="A83" s="236">
        <v>49948</v>
      </c>
      <c r="B83" s="196"/>
      <c r="C83" s="196"/>
      <c r="D83" s="196"/>
      <c r="E83" s="239">
        <f t="shared" si="11"/>
        <v>2910968.059837216</v>
      </c>
      <c r="F83" s="239">
        <f t="shared" si="12"/>
        <v>4026067.2534344355</v>
      </c>
      <c r="G83" s="239">
        <f t="shared" si="13"/>
        <v>5553209.1184811546</v>
      </c>
      <c r="Y83" s="80"/>
      <c r="Z83" s="80"/>
      <c r="AA83" s="80"/>
      <c r="AB83" s="80"/>
      <c r="AC83" s="4"/>
      <c r="AD83" s="80"/>
    </row>
    <row r="84" spans="1:30">
      <c r="A84" s="236">
        <v>50040</v>
      </c>
      <c r="B84" s="196"/>
      <c r="C84" s="196"/>
      <c r="D84" s="196"/>
      <c r="E84" s="239">
        <f t="shared" si="11"/>
        <v>2852748.6986404718</v>
      </c>
      <c r="F84" s="239">
        <f t="shared" si="12"/>
        <v>3965676.2446329189</v>
      </c>
      <c r="G84" s="239">
        <f t="shared" si="13"/>
        <v>5497677.0272963429</v>
      </c>
      <c r="Y84" s="80"/>
      <c r="Z84" s="80"/>
      <c r="AA84" s="80"/>
      <c r="AB84" s="80"/>
      <c r="AC84" s="4"/>
      <c r="AD84" s="80"/>
    </row>
    <row r="85" spans="1:30">
      <c r="A85" s="236">
        <v>50130</v>
      </c>
      <c r="B85" s="196"/>
      <c r="C85" s="196"/>
      <c r="D85" s="196"/>
      <c r="E85" s="239">
        <f t="shared" si="11"/>
        <v>2795693.7246676623</v>
      </c>
      <c r="F85" s="239">
        <f t="shared" si="12"/>
        <v>3906191.1009634249</v>
      </c>
      <c r="G85" s="239">
        <f t="shared" si="13"/>
        <v>5442700.2570233792</v>
      </c>
      <c r="Y85" s="80"/>
      <c r="Z85" s="80"/>
      <c r="AA85" s="80"/>
      <c r="AB85" s="80"/>
      <c r="AC85" s="4"/>
      <c r="AD85" s="80"/>
    </row>
    <row r="86" spans="1:30">
      <c r="A86" s="236">
        <v>50221</v>
      </c>
      <c r="B86" s="196"/>
      <c r="C86" s="196"/>
      <c r="D86" s="196"/>
      <c r="E86" s="239">
        <f t="shared" si="11"/>
        <v>2739779.8501743092</v>
      </c>
      <c r="F86" s="239">
        <f t="shared" si="12"/>
        <v>3847598.2344489736</v>
      </c>
      <c r="G86" s="239">
        <f t="shared" si="13"/>
        <v>5388273.254453145</v>
      </c>
      <c r="Y86" s="80"/>
      <c r="Z86" s="80"/>
      <c r="AA86" s="80"/>
      <c r="AB86" s="80"/>
      <c r="AC86" s="4"/>
      <c r="AD86" s="80"/>
    </row>
    <row r="87" spans="1:30">
      <c r="A87" s="236">
        <v>50313</v>
      </c>
      <c r="B87" s="196"/>
      <c r="C87" s="196"/>
      <c r="D87" s="196"/>
      <c r="E87" s="239">
        <f t="shared" si="11"/>
        <v>2684984.2531708232</v>
      </c>
      <c r="F87" s="239">
        <f t="shared" si="12"/>
        <v>3789884.2609322388</v>
      </c>
      <c r="G87" s="239">
        <f t="shared" si="13"/>
        <v>5334390.5219086139</v>
      </c>
      <c r="Y87" s="80"/>
      <c r="Z87" s="80"/>
      <c r="AA87" s="80"/>
      <c r="AB87" s="80"/>
      <c r="AC87" s="4"/>
      <c r="AD87" s="80"/>
    </row>
    <row r="88" spans="1:30">
      <c r="A88" s="236">
        <v>50405</v>
      </c>
      <c r="B88" s="196"/>
      <c r="C88" s="196"/>
      <c r="D88" s="196"/>
      <c r="E88" s="239">
        <f t="shared" si="11"/>
        <v>2631284.5681074066</v>
      </c>
      <c r="F88" s="239">
        <f t="shared" si="12"/>
        <v>3733035.9970182553</v>
      </c>
      <c r="G88" s="239">
        <f t="shared" si="13"/>
        <v>5281046.6166895274</v>
      </c>
      <c r="Y88" s="80"/>
      <c r="Z88" s="80"/>
      <c r="AA88" s="80"/>
      <c r="AB88" s="80"/>
      <c r="AC88" s="4"/>
      <c r="AD88" s="80"/>
    </row>
    <row r="89" spans="1:30">
      <c r="A89" s="236">
        <v>50495</v>
      </c>
      <c r="B89" s="196"/>
      <c r="C89" s="196"/>
      <c r="D89" s="196"/>
      <c r="E89" s="239">
        <f t="shared" si="11"/>
        <v>2578658.8767452585</v>
      </c>
      <c r="F89" s="239">
        <f t="shared" si="12"/>
        <v>3677040.4570629816</v>
      </c>
      <c r="G89" s="239">
        <f t="shared" si="13"/>
        <v>5228236.1505226325</v>
      </c>
      <c r="Y89" s="80"/>
      <c r="Z89" s="80"/>
      <c r="AA89" s="80"/>
      <c r="AB89" s="80"/>
      <c r="AC89" s="4"/>
      <c r="AD89" s="80"/>
    </row>
    <row r="90" spans="1:30">
      <c r="A90" s="236">
        <v>50586</v>
      </c>
      <c r="B90" s="196"/>
      <c r="C90" s="196"/>
      <c r="D90" s="196"/>
      <c r="E90" s="239">
        <f t="shared" si="11"/>
        <v>2527085.6992103532</v>
      </c>
      <c r="F90" s="239">
        <f t="shared" si="12"/>
        <v>3621884.8502070368</v>
      </c>
      <c r="G90" s="239">
        <f t="shared" si="13"/>
        <v>5175953.7890174063</v>
      </c>
      <c r="Y90" s="80"/>
      <c r="Z90" s="80"/>
      <c r="AA90" s="80"/>
      <c r="AB90" s="80"/>
      <c r="AC90" s="4"/>
      <c r="AD90" s="80"/>
    </row>
    <row r="91" spans="1:30">
      <c r="A91" s="236">
        <v>50678</v>
      </c>
      <c r="B91" s="196"/>
      <c r="C91" s="196"/>
      <c r="D91" s="196"/>
      <c r="E91" s="239">
        <f t="shared" si="11"/>
        <v>2476543.9852261459</v>
      </c>
      <c r="F91" s="239">
        <f t="shared" si="12"/>
        <v>3567556.5774539313</v>
      </c>
      <c r="G91" s="239">
        <f t="shared" si="13"/>
        <v>5124194.2511272319</v>
      </c>
      <c r="Y91" s="80"/>
      <c r="Z91" s="80"/>
      <c r="AA91" s="80"/>
      <c r="AB91" s="80"/>
      <c r="AC91" s="4"/>
      <c r="AD91" s="80"/>
    </row>
    <row r="92" spans="1:30">
      <c r="A92" s="236">
        <v>50770</v>
      </c>
      <c r="B92" s="196"/>
      <c r="C92" s="196"/>
      <c r="D92" s="196"/>
      <c r="E92" s="239">
        <f t="shared" si="11"/>
        <v>2427013.105521623</v>
      </c>
      <c r="F92" s="239">
        <f t="shared" si="12"/>
        <v>3514043.2287921226</v>
      </c>
      <c r="G92" s="239">
        <f t="shared" si="13"/>
        <v>5072952.3086159592</v>
      </c>
      <c r="Y92" s="80"/>
      <c r="Z92" s="80"/>
      <c r="AA92" s="80"/>
      <c r="AB92" s="80"/>
      <c r="AC92" s="4"/>
      <c r="AD92" s="80"/>
    </row>
    <row r="93" spans="1:30">
      <c r="A93" s="236">
        <v>50860</v>
      </c>
      <c r="B93" s="196"/>
      <c r="C93" s="196"/>
      <c r="D93" s="196"/>
      <c r="E93" s="239">
        <f t="shared" si="11"/>
        <v>2378472.8434111904</v>
      </c>
      <c r="F93" s="239">
        <f t="shared" si="12"/>
        <v>3461332.5803602408</v>
      </c>
      <c r="G93" s="239">
        <f t="shared" si="13"/>
        <v>5022222.7855297998</v>
      </c>
      <c r="Y93" s="80"/>
      <c r="Z93" s="80"/>
      <c r="AA93" s="80"/>
      <c r="AB93" s="80"/>
      <c r="AC93" s="4"/>
      <c r="AD93" s="80"/>
    </row>
    <row r="94" spans="1:30">
      <c r="A94" s="236">
        <v>50951</v>
      </c>
      <c r="B94" s="196"/>
      <c r="C94" s="196"/>
      <c r="D94" s="196"/>
      <c r="E94" s="239">
        <f t="shared" si="11"/>
        <v>2330903.3865429666</v>
      </c>
      <c r="F94" s="239">
        <f t="shared" si="12"/>
        <v>3409412.5916548371</v>
      </c>
      <c r="G94" s="239">
        <f t="shared" si="13"/>
        <v>4972000.557674502</v>
      </c>
      <c r="Y94" s="80"/>
      <c r="Z94" s="80"/>
      <c r="AA94" s="80"/>
      <c r="AB94" s="80"/>
      <c r="AC94" s="4"/>
      <c r="AD94" s="80"/>
    </row>
    <row r="95" spans="1:30">
      <c r="A95" s="236">
        <v>51043</v>
      </c>
      <c r="B95" s="196"/>
      <c r="C95" s="196"/>
      <c r="D95" s="196"/>
      <c r="E95" s="239">
        <f t="shared" si="11"/>
        <v>2284285.3188121072</v>
      </c>
      <c r="F95" s="239">
        <f t="shared" si="12"/>
        <v>3358271.4027800146</v>
      </c>
      <c r="G95" s="239">
        <f t="shared" si="13"/>
        <v>4922280.5520977573</v>
      </c>
      <c r="Y95" s="80"/>
      <c r="Z95" s="80"/>
      <c r="AA95" s="80"/>
      <c r="AB95" s="80"/>
      <c r="AC95" s="4"/>
      <c r="AD95" s="80"/>
    </row>
    <row r="96" spans="1:30">
      <c r="A96" s="236">
        <v>51135</v>
      </c>
      <c r="B96" s="196"/>
      <c r="C96" s="196"/>
      <c r="D96" s="196"/>
      <c r="E96" s="239">
        <f t="shared" si="11"/>
        <v>2238599.6124358652</v>
      </c>
      <c r="F96" s="239">
        <f t="shared" si="12"/>
        <v>3307897.3317383141</v>
      </c>
      <c r="G96" s="239">
        <f t="shared" si="13"/>
        <v>4873057.7465767795</v>
      </c>
      <c r="Y96" s="80"/>
      <c r="Z96" s="80"/>
      <c r="AA96" s="80"/>
      <c r="AB96" s="80"/>
      <c r="AC96" s="4"/>
      <c r="AD96" s="80"/>
    </row>
    <row r="97" spans="1:30">
      <c r="A97" s="236">
        <v>51226</v>
      </c>
      <c r="B97" s="196"/>
      <c r="C97" s="196"/>
      <c r="D97" s="196"/>
      <c r="E97" s="239">
        <f t="shared" si="11"/>
        <v>2193827.620187148</v>
      </c>
      <c r="F97" s="239">
        <f t="shared" si="12"/>
        <v>3258278.8717622394</v>
      </c>
      <c r="G97" s="239">
        <f t="shared" si="13"/>
        <v>4824327.1691110115</v>
      </c>
      <c r="Y97" s="80"/>
      <c r="Z97" s="80"/>
      <c r="AA97" s="80"/>
      <c r="AB97" s="80"/>
      <c r="AC97" s="4"/>
      <c r="AD97" s="80"/>
    </row>
    <row r="98" spans="1:30">
      <c r="A98" s="236">
        <v>51317</v>
      </c>
      <c r="B98" s="196"/>
      <c r="C98" s="196"/>
      <c r="D98" s="196"/>
      <c r="E98" s="239">
        <f t="shared" si="11"/>
        <v>2149951.0677834051</v>
      </c>
      <c r="F98" s="239">
        <f t="shared" si="12"/>
        <v>3209404.688685806</v>
      </c>
      <c r="G98" s="239">
        <f t="shared" si="13"/>
        <v>4776083.8974199016</v>
      </c>
      <c r="Y98" s="80"/>
      <c r="Z98" s="80"/>
      <c r="AA98" s="80"/>
      <c r="AB98" s="80"/>
      <c r="AC98" s="4"/>
      <c r="AD98" s="80"/>
    </row>
    <row r="99" spans="1:30">
      <c r="A99" s="236">
        <v>51409</v>
      </c>
      <c r="B99" s="196"/>
      <c r="C99" s="196"/>
      <c r="D99" s="196"/>
      <c r="E99" s="239">
        <f t="shared" si="11"/>
        <v>2106952.046427737</v>
      </c>
      <c r="F99" s="239">
        <f t="shared" si="12"/>
        <v>3161263.6183555191</v>
      </c>
      <c r="G99" s="239">
        <f t="shared" si="13"/>
        <v>4728323.0584457023</v>
      </c>
      <c r="Y99" s="80"/>
      <c r="Z99" s="80"/>
      <c r="AA99" s="80"/>
      <c r="AB99" s="80"/>
      <c r="AC99" s="4"/>
      <c r="AD99" s="80"/>
    </row>
    <row r="100" spans="1:30">
      <c r="A100" s="236">
        <v>51501</v>
      </c>
      <c r="B100" s="196"/>
      <c r="C100" s="196"/>
      <c r="D100" s="196"/>
      <c r="E100" s="239">
        <f t="shared" si="11"/>
        <v>2064813.0054991823</v>
      </c>
      <c r="F100" s="239">
        <f t="shared" si="12"/>
        <v>3113844.6640801863</v>
      </c>
      <c r="G100" s="239">
        <f t="shared" si="13"/>
        <v>4681039.8278612457</v>
      </c>
      <c r="Y100" s="80"/>
      <c r="Z100" s="80"/>
      <c r="AA100" s="80"/>
      <c r="AB100" s="80"/>
      <c r="AC100" s="4"/>
      <c r="AD100" s="80"/>
    </row>
    <row r="101" spans="1:30">
      <c r="A101" s="234">
        <v>51591</v>
      </c>
      <c r="B101" s="16"/>
      <c r="C101" s="16"/>
      <c r="D101" s="16"/>
      <c r="E101" s="240">
        <f t="shared" ref="E101:E140" si="14">E100-(E100*$F$7)</f>
        <v>2044164.8754441903</v>
      </c>
      <c r="F101" s="240">
        <f t="shared" ref="F101:F140" si="15">F100-(F100*$G$7)</f>
        <v>3090490.8290995848</v>
      </c>
      <c r="G101" s="240">
        <f t="shared" ref="G101:G140" si="16">G100-(G100*$H$7)</f>
        <v>4657634.6287219394</v>
      </c>
      <c r="Y101" s="80"/>
      <c r="Z101" s="80"/>
      <c r="AA101" s="80"/>
      <c r="AB101" s="80"/>
      <c r="AC101" s="4"/>
      <c r="AD101" s="80"/>
    </row>
    <row r="102" spans="1:30">
      <c r="A102" s="234">
        <v>51682</v>
      </c>
      <c r="B102" s="16"/>
      <c r="C102" s="16"/>
      <c r="D102" s="16"/>
      <c r="E102" s="240">
        <f t="shared" si="14"/>
        <v>2023723.2266897485</v>
      </c>
      <c r="F102" s="240">
        <f t="shared" si="15"/>
        <v>3067312.1478813379</v>
      </c>
      <c r="G102" s="240">
        <f t="shared" si="16"/>
        <v>4634346.45557833</v>
      </c>
      <c r="Y102" s="80"/>
      <c r="Z102" s="80"/>
      <c r="AA102" s="80"/>
      <c r="AB102" s="80"/>
      <c r="AC102" s="4"/>
      <c r="AD102" s="80"/>
    </row>
    <row r="103" spans="1:30">
      <c r="A103" s="234">
        <v>51774</v>
      </c>
      <c r="B103" s="16"/>
      <c r="C103" s="16"/>
      <c r="D103" s="16"/>
      <c r="E103" s="240">
        <f t="shared" si="14"/>
        <v>2003485.9944228509</v>
      </c>
      <c r="F103" s="240">
        <f t="shared" si="15"/>
        <v>3044307.3067722279</v>
      </c>
      <c r="G103" s="240">
        <f t="shared" si="16"/>
        <v>4611174.7233004384</v>
      </c>
      <c r="Y103" s="80"/>
      <c r="Z103" s="80"/>
      <c r="AA103" s="80"/>
      <c r="AB103" s="80"/>
      <c r="AC103" s="4"/>
      <c r="AD103" s="80"/>
    </row>
    <row r="104" spans="1:30">
      <c r="A104" s="234">
        <v>51866</v>
      </c>
      <c r="B104" s="16"/>
      <c r="C104" s="16"/>
      <c r="D104" s="16"/>
      <c r="E104" s="240">
        <f t="shared" si="14"/>
        <v>1983451.1344786223</v>
      </c>
      <c r="F104" s="240">
        <f t="shared" si="15"/>
        <v>3021475.0019714362</v>
      </c>
      <c r="G104" s="240">
        <f t="shared" si="16"/>
        <v>4588118.8496839358</v>
      </c>
      <c r="Y104" s="80"/>
      <c r="Z104" s="80"/>
      <c r="AA104" s="80"/>
      <c r="AB104" s="80"/>
      <c r="AC104" s="4"/>
      <c r="AD104" s="80"/>
    </row>
    <row r="105" spans="1:30">
      <c r="A105" s="234">
        <v>51956</v>
      </c>
      <c r="B105" s="16"/>
      <c r="C105" s="16"/>
      <c r="D105" s="16"/>
      <c r="E105" s="240">
        <f t="shared" si="14"/>
        <v>1963616.6231338361</v>
      </c>
      <c r="F105" s="240">
        <f t="shared" si="15"/>
        <v>2998813.9394566505</v>
      </c>
      <c r="G105" s="240">
        <f t="shared" si="16"/>
        <v>4565178.2554355161</v>
      </c>
      <c r="Y105" s="80"/>
      <c r="Z105" s="80"/>
      <c r="AA105" s="80"/>
      <c r="AB105" s="80"/>
      <c r="AC105" s="4"/>
      <c r="AD105" s="80"/>
    </row>
    <row r="106" spans="1:30">
      <c r="A106" s="234">
        <v>52047</v>
      </c>
      <c r="B106" s="16"/>
      <c r="C106" s="16"/>
      <c r="D106" s="16"/>
      <c r="E106" s="240">
        <f t="shared" si="14"/>
        <v>1943980.4569024977</v>
      </c>
      <c r="F106" s="240">
        <f t="shared" si="15"/>
        <v>2976322.8349107257</v>
      </c>
      <c r="G106" s="240">
        <f t="shared" si="16"/>
        <v>4542352.3641583389</v>
      </c>
      <c r="Y106" s="80"/>
      <c r="Z106" s="80"/>
      <c r="AA106" s="80"/>
      <c r="AB106" s="80"/>
      <c r="AC106" s="4"/>
      <c r="AD106" s="80"/>
    </row>
    <row r="107" spans="1:30">
      <c r="A107" s="234">
        <v>52139</v>
      </c>
      <c r="B107" s="16"/>
      <c r="C107" s="16"/>
      <c r="D107" s="16"/>
      <c r="E107" s="240">
        <f t="shared" si="14"/>
        <v>1924540.6523334726</v>
      </c>
      <c r="F107" s="240">
        <f t="shared" si="15"/>
        <v>2954000.4136488955</v>
      </c>
      <c r="G107" s="240">
        <f t="shared" si="16"/>
        <v>4519640.6023375476</v>
      </c>
      <c r="Y107" s="80"/>
      <c r="Z107" s="80"/>
      <c r="AA107" s="80"/>
      <c r="AB107" s="80"/>
      <c r="AC107" s="4"/>
      <c r="AD107" s="80"/>
    </row>
    <row r="108" spans="1:30">
      <c r="A108" s="234">
        <v>52231</v>
      </c>
      <c r="B108" s="16"/>
      <c r="C108" s="16"/>
      <c r="D108" s="16"/>
      <c r="E108" s="240">
        <f t="shared" si="14"/>
        <v>1905295.2458101378</v>
      </c>
      <c r="F108" s="240">
        <f t="shared" si="15"/>
        <v>2931845.4105465286</v>
      </c>
      <c r="G108" s="240">
        <f t="shared" si="16"/>
        <v>4497042.3993258597</v>
      </c>
      <c r="Y108" s="80"/>
      <c r="Z108" s="80"/>
      <c r="AA108" s="80"/>
      <c r="AB108" s="80"/>
      <c r="AC108" s="4"/>
      <c r="AD108" s="80"/>
    </row>
    <row r="109" spans="1:30">
      <c r="A109" s="234">
        <v>52321</v>
      </c>
      <c r="B109" s="16"/>
      <c r="C109" s="16"/>
      <c r="D109" s="16"/>
      <c r="E109" s="240">
        <f t="shared" si="14"/>
        <v>1886242.2933520365</v>
      </c>
      <c r="F109" s="240">
        <f t="shared" si="15"/>
        <v>2909856.5699674296</v>
      </c>
      <c r="G109" s="240">
        <f t="shared" si="16"/>
        <v>4474557.1873292308</v>
      </c>
      <c r="Y109" s="80"/>
      <c r="Z109" s="80"/>
      <c r="AA109" s="80"/>
      <c r="AB109" s="80"/>
      <c r="AC109" s="4"/>
      <c r="AD109" s="80"/>
    </row>
    <row r="110" spans="1:30">
      <c r="A110" s="234">
        <v>52412</v>
      </c>
      <c r="B110" s="16"/>
      <c r="C110" s="16"/>
      <c r="D110" s="16"/>
      <c r="E110" s="240">
        <f t="shared" si="14"/>
        <v>1867379.8704185162</v>
      </c>
      <c r="F110" s="240">
        <f t="shared" si="15"/>
        <v>2888032.645692674</v>
      </c>
      <c r="G110" s="240">
        <f t="shared" si="16"/>
        <v>4452184.4013925847</v>
      </c>
      <c r="Y110" s="80"/>
      <c r="Z110" s="80"/>
      <c r="AA110" s="80"/>
      <c r="AB110" s="80"/>
      <c r="AC110" s="4"/>
      <c r="AD110" s="80"/>
    </row>
    <row r="111" spans="1:30">
      <c r="A111" s="234">
        <v>52504</v>
      </c>
      <c r="B111" s="16"/>
      <c r="C111" s="16"/>
      <c r="D111" s="16"/>
      <c r="E111" s="240">
        <f t="shared" si="14"/>
        <v>1848706.0717143312</v>
      </c>
      <c r="F111" s="240">
        <f t="shared" si="15"/>
        <v>2866372.4008499789</v>
      </c>
      <c r="G111" s="240">
        <f t="shared" si="16"/>
        <v>4429923.4793856218</v>
      </c>
      <c r="Y111" s="80"/>
      <c r="Z111" s="80"/>
      <c r="AA111" s="80"/>
      <c r="AB111" s="80"/>
      <c r="AC111" s="4"/>
      <c r="AD111" s="80"/>
    </row>
    <row r="112" spans="1:30">
      <c r="A112" s="234">
        <v>52596</v>
      </c>
      <c r="B112" s="16"/>
      <c r="C112" s="16"/>
      <c r="D112" s="16"/>
      <c r="E112" s="240">
        <f t="shared" si="14"/>
        <v>1830219.0109971878</v>
      </c>
      <c r="F112" s="240">
        <f t="shared" si="15"/>
        <v>2844874.6078436039</v>
      </c>
      <c r="G112" s="240">
        <f t="shared" si="16"/>
        <v>4407773.8619886935</v>
      </c>
      <c r="Y112" s="80"/>
      <c r="Z112" s="80"/>
      <c r="AA112" s="80"/>
      <c r="AB112" s="80"/>
      <c r="AC112" s="4"/>
      <c r="AD112" s="80"/>
    </row>
    <row r="113" spans="1:30">
      <c r="A113" s="234">
        <v>52687</v>
      </c>
      <c r="B113" s="16"/>
      <c r="C113" s="16"/>
      <c r="D113" s="16"/>
      <c r="E113" s="240">
        <f t="shared" si="14"/>
        <v>1811916.8208872159</v>
      </c>
      <c r="F113" s="240">
        <f t="shared" si="15"/>
        <v>2823538.048284777</v>
      </c>
      <c r="G113" s="240">
        <f t="shared" si="16"/>
        <v>4385734.9926787503</v>
      </c>
      <c r="Y113" s="80"/>
      <c r="Z113" s="80"/>
      <c r="AA113" s="80"/>
      <c r="AB113" s="80"/>
      <c r="AC113" s="4"/>
      <c r="AD113" s="80"/>
    </row>
    <row r="114" spans="1:30">
      <c r="A114" s="234">
        <v>52778</v>
      </c>
      <c r="B114" s="16"/>
      <c r="C114" s="16"/>
      <c r="D114" s="16"/>
      <c r="E114" s="240">
        <f t="shared" si="14"/>
        <v>1793797.6526783437</v>
      </c>
      <c r="F114" s="240">
        <f t="shared" si="15"/>
        <v>2802361.5129226414</v>
      </c>
      <c r="G114" s="240">
        <f t="shared" si="16"/>
        <v>4363806.3177153561</v>
      </c>
      <c r="Y114" s="80"/>
      <c r="Z114" s="80"/>
      <c r="AA114" s="80"/>
      <c r="AB114" s="80"/>
      <c r="AC114" s="4"/>
      <c r="AD114" s="80"/>
    </row>
    <row r="115" spans="1:30">
      <c r="A115" s="234">
        <v>52870</v>
      </c>
      <c r="B115" s="16"/>
      <c r="C115" s="16"/>
      <c r="D115" s="16"/>
      <c r="E115" s="240">
        <f t="shared" si="14"/>
        <v>1775859.6761515602</v>
      </c>
      <c r="F115" s="240">
        <f t="shared" si="15"/>
        <v>2781343.8015757217</v>
      </c>
      <c r="G115" s="240">
        <f t="shared" si="16"/>
        <v>4341987.2861267794</v>
      </c>
      <c r="Y115" s="80"/>
      <c r="Z115" s="80"/>
      <c r="AA115" s="80"/>
      <c r="AB115" s="80"/>
      <c r="AC115" s="4"/>
      <c r="AD115" s="80"/>
    </row>
    <row r="116" spans="1:30">
      <c r="A116" s="234">
        <v>52962</v>
      </c>
      <c r="B116" s="16"/>
      <c r="C116" s="16"/>
      <c r="D116" s="16"/>
      <c r="E116" s="240">
        <f t="shared" si="14"/>
        <v>1758101.0793900446</v>
      </c>
      <c r="F116" s="240">
        <f t="shared" si="15"/>
        <v>2760483.7230639039</v>
      </c>
      <c r="G116" s="240">
        <f t="shared" si="16"/>
        <v>4320277.3496961454</v>
      </c>
      <c r="Y116" s="80"/>
      <c r="Z116" s="80"/>
      <c r="AA116" s="80"/>
      <c r="AB116" s="80"/>
      <c r="AC116" s="4"/>
      <c r="AD116" s="80"/>
    </row>
    <row r="117" spans="1:30">
      <c r="A117" s="234">
        <v>53052</v>
      </c>
      <c r="B117" s="16"/>
      <c r="C117" s="16"/>
      <c r="D117" s="16"/>
      <c r="E117" s="240">
        <f t="shared" si="14"/>
        <v>1740520.0685961442</v>
      </c>
      <c r="F117" s="240">
        <f t="shared" si="15"/>
        <v>2739780.0951409247</v>
      </c>
      <c r="G117" s="240">
        <f t="shared" si="16"/>
        <v>4298675.9629476648</v>
      </c>
      <c r="Y117" s="80"/>
      <c r="Z117" s="80"/>
      <c r="AA117" s="80"/>
      <c r="AB117" s="80"/>
      <c r="AC117" s="4"/>
      <c r="AD117" s="80"/>
    </row>
    <row r="118" spans="1:30">
      <c r="A118" s="234">
        <v>53143</v>
      </c>
      <c r="B118" s="16"/>
      <c r="C118" s="16"/>
      <c r="D118" s="16"/>
      <c r="E118" s="240">
        <f t="shared" si="14"/>
        <v>1723114.8679101828</v>
      </c>
      <c r="F118" s="240">
        <f t="shared" si="15"/>
        <v>2719231.7444273676</v>
      </c>
      <c r="G118" s="240">
        <f t="shared" si="16"/>
        <v>4277182.5831329264</v>
      </c>
      <c r="Y118" s="80"/>
      <c r="Z118" s="80"/>
      <c r="AA118" s="80"/>
      <c r="AB118" s="80"/>
      <c r="AC118" s="4"/>
      <c r="AD118" s="80"/>
    </row>
    <row r="119" spans="1:30">
      <c r="A119" s="234">
        <v>53235</v>
      </c>
      <c r="B119" s="16"/>
      <c r="C119" s="16"/>
      <c r="D119" s="16"/>
      <c r="E119" s="240">
        <f t="shared" si="14"/>
        <v>1705883.719231081</v>
      </c>
      <c r="F119" s="240">
        <f t="shared" si="15"/>
        <v>2698837.5063441624</v>
      </c>
      <c r="G119" s="240">
        <f t="shared" si="16"/>
        <v>4255796.6702172616</v>
      </c>
      <c r="Y119" s="80"/>
      <c r="Z119" s="80"/>
      <c r="AA119" s="80"/>
      <c r="AB119" s="80"/>
      <c r="AC119" s="4"/>
      <c r="AD119" s="80"/>
    </row>
    <row r="120" spans="1:30">
      <c r="A120" s="234">
        <v>53327</v>
      </c>
      <c r="B120" s="16"/>
      <c r="C120" s="16"/>
      <c r="D120" s="16"/>
      <c r="E120" s="240">
        <f t="shared" si="14"/>
        <v>1688824.8820387702</v>
      </c>
      <c r="F120" s="240">
        <f t="shared" si="15"/>
        <v>2678596.2250465811</v>
      </c>
      <c r="G120" s="240">
        <f t="shared" si="16"/>
        <v>4234517.6868661754</v>
      </c>
      <c r="Y120" s="80"/>
      <c r="Z120" s="80"/>
      <c r="AA120" s="80"/>
      <c r="AB120" s="80"/>
      <c r="AC120" s="4"/>
      <c r="AD120" s="80"/>
    </row>
    <row r="121" spans="1:30">
      <c r="A121" s="234">
        <v>53417</v>
      </c>
      <c r="B121" s="16"/>
      <c r="C121" s="16"/>
      <c r="D121" s="16"/>
      <c r="E121" s="240">
        <f t="shared" si="14"/>
        <v>1671936.6332183825</v>
      </c>
      <c r="F121" s="240">
        <f t="shared" si="15"/>
        <v>2658506.753358732</v>
      </c>
      <c r="G121" s="240">
        <f t="shared" si="16"/>
        <v>4213345.0984318443</v>
      </c>
      <c r="Y121" s="80"/>
      <c r="Z121" s="80"/>
      <c r="AA121" s="80"/>
      <c r="AB121" s="80"/>
      <c r="AC121" s="4"/>
      <c r="AD121" s="80"/>
    </row>
    <row r="122" spans="1:30">
      <c r="A122" s="234">
        <v>53508</v>
      </c>
      <c r="B122" s="16"/>
      <c r="C122" s="16"/>
      <c r="D122" s="16"/>
      <c r="E122" s="240">
        <f t="shared" si="14"/>
        <v>1655217.2668861987</v>
      </c>
      <c r="F122" s="240">
        <f t="shared" si="15"/>
        <v>2638567.9527085414</v>
      </c>
      <c r="G122" s="240">
        <f t="shared" si="16"/>
        <v>4192278.3729396849</v>
      </c>
      <c r="Y122" s="80"/>
      <c r="Z122" s="80"/>
      <c r="AA122" s="80"/>
      <c r="AB122" s="80"/>
      <c r="AC122" s="4"/>
      <c r="AD122" s="80"/>
    </row>
    <row r="123" spans="1:30">
      <c r="A123" s="234">
        <v>53600</v>
      </c>
      <c r="B123" s="16"/>
      <c r="C123" s="16"/>
      <c r="D123" s="16"/>
      <c r="E123" s="240">
        <f t="shared" si="14"/>
        <v>1638665.0942173367</v>
      </c>
      <c r="F123" s="240">
        <f t="shared" si="15"/>
        <v>2618778.6930632275</v>
      </c>
      <c r="G123" s="240">
        <f t="shared" si="16"/>
        <v>4171316.9810749865</v>
      </c>
      <c r="Y123" s="80"/>
      <c r="Z123" s="80"/>
      <c r="AA123" s="80"/>
      <c r="AB123" s="80"/>
      <c r="AC123" s="4"/>
      <c r="AD123" s="80"/>
    </row>
    <row r="124" spans="1:30">
      <c r="A124" s="234">
        <v>53692</v>
      </c>
      <c r="B124" s="16"/>
      <c r="C124" s="16"/>
      <c r="D124" s="16"/>
      <c r="E124" s="240">
        <f t="shared" si="14"/>
        <v>1622278.4432751634</v>
      </c>
      <c r="F124" s="240">
        <f t="shared" si="15"/>
        <v>2599137.8528652531</v>
      </c>
      <c r="G124" s="240">
        <f t="shared" si="16"/>
        <v>4150460.3961696117</v>
      </c>
      <c r="Y124" s="80"/>
      <c r="Z124" s="80"/>
      <c r="AA124" s="80"/>
      <c r="AB124" s="80"/>
      <c r="AC124" s="4"/>
      <c r="AD124" s="80"/>
    </row>
    <row r="125" spans="1:30">
      <c r="A125" s="234">
        <v>53782</v>
      </c>
      <c r="B125" s="16"/>
      <c r="C125" s="16"/>
      <c r="D125" s="16"/>
      <c r="E125" s="240">
        <f t="shared" si="14"/>
        <v>1606055.6588424118</v>
      </c>
      <c r="F125" s="240">
        <f t="shared" si="15"/>
        <v>2579644.3189687636</v>
      </c>
      <c r="G125" s="240">
        <f t="shared" si="16"/>
        <v>4129708.0941887638</v>
      </c>
      <c r="Y125" s="80"/>
      <c r="Z125" s="80"/>
      <c r="AA125" s="80"/>
      <c r="AB125" s="80"/>
      <c r="AC125" s="4"/>
      <c r="AD125" s="80"/>
    </row>
    <row r="126" spans="1:30">
      <c r="A126" s="234">
        <v>53873</v>
      </c>
      <c r="B126" s="16"/>
      <c r="C126" s="16"/>
      <c r="D126" s="16"/>
      <c r="E126" s="240">
        <f t="shared" si="14"/>
        <v>1589995.1022539877</v>
      </c>
      <c r="F126" s="240">
        <f t="shared" si="15"/>
        <v>2560296.986576498</v>
      </c>
      <c r="G126" s="240">
        <f t="shared" si="16"/>
        <v>4109059.55371782</v>
      </c>
      <c r="Y126" s="80"/>
      <c r="Z126" s="80"/>
      <c r="AA126" s="80"/>
      <c r="AB126" s="80"/>
      <c r="AC126" s="4"/>
      <c r="AD126" s="80"/>
    </row>
    <row r="127" spans="1:30">
      <c r="A127" s="234">
        <v>53965</v>
      </c>
      <c r="B127" s="16"/>
      <c r="C127" s="16"/>
      <c r="D127" s="16"/>
      <c r="E127" s="240">
        <f t="shared" si="14"/>
        <v>1574095.1512314477</v>
      </c>
      <c r="F127" s="240">
        <f t="shared" si="15"/>
        <v>2541094.7591771744</v>
      </c>
      <c r="G127" s="240">
        <f t="shared" si="16"/>
        <v>4088514.2559492309</v>
      </c>
      <c r="Y127" s="80"/>
      <c r="Z127" s="80"/>
      <c r="AA127" s="80"/>
      <c r="AB127" s="80"/>
      <c r="AC127" s="4"/>
      <c r="AD127" s="80"/>
    </row>
    <row r="128" spans="1:30">
      <c r="A128" s="234">
        <v>54057</v>
      </c>
      <c r="B128" s="16"/>
      <c r="C128" s="16"/>
      <c r="D128" s="16"/>
      <c r="E128" s="240">
        <f t="shared" si="14"/>
        <v>1558354.1997191333</v>
      </c>
      <c r="F128" s="240">
        <f t="shared" si="15"/>
        <v>2522036.5484833457</v>
      </c>
      <c r="G128" s="240">
        <f t="shared" si="16"/>
        <v>4068071.6846694849</v>
      </c>
      <c r="Y128" s="80"/>
      <c r="Z128" s="80"/>
      <c r="AA128" s="80"/>
      <c r="AB128" s="80"/>
      <c r="AC128" s="4"/>
      <c r="AD128" s="80"/>
    </row>
    <row r="129" spans="1:37">
      <c r="A129" s="234">
        <v>54148</v>
      </c>
      <c r="B129" s="16"/>
      <c r="C129" s="16"/>
      <c r="D129" s="16"/>
      <c r="E129" s="240">
        <f t="shared" si="14"/>
        <v>1542770.6577219421</v>
      </c>
      <c r="F129" s="240">
        <f t="shared" si="15"/>
        <v>2503121.2743697204</v>
      </c>
      <c r="G129" s="240">
        <f t="shared" si="16"/>
        <v>4047731.3262461373</v>
      </c>
      <c r="Y129" s="80"/>
      <c r="Z129" s="80"/>
      <c r="AA129" s="80"/>
      <c r="AB129" s="80"/>
      <c r="AC129" s="4"/>
      <c r="AD129" s="80"/>
    </row>
    <row r="130" spans="1:37">
      <c r="A130" s="234">
        <v>54239</v>
      </c>
      <c r="B130" s="16"/>
      <c r="C130" s="16"/>
      <c r="D130" s="16"/>
      <c r="E130" s="240">
        <f t="shared" si="14"/>
        <v>1527342.9511447225</v>
      </c>
      <c r="F130" s="240">
        <f t="shared" si="15"/>
        <v>2484347.8648119476</v>
      </c>
      <c r="G130" s="240">
        <f t="shared" si="16"/>
        <v>4027492.6696149064</v>
      </c>
      <c r="Y130" s="80"/>
      <c r="Z130" s="80"/>
      <c r="AA130" s="80"/>
      <c r="AB130" s="80"/>
      <c r="AC130" s="4"/>
      <c r="AD130" s="80"/>
    </row>
    <row r="131" spans="1:37">
      <c r="A131" s="234">
        <v>54331</v>
      </c>
      <c r="B131" s="16"/>
      <c r="C131" s="16"/>
      <c r="D131" s="16"/>
      <c r="E131" s="240">
        <f t="shared" si="14"/>
        <v>1512069.5216332753</v>
      </c>
      <c r="F131" s="240">
        <f t="shared" si="15"/>
        <v>2465715.2558258581</v>
      </c>
      <c r="G131" s="240">
        <f t="shared" si="16"/>
        <v>4007355.2062668321</v>
      </c>
      <c r="Y131" s="80"/>
      <c r="Z131" s="80"/>
      <c r="AA131" s="80"/>
      <c r="AB131" s="80"/>
      <c r="AC131" s="4"/>
      <c r="AD131" s="80"/>
    </row>
    <row r="132" spans="1:37">
      <c r="A132" s="234">
        <v>54423</v>
      </c>
      <c r="B132" s="16"/>
      <c r="C132" s="16"/>
      <c r="D132" s="16"/>
      <c r="E132" s="240">
        <f t="shared" si="14"/>
        <v>1496948.8264169425</v>
      </c>
      <c r="F132" s="240">
        <f t="shared" si="15"/>
        <v>2447222.3914071643</v>
      </c>
      <c r="G132" s="240">
        <f t="shared" si="16"/>
        <v>3987318.4302354981</v>
      </c>
      <c r="Y132" s="80"/>
      <c r="Z132" s="80"/>
      <c r="AA132" s="80"/>
      <c r="AB132" s="80"/>
      <c r="AC132" s="4"/>
      <c r="AD132" s="80"/>
    </row>
    <row r="133" spans="1:37">
      <c r="A133" s="234">
        <v>54513</v>
      </c>
      <c r="B133" s="16"/>
      <c r="C133" s="16"/>
      <c r="D133" s="16"/>
      <c r="E133" s="240">
        <f t="shared" si="14"/>
        <v>1481979.3381527732</v>
      </c>
      <c r="F133" s="240">
        <f t="shared" si="15"/>
        <v>2428868.2234716103</v>
      </c>
      <c r="G133" s="240">
        <f t="shared" si="16"/>
        <v>3967381.8380843205</v>
      </c>
      <c r="Y133" s="80"/>
      <c r="Z133" s="80"/>
      <c r="AA133" s="80"/>
      <c r="AB133" s="80"/>
      <c r="AC133" s="4"/>
      <c r="AD133" s="80"/>
    </row>
    <row r="134" spans="1:37">
      <c r="A134" s="234">
        <v>54604</v>
      </c>
      <c r="B134" s="16"/>
      <c r="C134" s="16"/>
      <c r="D134" s="16"/>
      <c r="E134" s="240">
        <f t="shared" si="14"/>
        <v>1467159.5447712454</v>
      </c>
      <c r="F134" s="240">
        <f t="shared" si="15"/>
        <v>2410651.7117955731</v>
      </c>
      <c r="G134" s="240">
        <f t="shared" si="16"/>
        <v>3947544.9288938991</v>
      </c>
      <c r="Y134" s="80"/>
      <c r="Z134" s="80"/>
      <c r="AA134" s="80"/>
      <c r="AB134" s="80"/>
      <c r="AC134" s="4"/>
      <c r="AD134" s="80"/>
    </row>
    <row r="135" spans="1:37">
      <c r="A135" s="234">
        <v>54696</v>
      </c>
      <c r="B135" s="16"/>
      <c r="C135" s="16"/>
      <c r="D135" s="16"/>
      <c r="E135" s="240">
        <f t="shared" si="14"/>
        <v>1452487.9493235331</v>
      </c>
      <c r="F135" s="240">
        <f t="shared" si="15"/>
        <v>2392571.8239571061</v>
      </c>
      <c r="G135" s="240">
        <f t="shared" si="16"/>
        <v>3927807.2042494295</v>
      </c>
      <c r="Y135" s="80"/>
      <c r="Z135" s="80"/>
      <c r="AA135" s="80"/>
      <c r="AB135" s="80"/>
      <c r="AC135" s="4"/>
      <c r="AD135" s="80"/>
    </row>
    <row r="136" spans="1:37">
      <c r="A136" s="234">
        <v>54788</v>
      </c>
      <c r="B136" s="16"/>
      <c r="C136" s="16"/>
      <c r="D136" s="16"/>
      <c r="E136" s="240">
        <f t="shared" si="14"/>
        <v>1437963.0698302977</v>
      </c>
      <c r="F136" s="240">
        <f t="shared" si="15"/>
        <v>2374627.5352774276</v>
      </c>
      <c r="G136" s="240">
        <f t="shared" si="16"/>
        <v>3908168.1682281825</v>
      </c>
      <c r="Y136" s="80"/>
      <c r="Z136" s="80"/>
      <c r="AA136" s="80"/>
      <c r="AB136" s="80"/>
      <c r="AC136" s="4"/>
      <c r="AD136" s="80"/>
    </row>
    <row r="137" spans="1:37">
      <c r="A137" s="234">
        <v>54878</v>
      </c>
      <c r="B137" s="16"/>
      <c r="C137" s="16"/>
      <c r="D137" s="16"/>
      <c r="E137" s="240">
        <f t="shared" si="14"/>
        <v>1423583.4391319947</v>
      </c>
      <c r="F137" s="240">
        <f t="shared" si="15"/>
        <v>2356817.828762847</v>
      </c>
      <c r="G137" s="240">
        <f t="shared" si="16"/>
        <v>3888627.3273870414</v>
      </c>
      <c r="Y137" s="80"/>
      <c r="Z137" s="80"/>
      <c r="AA137" s="80"/>
      <c r="AB137" s="80"/>
      <c r="AC137" s="4"/>
      <c r="AD137" s="80"/>
    </row>
    <row r="138" spans="1:37">
      <c r="A138" s="234">
        <v>54969</v>
      </c>
      <c r="B138" s="16"/>
      <c r="C138" s="16"/>
      <c r="D138" s="16"/>
      <c r="E138" s="240">
        <f t="shared" si="14"/>
        <v>1409347.6047406748</v>
      </c>
      <c r="F138" s="240">
        <f t="shared" si="15"/>
        <v>2339141.6950471257</v>
      </c>
      <c r="G138" s="240">
        <f t="shared" si="16"/>
        <v>3869184.1907501062</v>
      </c>
      <c r="Y138" s="80"/>
      <c r="Z138" s="80"/>
      <c r="AA138" s="80"/>
      <c r="AB138" s="80"/>
      <c r="AC138" s="4"/>
      <c r="AD138" s="80"/>
    </row>
    <row r="139" spans="1:37">
      <c r="A139" s="234">
        <v>55061</v>
      </c>
      <c r="B139" s="16"/>
      <c r="C139" s="16"/>
      <c r="D139" s="16"/>
      <c r="E139" s="240">
        <f t="shared" si="14"/>
        <v>1395254.1286932682</v>
      </c>
      <c r="F139" s="240">
        <f t="shared" si="15"/>
        <v>2321598.1323342724</v>
      </c>
      <c r="G139" s="240">
        <f t="shared" si="16"/>
        <v>3849838.2697963556</v>
      </c>
      <c r="Y139" s="80"/>
      <c r="Z139" s="80"/>
      <c r="AA139" s="80"/>
      <c r="AB139" s="80"/>
      <c r="AC139" s="4"/>
      <c r="AD139" s="80"/>
    </row>
    <row r="140" spans="1:37">
      <c r="A140" s="234">
        <v>55153</v>
      </c>
      <c r="B140" s="16"/>
      <c r="C140" s="16"/>
      <c r="D140" s="16"/>
      <c r="E140" s="240">
        <f t="shared" si="14"/>
        <v>1381301.5874063354</v>
      </c>
      <c r="F140" s="240">
        <f t="shared" si="15"/>
        <v>2304186.1463417653</v>
      </c>
      <c r="G140" s="240">
        <f t="shared" si="16"/>
        <v>3830589.078447374</v>
      </c>
      <c r="Y140" s="80"/>
      <c r="Z140" s="80"/>
      <c r="AA140" s="80"/>
      <c r="AB140" s="80"/>
      <c r="AC140" s="4"/>
      <c r="AD140" s="80"/>
    </row>
    <row r="142" spans="1:37" s="15" customFormat="1">
      <c r="A142" s="24" t="s">
        <v>633</v>
      </c>
    </row>
    <row r="143" spans="1:37">
      <c r="B143" s="235">
        <v>2017</v>
      </c>
      <c r="C143" s="235">
        <v>2018</v>
      </c>
      <c r="D143" s="235">
        <v>2019</v>
      </c>
      <c r="E143" s="235">
        <v>2020</v>
      </c>
      <c r="F143" s="235">
        <v>2021</v>
      </c>
      <c r="G143" s="235">
        <v>2022</v>
      </c>
      <c r="H143" s="235">
        <v>2023</v>
      </c>
      <c r="I143" s="235">
        <v>2024</v>
      </c>
      <c r="J143" s="34">
        <v>2025</v>
      </c>
      <c r="K143" s="34">
        <v>2026</v>
      </c>
      <c r="L143" s="34">
        <v>2027</v>
      </c>
      <c r="M143" s="34">
        <v>2028</v>
      </c>
      <c r="N143" s="34">
        <v>2029</v>
      </c>
      <c r="O143" s="34">
        <v>2030</v>
      </c>
      <c r="P143" s="34">
        <v>2031</v>
      </c>
      <c r="Q143" s="34">
        <v>2032</v>
      </c>
      <c r="R143" s="34">
        <v>2033</v>
      </c>
      <c r="S143" s="34">
        <v>2034</v>
      </c>
      <c r="T143" s="34">
        <v>2035</v>
      </c>
      <c r="U143" s="34">
        <v>2036</v>
      </c>
      <c r="V143" s="34">
        <v>2037</v>
      </c>
      <c r="W143" s="34">
        <v>2038</v>
      </c>
      <c r="X143" s="34">
        <v>2039</v>
      </c>
      <c r="Y143" s="34">
        <v>2040</v>
      </c>
      <c r="Z143" s="34">
        <v>2041</v>
      </c>
      <c r="AA143" s="34">
        <v>2042</v>
      </c>
      <c r="AB143" s="34">
        <v>2043</v>
      </c>
      <c r="AC143" s="34">
        <v>2044</v>
      </c>
      <c r="AD143" s="34">
        <v>2045</v>
      </c>
      <c r="AE143" s="34">
        <v>2046</v>
      </c>
      <c r="AF143" s="34">
        <v>2047</v>
      </c>
      <c r="AG143" s="34">
        <v>2048</v>
      </c>
      <c r="AH143" s="34">
        <v>2049</v>
      </c>
      <c r="AI143" s="34">
        <v>2050</v>
      </c>
      <c r="AJ143" s="1"/>
      <c r="AK143" s="1"/>
    </row>
    <row r="144" spans="1:37" s="243" customFormat="1">
      <c r="A144" t="s">
        <v>62</v>
      </c>
      <c r="B144" s="243">
        <f ca="1">OFFSET($B$153,0,(COLUMN(A144)*4)-1)</f>
        <v>29.580874999999999</v>
      </c>
      <c r="C144" s="243">
        <f t="shared" ref="C144:D144" ca="1" si="17">OFFSET($B$153,0,(COLUMN(B144)*4)-1)</f>
        <v>23.905961000000005</v>
      </c>
      <c r="D144" s="243">
        <f t="shared" ca="1" si="17"/>
        <v>20.058937</v>
      </c>
      <c r="E144" s="243">
        <f t="shared" ref="E144" ca="1" si="18">OFFSET($B$153,0,(COLUMN(D144)*4)-1)</f>
        <v>16.528337000000001</v>
      </c>
      <c r="F144" s="243">
        <f t="shared" ref="F144" ca="1" si="19">OFFSET($B$153,0,(COLUMN(E144)*4)-1)</f>
        <v>16.669232999999998</v>
      </c>
      <c r="G144" s="243">
        <f t="shared" ref="G144" ca="1" si="20">OFFSET($B$153,0,(COLUMN(F144)*4)-1)</f>
        <v>14.764186</v>
      </c>
      <c r="H144" s="243">
        <f t="shared" ref="H144" ca="1" si="21">OFFSET($B$153,0,(COLUMN(G144)*4)-1)</f>
        <v>13.32</v>
      </c>
      <c r="I144" s="243">
        <f t="shared" ref="I144" ca="1" si="22">OFFSET($B$153,0,(COLUMN(H144)*4)-1)</f>
        <v>11.540391</v>
      </c>
      <c r="J144" s="253"/>
      <c r="K144" s="253"/>
      <c r="L144" s="253"/>
      <c r="M144" s="253"/>
      <c r="N144" s="243">
        <f ca="1">OFFSET($B$153,0,(COLUMN(D144)*4)-1)</f>
        <v>16.528337000000001</v>
      </c>
      <c r="O144" s="243">
        <f ca="1">OFFSET($B$153,0,(COLUMN(N144)*4)-1)</f>
        <v>0</v>
      </c>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row>
    <row r="145" spans="1:139" s="243" customFormat="1">
      <c r="A145" t="s">
        <v>238</v>
      </c>
      <c r="H145" s="111"/>
      <c r="I145" s="111">
        <f ca="1">I144</f>
        <v>11.540391</v>
      </c>
      <c r="J145" s="243">
        <f ca="1">OFFSET($AH$154,0,(COLUMN(A145)*4)-1)</f>
        <v>10.481249</v>
      </c>
      <c r="K145" s="243">
        <f t="shared" ref="K145:O145" ca="1" si="23">OFFSET($AH$154,0,(COLUMN(B145)*4)-1)</f>
        <v>8.9022127826534394</v>
      </c>
      <c r="L145" s="243">
        <f t="shared" ca="1" si="23"/>
        <v>7.5610638033347266</v>
      </c>
      <c r="M145" s="243">
        <f t="shared" ca="1" si="23"/>
        <v>6.4219635313028673</v>
      </c>
      <c r="N145" s="243">
        <f t="shared" ca="1" si="23"/>
        <v>5.4544726337575424</v>
      </c>
      <c r="O145" s="243">
        <f t="shared" ca="1" si="23"/>
        <v>4.6327375680961094</v>
      </c>
      <c r="P145" s="243">
        <f t="shared" ref="P145" ca="1" si="24">OFFSET($AH$154,0,(COLUMN(G145)*4)-1)</f>
        <v>4.2730896264476836</v>
      </c>
      <c r="Q145" s="243">
        <f t="shared" ref="Q145" ca="1" si="25">OFFSET($AH$154,0,(COLUMN(H145)*4)-1)</f>
        <v>3.9413618162616362</v>
      </c>
      <c r="R145" s="243">
        <f t="shared" ref="R145" ca="1" si="26">OFFSET($AH$154,0,(COLUMN(I145)*4)-1)</f>
        <v>3.6353866463595037</v>
      </c>
      <c r="S145" s="243">
        <f t="shared" ref="S145" ca="1" si="27">OFFSET($AH$154,0,(COLUMN(J145)*4)-1)</f>
        <v>3.3531648918911863</v>
      </c>
      <c r="T145" s="243">
        <f t="shared" ref="T145" ca="1" si="28">OFFSET($AH$154,0,(COLUMN(K145)*4)-1)</f>
        <v>3.092852531510272</v>
      </c>
      <c r="U145" s="243">
        <f t="shared" ref="U145" ca="1" si="29">OFFSET($AH$154,0,(COLUMN(L145)*4)-1)</f>
        <v>2.8527486986404718</v>
      </c>
      <c r="V145" s="243">
        <f t="shared" ref="V145" ca="1" si="30">OFFSET($AH$154,0,(COLUMN(M145)*4)-1)</f>
        <v>2.6312845681074064</v>
      </c>
      <c r="W145" s="243">
        <f t="shared" ref="W145" ca="1" si="31">OFFSET($AH$154,0,(COLUMN(N145)*4)-1)</f>
        <v>2.4270131055216231</v>
      </c>
      <c r="X145" s="243">
        <f t="shared" ref="X145" ca="1" si="32">OFFSET($AH$154,0,(COLUMN(O145)*4)-1)</f>
        <v>2.2385996124358654</v>
      </c>
      <c r="Y145" s="243">
        <f t="shared" ref="Y145" ca="1" si="33">OFFSET($AH$154,0,(COLUMN(P145)*4)-1)</f>
        <v>2.0648130054991825</v>
      </c>
      <c r="Z145" s="243">
        <f t="shared" ref="Z145" ca="1" si="34">OFFSET($AH$154,0,(COLUMN(Q145)*4)-1)</f>
        <v>1.9834511344786223</v>
      </c>
      <c r="AA145" s="243">
        <f t="shared" ref="AA145" ca="1" si="35">OFFSET($AH$154,0,(COLUMN(R145)*4)-1)</f>
        <v>1.9052952458101378</v>
      </c>
      <c r="AB145" s="243">
        <f t="shared" ref="AB145" ca="1" si="36">OFFSET($AH$154,0,(COLUMN(S145)*4)-1)</f>
        <v>1.8302190109971879</v>
      </c>
      <c r="AC145" s="243">
        <f t="shared" ref="AC145" ca="1" si="37">OFFSET($AH$154,0,(COLUMN(T145)*4)-1)</f>
        <v>1.7581010793900445</v>
      </c>
      <c r="AD145" s="243">
        <f t="shared" ref="AD145" ca="1" si="38">OFFSET($AH$154,0,(COLUMN(U145)*4)-1)</f>
        <v>1.6888248820387703</v>
      </c>
      <c r="AE145" s="243">
        <f t="shared" ref="AE145" ca="1" si="39">OFFSET($AH$154,0,(COLUMN(V145)*4)-1)</f>
        <v>1.6222784432751634</v>
      </c>
      <c r="AF145" s="243">
        <f t="shared" ref="AF145" ca="1" si="40">OFFSET($AH$154,0,(COLUMN(W145)*4)-1)</f>
        <v>1.5583541997191332</v>
      </c>
      <c r="AG145" s="243">
        <f t="shared" ref="AG145" ca="1" si="41">OFFSET($AH$154,0,(COLUMN(X145)*4)-1)</f>
        <v>1.4969488264169426</v>
      </c>
      <c r="AH145" s="243">
        <f t="shared" ref="AH145" ca="1" si="42">OFFSET($AH$154,0,(COLUMN(Y145)*4)-1)</f>
        <v>1.4379630698302976</v>
      </c>
      <c r="AI145" s="243">
        <f t="shared" ref="AI145" ca="1" si="43">OFFSET($AH$154,0,(COLUMN(Z145)*4)-1)</f>
        <v>1.3813015874063355</v>
      </c>
    </row>
    <row r="146" spans="1:139" s="243" customFormat="1">
      <c r="A146" t="s">
        <v>237</v>
      </c>
      <c r="I146" s="111">
        <f t="shared" ref="I146:I147" ca="1" si="44">I145</f>
        <v>11.540391</v>
      </c>
      <c r="J146" s="243">
        <f ca="1">OFFSET($AH$155,0,(COLUMN(A146)*4)-1)</f>
        <v>10.481249</v>
      </c>
      <c r="K146" s="243">
        <f t="shared" ref="K146:O146" ca="1" si="45">OFFSET($AH$155,0,(COLUMN(B146)*4)-1)</f>
        <v>9.2789743795196902</v>
      </c>
      <c r="L146" s="243">
        <f t="shared" ca="1" si="45"/>
        <v>8.2146093023629927</v>
      </c>
      <c r="M146" s="243">
        <f t="shared" ca="1" si="45"/>
        <v>7.272334552341075</v>
      </c>
      <c r="N146" s="243">
        <f t="shared" ca="1" si="45"/>
        <v>6.4381454911021221</v>
      </c>
      <c r="O146" s="243">
        <f t="shared" ca="1" si="45"/>
        <v>5.6996439130066276</v>
      </c>
      <c r="P146" s="243">
        <f t="shared" ref="P146" ca="1" si="46">OFFSET($AH$155,0,(COLUMN(G146)*4)-1)</f>
        <v>5.3652831408604369</v>
      </c>
      <c r="Q146" s="243">
        <f t="shared" ref="Q146" ca="1" si="47">OFFSET($AH$155,0,(COLUMN(H146)*4)-1)</f>
        <v>5.0505371249440287</v>
      </c>
      <c r="R146" s="243">
        <f t="shared" ref="R146" ca="1" si="48">OFFSET($AH$155,0,(COLUMN(I146)*4)-1)</f>
        <v>4.7542551959983168</v>
      </c>
      <c r="S146" s="243">
        <f t="shared" ref="S146" ca="1" si="49">OFFSET($AH$155,0,(COLUMN(J146)*4)-1)</f>
        <v>4.475354186992039</v>
      </c>
      <c r="T146" s="243">
        <f t="shared" ref="T146" ca="1" si="50">OFFSET($AH$155,0,(COLUMN(K146)*4)-1)</f>
        <v>4.2128144732082378</v>
      </c>
      <c r="U146" s="243">
        <f t="shared" ref="U146" ca="1" si="51">OFFSET($AH$155,0,(COLUMN(L146)*4)-1)</f>
        <v>3.965676244632919</v>
      </c>
      <c r="V146" s="243">
        <f t="shared" ref="V146" ca="1" si="52">OFFSET($AH$155,0,(COLUMN(M146)*4)-1)</f>
        <v>3.7330359970182552</v>
      </c>
      <c r="W146" s="243">
        <f t="shared" ref="W146" ca="1" si="53">OFFSET($AH$155,0,(COLUMN(N146)*4)-1)</f>
        <v>3.5140432287921226</v>
      </c>
      <c r="X146" s="243">
        <f t="shared" ref="X146" ca="1" si="54">OFFSET($AH$155,0,(COLUMN(O146)*4)-1)</f>
        <v>3.3078973317383142</v>
      </c>
      <c r="Y146" s="243">
        <f t="shared" ref="Y146" ca="1" si="55">OFFSET($AH$155,0,(COLUMN(P146)*4)-1)</f>
        <v>3.1138446640801862</v>
      </c>
      <c r="Z146" s="243">
        <f t="shared" ref="Z146" ca="1" si="56">OFFSET($AH$155,0,(COLUMN(Q146)*4)-1)</f>
        <v>3.021475001971436</v>
      </c>
      <c r="AA146" s="243">
        <f t="shared" ref="AA146" ca="1" si="57">OFFSET($AH$155,0,(COLUMN(R146)*4)-1)</f>
        <v>2.9318454105465288</v>
      </c>
      <c r="AB146" s="243">
        <f t="shared" ref="AB146" ca="1" si="58">OFFSET($AH$155,0,(COLUMN(S146)*4)-1)</f>
        <v>2.8448746078436038</v>
      </c>
      <c r="AC146" s="243">
        <f t="shared" ref="AC146" ca="1" si="59">OFFSET($AH$155,0,(COLUMN(T146)*4)-1)</f>
        <v>2.7604837230639037</v>
      </c>
      <c r="AD146" s="243">
        <f t="shared" ref="AD146" ca="1" si="60">OFFSET($AH$155,0,(COLUMN(U146)*4)-1)</f>
        <v>2.6785962250465811</v>
      </c>
      <c r="AE146" s="243">
        <f t="shared" ref="AE146" ca="1" si="61">OFFSET($AH$155,0,(COLUMN(V146)*4)-1)</f>
        <v>2.5991378528652529</v>
      </c>
      <c r="AF146" s="243">
        <f t="shared" ref="AF146" ca="1" si="62">OFFSET($AH$155,0,(COLUMN(W146)*4)-1)</f>
        <v>2.5220365484833458</v>
      </c>
      <c r="AG146" s="243">
        <f t="shared" ref="AG146" ca="1" si="63">OFFSET($AH$155,0,(COLUMN(X146)*4)-1)</f>
        <v>2.4472223914071645</v>
      </c>
      <c r="AH146" s="243">
        <f t="shared" ref="AH146" ca="1" si="64">OFFSET($AH$155,0,(COLUMN(Y146)*4)-1)</f>
        <v>2.3746275352774275</v>
      </c>
      <c r="AI146" s="243">
        <f t="shared" ref="AI146" ca="1" si="65">OFFSET($AH$155,0,(COLUMN(Z146)*4)-1)</f>
        <v>2.3041861463417654</v>
      </c>
    </row>
    <row r="147" spans="1:139" s="243" customFormat="1">
      <c r="A147" t="s">
        <v>236</v>
      </c>
      <c r="I147" s="111">
        <f t="shared" ca="1" si="44"/>
        <v>11.540391</v>
      </c>
      <c r="J147" s="243">
        <f ca="1">OFFSET($AH$156,0,(COLUMN(A147)*4)-1)</f>
        <v>10.481249</v>
      </c>
      <c r="K147" s="243">
        <f t="shared" ref="K147:O147" ca="1" si="66">OFFSET($AH$156,0,(COLUMN(B147)*4)-1)</f>
        <v>9.6675703546318399</v>
      </c>
      <c r="L147" s="243">
        <f t="shared" ca="1" si="66"/>
        <v>8.9170590796723186</v>
      </c>
      <c r="M147" s="243">
        <f t="shared" ca="1" si="66"/>
        <v>8.2248113759286472</v>
      </c>
      <c r="N147" s="243">
        <f t="shared" ca="1" si="66"/>
        <v>7.5863041351623748</v>
      </c>
      <c r="O147" s="243">
        <f t="shared" ca="1" si="66"/>
        <v>6.9973653863501113</v>
      </c>
      <c r="P147" s="243">
        <f t="shared" ref="P147" ca="1" si="67">OFFSET($AH$156,0,(COLUMN(G147)*4)-1)</f>
        <v>6.721641270640025</v>
      </c>
      <c r="Q147" s="243">
        <f t="shared" ref="Q147" ca="1" si="68">OFFSET($AH$156,0,(COLUMN(H147)*4)-1)</f>
        <v>6.4567817852281379</v>
      </c>
      <c r="R147" s="243">
        <f t="shared" ref="R147" ca="1" si="69">OFFSET($AH$156,0,(COLUMN(I147)*4)-1)</f>
        <v>6.2023588203308275</v>
      </c>
      <c r="S147" s="243">
        <f t="shared" ref="S147" ca="1" si="70">OFFSET($AH$156,0,(COLUMN(J147)*4)-1)</f>
        <v>5.957961135398099</v>
      </c>
      <c r="T147" s="243">
        <f t="shared" ref="T147" ca="1" si="71">OFFSET($AH$156,0,(COLUMN(K147)*4)-1)</f>
        <v>5.7231936943984829</v>
      </c>
      <c r="U147" s="243">
        <f t="shared" ref="U147" ca="1" si="72">OFFSET($AH$156,0,(COLUMN(L147)*4)-1)</f>
        <v>5.4976770272963424</v>
      </c>
      <c r="V147" s="243">
        <f t="shared" ref="V147" ca="1" si="73">OFFSET($AH$156,0,(COLUMN(M147)*4)-1)</f>
        <v>5.2810466166895278</v>
      </c>
      <c r="W147" s="243">
        <f t="shared" ref="W147" ca="1" si="74">OFFSET($AH$156,0,(COLUMN(N147)*4)-1)</f>
        <v>5.0729523086159594</v>
      </c>
      <c r="X147" s="243">
        <f t="shared" ref="X147" ca="1" si="75">OFFSET($AH$156,0,(COLUMN(O147)*4)-1)</f>
        <v>4.8730577465767793</v>
      </c>
      <c r="Y147" s="243">
        <f t="shared" ref="Y147" ca="1" si="76">OFFSET($AH$156,0,(COLUMN(P147)*4)-1)</f>
        <v>4.6810398278612455</v>
      </c>
      <c r="Z147" s="243">
        <f t="shared" ref="Z147" ca="1" si="77">OFFSET($AH$156,0,(COLUMN(Q147)*4)-1)</f>
        <v>4.5881188496839354</v>
      </c>
      <c r="AA147" s="243">
        <f t="shared" ref="AA147" ca="1" si="78">OFFSET($AH$156,0,(COLUMN(R147)*4)-1)</f>
        <v>4.4970423993258599</v>
      </c>
      <c r="AB147" s="243">
        <f t="shared" ref="AB147" ca="1" si="79">OFFSET($AH$156,0,(COLUMN(S147)*4)-1)</f>
        <v>4.4077738619886935</v>
      </c>
      <c r="AC147" s="243">
        <f t="shared" ref="AC147" ca="1" si="80">OFFSET($AH$156,0,(COLUMN(T147)*4)-1)</f>
        <v>4.3202773496961457</v>
      </c>
      <c r="AD147" s="243">
        <f t="shared" ref="AD147" ca="1" si="81">OFFSET($AH$156,0,(COLUMN(U147)*4)-1)</f>
        <v>4.2345176868661758</v>
      </c>
      <c r="AE147" s="243">
        <f t="shared" ref="AE147" ca="1" si="82">OFFSET($AH$156,0,(COLUMN(V147)*4)-1)</f>
        <v>4.1504603961696116</v>
      </c>
      <c r="AF147" s="243">
        <f t="shared" ref="AF147" ca="1" si="83">OFFSET($AH$156,0,(COLUMN(W147)*4)-1)</f>
        <v>4.0680716846694844</v>
      </c>
      <c r="AG147" s="243">
        <f t="shared" ref="AG147" ca="1" si="84">OFFSET($AH$156,0,(COLUMN(X147)*4)-1)</f>
        <v>3.987318430235498</v>
      </c>
      <c r="AH147" s="243">
        <f t="shared" ref="AH147" ca="1" si="85">OFFSET($AH$156,0,(COLUMN(Y147)*4)-1)</f>
        <v>3.9081681682281824</v>
      </c>
      <c r="AI147" s="243">
        <f t="shared" ref="AI147" ca="1" si="86">OFFSET($AH$156,0,(COLUMN(Z147)*4)-1)</f>
        <v>3.8305890784473742</v>
      </c>
    </row>
    <row r="148" spans="1:139">
      <c r="H148" s="9"/>
      <c r="I148" s="9"/>
      <c r="J148" s="9"/>
    </row>
    <row r="151" spans="1:139" s="12" customFormat="1">
      <c r="A151" s="19" t="s">
        <v>634</v>
      </c>
    </row>
    <row r="152" spans="1:139" s="12" customFormat="1">
      <c r="A152" s="19"/>
      <c r="B152" s="252" cm="1">
        <f t="array" ref="B152:EG152">TRANSPOSE(A5:A140)</f>
        <v>42825</v>
      </c>
      <c r="C152" s="252">
        <v>42916</v>
      </c>
      <c r="D152" s="252">
        <v>43008</v>
      </c>
      <c r="E152" s="252">
        <v>43100</v>
      </c>
      <c r="F152" s="252">
        <v>43190</v>
      </c>
      <c r="G152" s="252">
        <v>43281</v>
      </c>
      <c r="H152" s="252">
        <v>43373</v>
      </c>
      <c r="I152" s="252">
        <v>43465</v>
      </c>
      <c r="J152" s="252">
        <v>43555</v>
      </c>
      <c r="K152" s="252">
        <v>43646</v>
      </c>
      <c r="L152" s="252">
        <v>43738</v>
      </c>
      <c r="M152" s="252">
        <v>43830</v>
      </c>
      <c r="N152" s="252">
        <v>43921</v>
      </c>
      <c r="O152" s="252">
        <v>44012</v>
      </c>
      <c r="P152" s="252">
        <v>44104</v>
      </c>
      <c r="Q152" s="252">
        <v>44196</v>
      </c>
      <c r="R152" s="252">
        <v>44286</v>
      </c>
      <c r="S152" s="252">
        <v>44377</v>
      </c>
      <c r="T152" s="252">
        <v>44469</v>
      </c>
      <c r="U152" s="252">
        <v>44561</v>
      </c>
      <c r="V152" s="252">
        <v>44651</v>
      </c>
      <c r="W152" s="252">
        <v>44742</v>
      </c>
      <c r="X152" s="252">
        <v>44834</v>
      </c>
      <c r="Y152" s="252">
        <v>44926</v>
      </c>
      <c r="Z152" s="252">
        <v>45016</v>
      </c>
      <c r="AA152" s="252">
        <v>45107</v>
      </c>
      <c r="AB152" s="252">
        <v>45199</v>
      </c>
      <c r="AC152" s="252">
        <v>45291</v>
      </c>
      <c r="AD152" s="252">
        <v>45382</v>
      </c>
      <c r="AE152" s="252">
        <v>45473</v>
      </c>
      <c r="AF152" s="252">
        <v>45565</v>
      </c>
      <c r="AG152" s="252">
        <v>45657</v>
      </c>
      <c r="AH152" s="252">
        <v>45747</v>
      </c>
      <c r="AI152" s="252">
        <v>45838</v>
      </c>
      <c r="AJ152" s="252">
        <v>45930</v>
      </c>
      <c r="AK152" s="252">
        <v>46022</v>
      </c>
      <c r="AL152" s="252">
        <v>46112</v>
      </c>
      <c r="AM152" s="252">
        <v>46203</v>
      </c>
      <c r="AN152" s="252">
        <v>46295</v>
      </c>
      <c r="AO152" s="252">
        <v>46387</v>
      </c>
      <c r="AP152" s="252">
        <v>46477</v>
      </c>
      <c r="AQ152" s="252">
        <v>46568</v>
      </c>
      <c r="AR152" s="252">
        <v>46660</v>
      </c>
      <c r="AS152" s="252">
        <v>46752</v>
      </c>
      <c r="AT152" s="252">
        <v>46843</v>
      </c>
      <c r="AU152" s="252">
        <v>46934</v>
      </c>
      <c r="AV152" s="252">
        <v>47026</v>
      </c>
      <c r="AW152" s="252">
        <v>47118</v>
      </c>
      <c r="AX152" s="252">
        <v>47208</v>
      </c>
      <c r="AY152" s="252">
        <v>47299</v>
      </c>
      <c r="AZ152" s="252">
        <v>47391</v>
      </c>
      <c r="BA152" s="252">
        <v>47483</v>
      </c>
      <c r="BB152" s="252">
        <v>47573</v>
      </c>
      <c r="BC152" s="252">
        <v>47664</v>
      </c>
      <c r="BD152" s="252">
        <v>47756</v>
      </c>
      <c r="BE152" s="252">
        <v>47848</v>
      </c>
      <c r="BF152" s="252">
        <v>47938</v>
      </c>
      <c r="BG152" s="252">
        <v>48029</v>
      </c>
      <c r="BH152" s="252">
        <v>48121</v>
      </c>
      <c r="BI152" s="252">
        <v>48213</v>
      </c>
      <c r="BJ152" s="252">
        <v>48304</v>
      </c>
      <c r="BK152" s="252">
        <v>48395</v>
      </c>
      <c r="BL152" s="252">
        <v>48487</v>
      </c>
      <c r="BM152" s="252">
        <v>48579</v>
      </c>
      <c r="BN152" s="252">
        <v>48669</v>
      </c>
      <c r="BO152" s="252">
        <v>48760</v>
      </c>
      <c r="BP152" s="252">
        <v>48852</v>
      </c>
      <c r="BQ152" s="252">
        <v>48944</v>
      </c>
      <c r="BR152" s="252">
        <v>49034</v>
      </c>
      <c r="BS152" s="252">
        <v>49125</v>
      </c>
      <c r="BT152" s="252">
        <v>49217</v>
      </c>
      <c r="BU152" s="252">
        <v>49309</v>
      </c>
      <c r="BV152" s="252">
        <v>49399</v>
      </c>
      <c r="BW152" s="252">
        <v>49490</v>
      </c>
      <c r="BX152" s="252">
        <v>49582</v>
      </c>
      <c r="BY152" s="252">
        <v>49674</v>
      </c>
      <c r="BZ152" s="252">
        <v>49765</v>
      </c>
      <c r="CA152" s="252">
        <v>49856</v>
      </c>
      <c r="CB152" s="252">
        <v>49948</v>
      </c>
      <c r="CC152" s="252">
        <v>50040</v>
      </c>
      <c r="CD152" s="252">
        <v>50130</v>
      </c>
      <c r="CE152" s="252">
        <v>50221</v>
      </c>
      <c r="CF152" s="252">
        <v>50313</v>
      </c>
      <c r="CG152" s="252">
        <v>50405</v>
      </c>
      <c r="CH152" s="252">
        <v>50495</v>
      </c>
      <c r="CI152" s="252">
        <v>50586</v>
      </c>
      <c r="CJ152" s="252">
        <v>50678</v>
      </c>
      <c r="CK152" s="252">
        <v>50770</v>
      </c>
      <c r="CL152" s="252">
        <v>50860</v>
      </c>
      <c r="CM152" s="252">
        <v>50951</v>
      </c>
      <c r="CN152" s="252">
        <v>51043</v>
      </c>
      <c r="CO152" s="252">
        <v>51135</v>
      </c>
      <c r="CP152" s="252">
        <v>51226</v>
      </c>
      <c r="CQ152" s="252">
        <v>51317</v>
      </c>
      <c r="CR152" s="252">
        <v>51409</v>
      </c>
      <c r="CS152" s="252">
        <v>51501</v>
      </c>
      <c r="CT152" s="252">
        <v>51591</v>
      </c>
      <c r="CU152" s="252">
        <v>51682</v>
      </c>
      <c r="CV152" s="252">
        <v>51774</v>
      </c>
      <c r="CW152" s="252">
        <v>51866</v>
      </c>
      <c r="CX152" s="252">
        <v>51956</v>
      </c>
      <c r="CY152" s="252">
        <v>52047</v>
      </c>
      <c r="CZ152" s="252">
        <v>52139</v>
      </c>
      <c r="DA152" s="252">
        <v>52231</v>
      </c>
      <c r="DB152" s="252">
        <v>52321</v>
      </c>
      <c r="DC152" s="252">
        <v>52412</v>
      </c>
      <c r="DD152" s="252">
        <v>52504</v>
      </c>
      <c r="DE152" s="252">
        <v>52596</v>
      </c>
      <c r="DF152" s="252">
        <v>52687</v>
      </c>
      <c r="DG152" s="252">
        <v>52778</v>
      </c>
      <c r="DH152" s="252">
        <v>52870</v>
      </c>
      <c r="DI152" s="252">
        <v>52962</v>
      </c>
      <c r="DJ152" s="252">
        <v>53052</v>
      </c>
      <c r="DK152" s="252">
        <v>53143</v>
      </c>
      <c r="DL152" s="252">
        <v>53235</v>
      </c>
      <c r="DM152" s="252">
        <v>53327</v>
      </c>
      <c r="DN152" s="252">
        <v>53417</v>
      </c>
      <c r="DO152" s="252">
        <v>53508</v>
      </c>
      <c r="DP152" s="252">
        <v>53600</v>
      </c>
      <c r="DQ152" s="252">
        <v>53692</v>
      </c>
      <c r="DR152" s="252">
        <v>53782</v>
      </c>
      <c r="DS152" s="252">
        <v>53873</v>
      </c>
      <c r="DT152" s="252">
        <v>53965</v>
      </c>
      <c r="DU152" s="252">
        <v>54057</v>
      </c>
      <c r="DV152" s="252">
        <v>54148</v>
      </c>
      <c r="DW152" s="252">
        <v>54239</v>
      </c>
      <c r="DX152" s="252">
        <v>54331</v>
      </c>
      <c r="DY152" s="252">
        <v>54423</v>
      </c>
      <c r="DZ152" s="252">
        <v>54513</v>
      </c>
      <c r="EA152" s="252">
        <v>54604</v>
      </c>
      <c r="EB152" s="252">
        <v>54696</v>
      </c>
      <c r="EC152" s="252">
        <v>54788</v>
      </c>
      <c r="ED152" s="252">
        <v>54878</v>
      </c>
      <c r="EE152" s="252">
        <v>54969</v>
      </c>
      <c r="EF152" s="252">
        <v>55061</v>
      </c>
      <c r="EG152" s="252">
        <v>55153</v>
      </c>
      <c r="EH152" s="252"/>
      <c r="EI152" s="252"/>
    </row>
    <row r="153" spans="1:139" s="11" customFormat="1">
      <c r="A153" t="s">
        <v>635</v>
      </c>
      <c r="B153" s="111" cm="1">
        <f t="array" ref="B153:AK153">TRANSPOSE(B5:B40)/1000000</f>
        <v>32.645150000000001</v>
      </c>
      <c r="C153" s="111">
        <v>31.515322999999999</v>
      </c>
      <c r="D153" s="111">
        <v>30.514524999999995</v>
      </c>
      <c r="E153" s="228">
        <v>29.580874999999999</v>
      </c>
      <c r="F153" s="228">
        <v>28.416357999999999</v>
      </c>
      <c r="G153" s="111">
        <v>25.560414000000002</v>
      </c>
      <c r="H153" s="111">
        <v>24.632771999999999</v>
      </c>
      <c r="I153" s="111">
        <v>23.905961000000005</v>
      </c>
      <c r="J153" s="111">
        <v>22.437390000000001</v>
      </c>
      <c r="K153" s="111">
        <v>21.087375000000002</v>
      </c>
      <c r="L153" s="111">
        <v>19.876494999999998</v>
      </c>
      <c r="M153" s="111">
        <v>20.058937</v>
      </c>
      <c r="N153" s="111">
        <v>19.049208</v>
      </c>
      <c r="O153" s="228">
        <v>17.091308999999995</v>
      </c>
      <c r="P153" s="111">
        <v>16.861643000000001</v>
      </c>
      <c r="Q153" s="111">
        <v>16.528337000000001</v>
      </c>
      <c r="R153" s="111">
        <v>16.396218999999999</v>
      </c>
      <c r="S153" s="111">
        <v>16.806373000000001</v>
      </c>
      <c r="T153" s="111">
        <v>16.821126</v>
      </c>
      <c r="U153" s="111">
        <v>16.669232999999998</v>
      </c>
      <c r="V153" s="111">
        <v>16.397404999999999</v>
      </c>
      <c r="W153" s="111">
        <v>16.162192000000001</v>
      </c>
      <c r="X153" s="111">
        <v>14.897997</v>
      </c>
      <c r="Y153" s="111">
        <v>14.764186</v>
      </c>
      <c r="Z153" s="111">
        <v>14.771926000000001</v>
      </c>
      <c r="AA153" s="111">
        <v>14.358048999999999</v>
      </c>
      <c r="AB153" s="111">
        <v>14.199057</v>
      </c>
      <c r="AC153" s="111">
        <v>13.32</v>
      </c>
      <c r="AD153" s="111">
        <v>12.7</v>
      </c>
      <c r="AE153" s="111">
        <v>12.49</v>
      </c>
      <c r="AF153" s="111">
        <v>12.007861</v>
      </c>
      <c r="AG153" s="111">
        <v>11.540391</v>
      </c>
      <c r="AH153" s="111">
        <v>11.143604</v>
      </c>
      <c r="AI153" s="111">
        <v>10.982113999999999</v>
      </c>
      <c r="AJ153" s="111">
        <v>11.159052000000001</v>
      </c>
      <c r="AK153" s="111">
        <v>10.481249</v>
      </c>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row>
    <row r="154" spans="1:139" s="11" customFormat="1">
      <c r="A154" t="s">
        <v>636</v>
      </c>
      <c r="B154" s="111"/>
      <c r="C154" s="111"/>
      <c r="D154" s="111"/>
      <c r="E154" s="228"/>
      <c r="F154" s="228"/>
      <c r="G154" s="111"/>
      <c r="H154" s="111"/>
      <c r="I154" s="111"/>
      <c r="J154" s="111"/>
      <c r="K154" s="111"/>
      <c r="L154" s="111"/>
      <c r="M154" s="111"/>
      <c r="N154" s="111"/>
      <c r="O154" s="228"/>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f>AK153</f>
        <v>10.481249</v>
      </c>
      <c r="AL154" s="111" cm="1">
        <f t="array" ref="AL154:EG156">TRANSPOSE(E41:G140)/1000000</f>
        <v>10.06199904</v>
      </c>
      <c r="AM154" s="111">
        <v>9.6595190783999989</v>
      </c>
      <c r="AN154" s="111">
        <v>9.2731383152639992</v>
      </c>
      <c r="AO154" s="111">
        <v>8.9022127826534394</v>
      </c>
      <c r="AP154" s="111">
        <v>8.5461242713473027</v>
      </c>
      <c r="AQ154" s="111">
        <v>8.2042793004934111</v>
      </c>
      <c r="AR154" s="111">
        <v>7.8761081284736738</v>
      </c>
      <c r="AS154" s="111">
        <v>7.5610638033347266</v>
      </c>
      <c r="AT154" s="111">
        <v>7.2586212512013377</v>
      </c>
      <c r="AU154" s="111">
        <v>6.9682764011532852</v>
      </c>
      <c r="AV154" s="111">
        <v>6.6895453451071543</v>
      </c>
      <c r="AW154" s="111">
        <v>6.4219635313028673</v>
      </c>
      <c r="AX154" s="111">
        <v>6.1650849900507527</v>
      </c>
      <c r="AY154" s="111">
        <v>5.9184815904487227</v>
      </c>
      <c r="AZ154" s="111">
        <v>5.6817423268307738</v>
      </c>
      <c r="BA154" s="111">
        <v>5.4544726337575424</v>
      </c>
      <c r="BB154" s="111">
        <v>5.2362937284072411</v>
      </c>
      <c r="BC154" s="111">
        <v>5.0268419792709516</v>
      </c>
      <c r="BD154" s="111">
        <v>4.8257683001001146</v>
      </c>
      <c r="BE154" s="111">
        <v>4.6327375680961094</v>
      </c>
      <c r="BF154" s="111">
        <v>4.5400828167341869</v>
      </c>
      <c r="BG154" s="111">
        <v>4.4492811603995044</v>
      </c>
      <c r="BH154" s="111">
        <v>4.3602955371915142</v>
      </c>
      <c r="BI154" s="111">
        <v>4.2730896264476836</v>
      </c>
      <c r="BJ154" s="111">
        <v>4.1876278339187296</v>
      </c>
      <c r="BK154" s="111">
        <v>4.1038752772403546</v>
      </c>
      <c r="BL154" s="111">
        <v>4.0217977716955469</v>
      </c>
      <c r="BM154" s="111">
        <v>3.9413618162616362</v>
      </c>
      <c r="BN154" s="111">
        <v>3.8625345799364035</v>
      </c>
      <c r="BO154" s="111">
        <v>3.7852838883376756</v>
      </c>
      <c r="BP154" s="111">
        <v>3.7095782105709221</v>
      </c>
      <c r="BQ154" s="111">
        <v>3.6353866463595037</v>
      </c>
      <c r="BR154" s="111">
        <v>3.5626789134323138</v>
      </c>
      <c r="BS154" s="111">
        <v>3.4914253351636675</v>
      </c>
      <c r="BT154" s="111">
        <v>3.4215968284603941</v>
      </c>
      <c r="BU154" s="111">
        <v>3.3531648918911863</v>
      </c>
      <c r="BV154" s="111">
        <v>3.2861015940533624</v>
      </c>
      <c r="BW154" s="111">
        <v>3.2203795621722953</v>
      </c>
      <c r="BX154" s="111">
        <v>3.1559719709288494</v>
      </c>
      <c r="BY154" s="111">
        <v>3.092852531510272</v>
      </c>
      <c r="BZ154" s="111">
        <v>3.0309954808800668</v>
      </c>
      <c r="CA154" s="111">
        <v>2.9703755712624655</v>
      </c>
      <c r="CB154" s="111">
        <v>2.9109680598372161</v>
      </c>
      <c r="CC154" s="111">
        <v>2.8527486986404718</v>
      </c>
      <c r="CD154" s="111">
        <v>2.7956937246676623</v>
      </c>
      <c r="CE154" s="111">
        <v>2.7397798501743091</v>
      </c>
      <c r="CF154" s="111">
        <v>2.684984253170823</v>
      </c>
      <c r="CG154" s="111">
        <v>2.6312845681074064</v>
      </c>
      <c r="CH154" s="111">
        <v>2.5786588767452585</v>
      </c>
      <c r="CI154" s="111">
        <v>2.5270856992103532</v>
      </c>
      <c r="CJ154" s="111">
        <v>2.4765439852261459</v>
      </c>
      <c r="CK154" s="111">
        <v>2.4270131055216231</v>
      </c>
      <c r="CL154" s="111">
        <v>2.3784728434111906</v>
      </c>
      <c r="CM154" s="111">
        <v>2.3309033865429667</v>
      </c>
      <c r="CN154" s="111">
        <v>2.2842853188121071</v>
      </c>
      <c r="CO154" s="111">
        <v>2.2385996124358654</v>
      </c>
      <c r="CP154" s="111">
        <v>2.1938276201871481</v>
      </c>
      <c r="CQ154" s="111">
        <v>2.1499510677834053</v>
      </c>
      <c r="CR154" s="111">
        <v>2.1069520464277369</v>
      </c>
      <c r="CS154" s="111">
        <v>2.0648130054991825</v>
      </c>
      <c r="CT154" s="111">
        <v>2.0441648754441903</v>
      </c>
      <c r="CU154" s="111">
        <v>2.0237232266897482</v>
      </c>
      <c r="CV154" s="111">
        <v>2.0034859944228507</v>
      </c>
      <c r="CW154" s="111">
        <v>1.9834511344786223</v>
      </c>
      <c r="CX154" s="111">
        <v>1.9636166231338361</v>
      </c>
      <c r="CY154" s="111">
        <v>1.9439804569024977</v>
      </c>
      <c r="CZ154" s="111">
        <v>1.9245406523334727</v>
      </c>
      <c r="DA154" s="111">
        <v>1.9052952458101378</v>
      </c>
      <c r="DB154" s="111">
        <v>1.8862422933520364</v>
      </c>
      <c r="DC154" s="111">
        <v>1.8673798704185163</v>
      </c>
      <c r="DD154" s="111">
        <v>1.8487060717143311</v>
      </c>
      <c r="DE154" s="111">
        <v>1.8302190109971879</v>
      </c>
      <c r="DF154" s="111">
        <v>1.8119168208872158</v>
      </c>
      <c r="DG154" s="111">
        <v>1.7937976526783437</v>
      </c>
      <c r="DH154" s="111">
        <v>1.7758596761515602</v>
      </c>
      <c r="DI154" s="111">
        <v>1.7581010793900445</v>
      </c>
      <c r="DJ154" s="111">
        <v>1.7405200685961442</v>
      </c>
      <c r="DK154" s="111">
        <v>1.7231148679101829</v>
      </c>
      <c r="DL154" s="111">
        <v>1.705883719231081</v>
      </c>
      <c r="DM154" s="111">
        <v>1.6888248820387703</v>
      </c>
      <c r="DN154" s="111">
        <v>1.6719366332183825</v>
      </c>
      <c r="DO154" s="111">
        <v>1.6552172668861986</v>
      </c>
      <c r="DP154" s="111">
        <v>1.6386650942173366</v>
      </c>
      <c r="DQ154" s="111">
        <v>1.6222784432751634</v>
      </c>
      <c r="DR154" s="111">
        <v>1.6060556588424117</v>
      </c>
      <c r="DS154" s="111">
        <v>1.5899951022539878</v>
      </c>
      <c r="DT154" s="111">
        <v>1.5740951512314476</v>
      </c>
      <c r="DU154" s="111">
        <v>1.5583541997191332</v>
      </c>
      <c r="DV154" s="111">
        <v>1.542770657721942</v>
      </c>
      <c r="DW154" s="111">
        <v>1.5273429511447225</v>
      </c>
      <c r="DX154" s="111">
        <v>1.5120695216332753</v>
      </c>
      <c r="DY154" s="111">
        <v>1.4969488264169426</v>
      </c>
      <c r="DZ154" s="111">
        <v>1.4819793381527733</v>
      </c>
      <c r="EA154" s="111">
        <v>1.4671595447712455</v>
      </c>
      <c r="EB154" s="111">
        <v>1.4524879493235332</v>
      </c>
      <c r="EC154" s="111">
        <v>1.4379630698302976</v>
      </c>
      <c r="ED154" s="111">
        <v>1.4235834391319948</v>
      </c>
      <c r="EE154" s="111">
        <v>1.4093476047406748</v>
      </c>
      <c r="EF154" s="111">
        <v>1.3952541286932683</v>
      </c>
      <c r="EG154" s="111">
        <v>1.3813015874063355</v>
      </c>
    </row>
    <row r="155" spans="1:139" s="11" customFormat="1">
      <c r="A155" t="s">
        <v>637</v>
      </c>
      <c r="B155" s="111"/>
      <c r="C155" s="111"/>
      <c r="D155" s="111"/>
      <c r="E155" s="228"/>
      <c r="F155" s="228"/>
      <c r="G155" s="111"/>
      <c r="H155" s="111"/>
      <c r="I155" s="111"/>
      <c r="J155" s="111"/>
      <c r="K155" s="111"/>
      <c r="L155" s="111"/>
      <c r="M155" s="111"/>
      <c r="N155" s="111"/>
      <c r="O155" s="228"/>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f t="shared" ref="AK155:AK156" si="87">AK154</f>
        <v>10.481249</v>
      </c>
      <c r="AL155" s="111">
        <v>10.166811529999999</v>
      </c>
      <c r="AM155" s="111">
        <v>9.8618071840999999</v>
      </c>
      <c r="AN155" s="111">
        <v>9.5659529685769993</v>
      </c>
      <c r="AO155" s="111">
        <v>9.2789743795196902</v>
      </c>
      <c r="AP155" s="111">
        <v>9.000605148134099</v>
      </c>
      <c r="AQ155" s="111">
        <v>8.7305869936900766</v>
      </c>
      <c r="AR155" s="111">
        <v>8.4686693838793747</v>
      </c>
      <c r="AS155" s="111">
        <v>8.2146093023629927</v>
      </c>
      <c r="AT155" s="111">
        <v>7.9681710232921041</v>
      </c>
      <c r="AU155" s="111">
        <v>7.7291258925933413</v>
      </c>
      <c r="AV155" s="111">
        <v>7.4972521158155407</v>
      </c>
      <c r="AW155" s="111">
        <v>7.272334552341075</v>
      </c>
      <c r="AX155" s="111">
        <v>7.0541645157708421</v>
      </c>
      <c r="AY155" s="111">
        <v>6.8425395802977169</v>
      </c>
      <c r="AZ155" s="111">
        <v>6.6372633928887854</v>
      </c>
      <c r="BA155" s="111">
        <v>6.4381454911021221</v>
      </c>
      <c r="BB155" s="111">
        <v>6.2450011263690586</v>
      </c>
      <c r="BC155" s="111">
        <v>6.0576510925779861</v>
      </c>
      <c r="BD155" s="111">
        <v>5.8759215598006476</v>
      </c>
      <c r="BE155" s="111">
        <v>5.6996439130066276</v>
      </c>
      <c r="BF155" s="111">
        <v>5.6141492543115277</v>
      </c>
      <c r="BG155" s="111">
        <v>5.5299370154968557</v>
      </c>
      <c r="BH155" s="111">
        <v>5.4469879602644022</v>
      </c>
      <c r="BI155" s="111">
        <v>5.3652831408604369</v>
      </c>
      <c r="BJ155" s="111">
        <v>5.2848038937475303</v>
      </c>
      <c r="BK155" s="111">
        <v>5.2055318353413167</v>
      </c>
      <c r="BL155" s="111">
        <v>5.1274488578111965</v>
      </c>
      <c r="BM155" s="111">
        <v>5.0505371249440287</v>
      </c>
      <c r="BN155" s="111">
        <v>4.9747790680698678</v>
      </c>
      <c r="BO155" s="111">
        <v>4.9001573820488202</v>
      </c>
      <c r="BP155" s="111">
        <v>4.8266550213180883</v>
      </c>
      <c r="BQ155" s="111">
        <v>4.7542551959983168</v>
      </c>
      <c r="BR155" s="111">
        <v>4.6829413680583416</v>
      </c>
      <c r="BS155" s="111">
        <v>4.6126972475374668</v>
      </c>
      <c r="BT155" s="111">
        <v>4.5435067888244047</v>
      </c>
      <c r="BU155" s="111">
        <v>4.475354186992039</v>
      </c>
      <c r="BV155" s="111">
        <v>4.4082238741871587</v>
      </c>
      <c r="BW155" s="111">
        <v>4.3421005160743507</v>
      </c>
      <c r="BX155" s="111">
        <v>4.2769690083332357</v>
      </c>
      <c r="BY155" s="111">
        <v>4.2128144732082378</v>
      </c>
      <c r="BZ155" s="111">
        <v>4.1496222561101144</v>
      </c>
      <c r="CA155" s="111">
        <v>4.0873779222684625</v>
      </c>
      <c r="CB155" s="111">
        <v>4.0260672534344355</v>
      </c>
      <c r="CC155" s="111">
        <v>3.965676244632919</v>
      </c>
      <c r="CD155" s="111">
        <v>3.9061911009634249</v>
      </c>
      <c r="CE155" s="111">
        <v>3.8475982344489736</v>
      </c>
      <c r="CF155" s="111">
        <v>3.7898842609322387</v>
      </c>
      <c r="CG155" s="111">
        <v>3.7330359970182552</v>
      </c>
      <c r="CH155" s="111">
        <v>3.6770404570629815</v>
      </c>
      <c r="CI155" s="111">
        <v>3.6218848502070369</v>
      </c>
      <c r="CJ155" s="111">
        <v>3.5675565774539315</v>
      </c>
      <c r="CK155" s="111">
        <v>3.5140432287921226</v>
      </c>
      <c r="CL155" s="111">
        <v>3.4613325803602408</v>
      </c>
      <c r="CM155" s="111">
        <v>3.4094125916548372</v>
      </c>
      <c r="CN155" s="111">
        <v>3.3582714027800145</v>
      </c>
      <c r="CO155" s="111">
        <v>3.3078973317383142</v>
      </c>
      <c r="CP155" s="111">
        <v>3.2582788717622395</v>
      </c>
      <c r="CQ155" s="111">
        <v>3.2094046886858059</v>
      </c>
      <c r="CR155" s="111">
        <v>3.1612636183555192</v>
      </c>
      <c r="CS155" s="111">
        <v>3.1138446640801862</v>
      </c>
      <c r="CT155" s="111">
        <v>3.0904908290995849</v>
      </c>
      <c r="CU155" s="111">
        <v>3.0673121478813381</v>
      </c>
      <c r="CV155" s="111">
        <v>3.0443073067722279</v>
      </c>
      <c r="CW155" s="111">
        <v>3.021475001971436</v>
      </c>
      <c r="CX155" s="111">
        <v>2.9988139394566504</v>
      </c>
      <c r="CY155" s="111">
        <v>2.9763228349107256</v>
      </c>
      <c r="CZ155" s="111">
        <v>2.9540004136488953</v>
      </c>
      <c r="DA155" s="111">
        <v>2.9318454105465288</v>
      </c>
      <c r="DB155" s="111">
        <v>2.9098565699674297</v>
      </c>
      <c r="DC155" s="111">
        <v>2.8880326456926739</v>
      </c>
      <c r="DD155" s="111">
        <v>2.8663724008499787</v>
      </c>
      <c r="DE155" s="111">
        <v>2.8448746078436038</v>
      </c>
      <c r="DF155" s="111">
        <v>2.8235380482847772</v>
      </c>
      <c r="DG155" s="111">
        <v>2.8023615129226416</v>
      </c>
      <c r="DH155" s="111">
        <v>2.7813438015757219</v>
      </c>
      <c r="DI155" s="111">
        <v>2.7604837230639037</v>
      </c>
      <c r="DJ155" s="111">
        <v>2.7397800951409246</v>
      </c>
      <c r="DK155" s="111">
        <v>2.7192317444273675</v>
      </c>
      <c r="DL155" s="111">
        <v>2.6988375063441623</v>
      </c>
      <c r="DM155" s="111">
        <v>2.6785962250465811</v>
      </c>
      <c r="DN155" s="111">
        <v>2.6585067533587319</v>
      </c>
      <c r="DO155" s="111">
        <v>2.6385679527085415</v>
      </c>
      <c r="DP155" s="111">
        <v>2.6187786930632275</v>
      </c>
      <c r="DQ155" s="111">
        <v>2.5991378528652529</v>
      </c>
      <c r="DR155" s="111">
        <v>2.5796443189687635</v>
      </c>
      <c r="DS155" s="111">
        <v>2.560296986576498</v>
      </c>
      <c r="DT155" s="111">
        <v>2.5410947591771742</v>
      </c>
      <c r="DU155" s="111">
        <v>2.5220365484833458</v>
      </c>
      <c r="DV155" s="111">
        <v>2.5031212743697204</v>
      </c>
      <c r="DW155" s="111">
        <v>2.4843478648119475</v>
      </c>
      <c r="DX155" s="111">
        <v>2.4657152558258582</v>
      </c>
      <c r="DY155" s="111">
        <v>2.4472223914071645</v>
      </c>
      <c r="DZ155" s="111">
        <v>2.4288682234716101</v>
      </c>
      <c r="EA155" s="111">
        <v>2.4106517117955732</v>
      </c>
      <c r="EB155" s="111">
        <v>2.3925718239571059</v>
      </c>
      <c r="EC155" s="111">
        <v>2.3746275352774275</v>
      </c>
      <c r="ED155" s="111">
        <v>2.3568178287628472</v>
      </c>
      <c r="EE155" s="111">
        <v>2.3391416950471258</v>
      </c>
      <c r="EF155" s="111">
        <v>2.3215981323342723</v>
      </c>
      <c r="EG155" s="111">
        <v>2.3041861463417654</v>
      </c>
    </row>
    <row r="156" spans="1:139" s="11" customFormat="1">
      <c r="A156" t="s">
        <v>638</v>
      </c>
      <c r="B156" s="111"/>
      <c r="C156" s="111"/>
      <c r="D156" s="111"/>
      <c r="E156" s="228"/>
      <c r="F156" s="228"/>
      <c r="G156" s="111"/>
      <c r="H156" s="111"/>
      <c r="I156" s="111"/>
      <c r="J156" s="111"/>
      <c r="K156" s="111"/>
      <c r="L156" s="111"/>
      <c r="M156" s="111"/>
      <c r="N156" s="111"/>
      <c r="O156" s="228"/>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f t="shared" si="87"/>
        <v>10.481249</v>
      </c>
      <c r="AL156" s="111">
        <v>10.271624019999999</v>
      </c>
      <c r="AM156" s="111">
        <v>10.0661915396</v>
      </c>
      <c r="AN156" s="111">
        <v>9.8648677088079992</v>
      </c>
      <c r="AO156" s="111">
        <v>9.6675703546318399</v>
      </c>
      <c r="AP156" s="111">
        <v>9.4742189475392031</v>
      </c>
      <c r="AQ156" s="111">
        <v>9.2847345685884193</v>
      </c>
      <c r="AR156" s="111">
        <v>9.0990398772166508</v>
      </c>
      <c r="AS156" s="111">
        <v>8.9170590796723186</v>
      </c>
      <c r="AT156" s="111">
        <v>8.7387178980788711</v>
      </c>
      <c r="AU156" s="111">
        <v>8.5639435401172932</v>
      </c>
      <c r="AV156" s="111">
        <v>8.3926646693149465</v>
      </c>
      <c r="AW156" s="111">
        <v>8.2248113759286472</v>
      </c>
      <c r="AX156" s="111">
        <v>8.0603151484100746</v>
      </c>
      <c r="AY156" s="111">
        <v>7.899108845441873</v>
      </c>
      <c r="AZ156" s="111">
        <v>7.7411266685330355</v>
      </c>
      <c r="BA156" s="111">
        <v>7.5863041351623748</v>
      </c>
      <c r="BB156" s="111">
        <v>7.434578052459127</v>
      </c>
      <c r="BC156" s="111">
        <v>7.2858864914099444</v>
      </c>
      <c r="BD156" s="111">
        <v>7.1401687615817462</v>
      </c>
      <c r="BE156" s="111">
        <v>6.9973653863501113</v>
      </c>
      <c r="BF156" s="111">
        <v>6.9273917324866101</v>
      </c>
      <c r="BG156" s="111">
        <v>6.8581178151617443</v>
      </c>
      <c r="BH156" s="111">
        <v>6.7895366370101264</v>
      </c>
      <c r="BI156" s="111">
        <v>6.721641270640025</v>
      </c>
      <c r="BJ156" s="111">
        <v>6.6544248579336243</v>
      </c>
      <c r="BK156" s="111">
        <v>6.5878806093542881</v>
      </c>
      <c r="BL156" s="111">
        <v>6.5220018032607454</v>
      </c>
      <c r="BM156" s="111">
        <v>6.4567817852281379</v>
      </c>
      <c r="BN156" s="111">
        <v>6.3922139673758567</v>
      </c>
      <c r="BO156" s="111">
        <v>6.3282918277020981</v>
      </c>
      <c r="BP156" s="111">
        <v>6.2650089094250783</v>
      </c>
      <c r="BQ156" s="111">
        <v>6.2023588203308275</v>
      </c>
      <c r="BR156" s="111">
        <v>6.1403352321275193</v>
      </c>
      <c r="BS156" s="111">
        <v>6.0789318798062437</v>
      </c>
      <c r="BT156" s="111">
        <v>6.0181425610081813</v>
      </c>
      <c r="BU156" s="111">
        <v>5.957961135398099</v>
      </c>
      <c r="BV156" s="111">
        <v>5.898381524044118</v>
      </c>
      <c r="BW156" s="111">
        <v>5.839397708803677</v>
      </c>
      <c r="BX156" s="111">
        <v>5.7810037317156402</v>
      </c>
      <c r="BY156" s="111">
        <v>5.7231936943984829</v>
      </c>
      <c r="BZ156" s="111">
        <v>5.6659617574544985</v>
      </c>
      <c r="CA156" s="111">
        <v>5.6093021398799543</v>
      </c>
      <c r="CB156" s="111">
        <v>5.5532091184811545</v>
      </c>
      <c r="CC156" s="111">
        <v>5.4976770272963424</v>
      </c>
      <c r="CD156" s="111">
        <v>5.4427002570233789</v>
      </c>
      <c r="CE156" s="111">
        <v>5.3882732544531446</v>
      </c>
      <c r="CF156" s="111">
        <v>5.3343905219086141</v>
      </c>
      <c r="CG156" s="111">
        <v>5.2810466166895278</v>
      </c>
      <c r="CH156" s="111">
        <v>5.2282361505226325</v>
      </c>
      <c r="CI156" s="111">
        <v>5.1759537890174059</v>
      </c>
      <c r="CJ156" s="111">
        <v>5.124194251127232</v>
      </c>
      <c r="CK156" s="111">
        <v>5.0729523086159594</v>
      </c>
      <c r="CL156" s="111">
        <v>5.0222227855297996</v>
      </c>
      <c r="CM156" s="111">
        <v>4.9720005576745017</v>
      </c>
      <c r="CN156" s="111">
        <v>4.9222805520977575</v>
      </c>
      <c r="CO156" s="111">
        <v>4.8730577465767793</v>
      </c>
      <c r="CP156" s="111">
        <v>4.8243271691110117</v>
      </c>
      <c r="CQ156" s="111">
        <v>4.7760838974199018</v>
      </c>
      <c r="CR156" s="111">
        <v>4.7283230584457021</v>
      </c>
      <c r="CS156" s="111">
        <v>4.6810398278612455</v>
      </c>
      <c r="CT156" s="111">
        <v>4.6576346287219392</v>
      </c>
      <c r="CU156" s="111">
        <v>4.6343464555783296</v>
      </c>
      <c r="CV156" s="111">
        <v>4.6111747233004383</v>
      </c>
      <c r="CW156" s="111">
        <v>4.5881188496839354</v>
      </c>
      <c r="CX156" s="111">
        <v>4.5651782554355158</v>
      </c>
      <c r="CY156" s="111">
        <v>4.5423523641583392</v>
      </c>
      <c r="CZ156" s="111">
        <v>4.5196406023375477</v>
      </c>
      <c r="DA156" s="111">
        <v>4.4970423993258599</v>
      </c>
      <c r="DB156" s="111">
        <v>4.4745571873292311</v>
      </c>
      <c r="DC156" s="111">
        <v>4.4521844013925849</v>
      </c>
      <c r="DD156" s="111">
        <v>4.4299234793856215</v>
      </c>
      <c r="DE156" s="111">
        <v>4.4077738619886935</v>
      </c>
      <c r="DF156" s="111">
        <v>4.3857349926787501</v>
      </c>
      <c r="DG156" s="111">
        <v>4.3638063177153565</v>
      </c>
      <c r="DH156" s="111">
        <v>4.3419872861267796</v>
      </c>
      <c r="DI156" s="111">
        <v>4.3202773496961457</v>
      </c>
      <c r="DJ156" s="111">
        <v>4.298675962947665</v>
      </c>
      <c r="DK156" s="111">
        <v>4.2771825831329267</v>
      </c>
      <c r="DL156" s="111">
        <v>4.2557966702172614</v>
      </c>
      <c r="DM156" s="111">
        <v>4.2345176868661758</v>
      </c>
      <c r="DN156" s="111">
        <v>4.2133450984318443</v>
      </c>
      <c r="DO156" s="111">
        <v>4.1922783729396853</v>
      </c>
      <c r="DP156" s="111">
        <v>4.1713169810749866</v>
      </c>
      <c r="DQ156" s="111">
        <v>4.1504603961696116</v>
      </c>
      <c r="DR156" s="111">
        <v>4.1297080941887634</v>
      </c>
      <c r="DS156" s="111">
        <v>4.1090595537178203</v>
      </c>
      <c r="DT156" s="111">
        <v>4.0885142559492307</v>
      </c>
      <c r="DU156" s="111">
        <v>4.0680716846694844</v>
      </c>
      <c r="DV156" s="111">
        <v>4.0477313262461374</v>
      </c>
      <c r="DW156" s="111">
        <v>4.0274926696149063</v>
      </c>
      <c r="DX156" s="111">
        <v>4.0073552062668325</v>
      </c>
      <c r="DY156" s="111">
        <v>3.987318430235498</v>
      </c>
      <c r="DZ156" s="111">
        <v>3.9673818380843207</v>
      </c>
      <c r="EA156" s="111">
        <v>3.9475449288938993</v>
      </c>
      <c r="EB156" s="111">
        <v>3.9278072042494294</v>
      </c>
      <c r="EC156" s="111">
        <v>3.9081681682281824</v>
      </c>
      <c r="ED156" s="111">
        <v>3.8886273273870415</v>
      </c>
      <c r="EE156" s="111">
        <v>3.8691841907501061</v>
      </c>
      <c r="EF156" s="111">
        <v>3.8498382697963556</v>
      </c>
      <c r="EG156" s="111">
        <v>3.8305890784473742</v>
      </c>
    </row>
    <row r="157" spans="1:139">
      <c r="A157" t="s">
        <v>639</v>
      </c>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m="1">
        <f t="array" ref="AD157:EI157">TRANSPOSE(AD31:AD140)/1000000</f>
        <v>0</v>
      </c>
      <c r="AE157" s="9">
        <v>0</v>
      </c>
      <c r="AF157" s="9">
        <v>0</v>
      </c>
      <c r="AG157" s="9">
        <v>0</v>
      </c>
      <c r="AH157" s="9">
        <v>0</v>
      </c>
      <c r="AI157" s="111">
        <v>0</v>
      </c>
      <c r="AJ157" s="111">
        <v>0</v>
      </c>
      <c r="AK157" s="111">
        <v>0</v>
      </c>
      <c r="AL157" s="111">
        <v>0</v>
      </c>
      <c r="AM157" s="111">
        <v>0</v>
      </c>
      <c r="AN157" s="111">
        <v>0</v>
      </c>
      <c r="AO157" s="111">
        <v>0</v>
      </c>
      <c r="AP157" s="111">
        <v>0</v>
      </c>
      <c r="AQ157" s="111">
        <v>0</v>
      </c>
      <c r="AR157" s="111">
        <v>0</v>
      </c>
      <c r="AS157" s="111">
        <v>0</v>
      </c>
      <c r="AT157" s="111">
        <v>0</v>
      </c>
      <c r="AU157" s="111">
        <v>0</v>
      </c>
      <c r="AV157" s="111">
        <v>0</v>
      </c>
      <c r="AW157" s="111">
        <v>0</v>
      </c>
      <c r="AX157" s="111">
        <v>0</v>
      </c>
      <c r="AY157" s="111">
        <v>0</v>
      </c>
      <c r="AZ157" s="111">
        <v>0</v>
      </c>
      <c r="BA157" s="111">
        <v>0</v>
      </c>
      <c r="BB157" s="111">
        <v>0</v>
      </c>
      <c r="BC157" s="111">
        <v>0</v>
      </c>
      <c r="BD157" s="111">
        <v>0</v>
      </c>
      <c r="BE157" s="111">
        <v>0</v>
      </c>
      <c r="BF157" s="111">
        <v>0</v>
      </c>
      <c r="BG157" s="111">
        <v>0</v>
      </c>
      <c r="BH157" s="111">
        <v>0</v>
      </c>
      <c r="BI157" s="111">
        <v>0</v>
      </c>
      <c r="BJ157" s="111">
        <v>0</v>
      </c>
      <c r="BK157" s="111">
        <v>0</v>
      </c>
      <c r="BL157" s="111">
        <v>0</v>
      </c>
      <c r="BM157" s="111">
        <v>0</v>
      </c>
      <c r="BN157" s="111">
        <v>0</v>
      </c>
      <c r="BO157" s="111">
        <v>0</v>
      </c>
      <c r="BP157" s="111">
        <v>0</v>
      </c>
      <c r="BQ157" s="111">
        <v>0</v>
      </c>
      <c r="BR157" s="111">
        <v>0</v>
      </c>
      <c r="BS157" s="111">
        <v>0</v>
      </c>
      <c r="BT157" s="111">
        <v>0</v>
      </c>
      <c r="BU157" s="111">
        <v>0</v>
      </c>
      <c r="BV157" s="111">
        <v>0</v>
      </c>
      <c r="BW157" s="111">
        <v>0</v>
      </c>
      <c r="BX157" s="111">
        <v>0</v>
      </c>
      <c r="BY157" s="111">
        <v>0</v>
      </c>
      <c r="BZ157" s="111">
        <v>0</v>
      </c>
      <c r="CA157" s="111">
        <v>0</v>
      </c>
      <c r="CB157" s="111">
        <v>0</v>
      </c>
      <c r="CC157" s="111">
        <v>0</v>
      </c>
      <c r="CD157" s="111">
        <v>0</v>
      </c>
      <c r="CE157" s="111">
        <v>0</v>
      </c>
      <c r="CF157" s="111">
        <v>0</v>
      </c>
      <c r="CG157" s="111">
        <v>0</v>
      </c>
      <c r="CH157" s="111">
        <v>0</v>
      </c>
      <c r="CI157" s="111">
        <v>0</v>
      </c>
      <c r="CJ157" s="111">
        <v>0</v>
      </c>
      <c r="CK157" s="111">
        <v>0</v>
      </c>
      <c r="CL157" s="111">
        <v>0</v>
      </c>
      <c r="CM157" s="111">
        <v>0</v>
      </c>
      <c r="CN157" s="111">
        <v>0</v>
      </c>
      <c r="CO157" s="111">
        <v>0</v>
      </c>
      <c r="CP157" s="111">
        <v>0</v>
      </c>
      <c r="CQ157" s="111">
        <v>0</v>
      </c>
      <c r="CR157" s="111">
        <v>0</v>
      </c>
      <c r="CS157" s="111">
        <v>0</v>
      </c>
      <c r="CT157" s="111">
        <v>0</v>
      </c>
      <c r="CU157" s="111">
        <v>0</v>
      </c>
      <c r="CV157" s="111">
        <v>0</v>
      </c>
      <c r="CW157" s="111">
        <v>0</v>
      </c>
      <c r="CX157" s="111">
        <v>0</v>
      </c>
      <c r="CY157" s="111">
        <v>0</v>
      </c>
      <c r="CZ157" s="111">
        <v>0</v>
      </c>
      <c r="DA157" s="111">
        <v>0</v>
      </c>
      <c r="DB157" s="111">
        <v>0</v>
      </c>
      <c r="DC157" s="111">
        <v>0</v>
      </c>
      <c r="DD157" s="111">
        <v>0</v>
      </c>
      <c r="DE157" s="111">
        <v>0</v>
      </c>
      <c r="DF157" s="111">
        <v>0</v>
      </c>
      <c r="DG157" s="111">
        <v>0</v>
      </c>
      <c r="DH157" s="111">
        <v>0</v>
      </c>
      <c r="DI157" s="111">
        <v>0</v>
      </c>
      <c r="DJ157" s="111">
        <v>0</v>
      </c>
      <c r="DK157" s="111">
        <v>0</v>
      </c>
      <c r="DL157" s="111">
        <v>0</v>
      </c>
      <c r="DM157" s="111">
        <v>0</v>
      </c>
      <c r="DN157" s="111">
        <v>0</v>
      </c>
      <c r="DO157" s="111">
        <v>0</v>
      </c>
      <c r="DP157" s="111">
        <v>0</v>
      </c>
      <c r="DQ157" s="111">
        <v>0</v>
      </c>
      <c r="DR157" s="111">
        <v>0</v>
      </c>
      <c r="DS157" s="111">
        <v>0</v>
      </c>
      <c r="DT157" s="111">
        <v>0</v>
      </c>
      <c r="DU157" s="111">
        <v>0</v>
      </c>
      <c r="DV157" s="111">
        <v>0</v>
      </c>
      <c r="DW157" s="111">
        <v>0</v>
      </c>
      <c r="DX157" s="111">
        <v>0</v>
      </c>
      <c r="DY157" s="111">
        <v>0</v>
      </c>
      <c r="DZ157" s="111">
        <v>0</v>
      </c>
      <c r="EA157" s="111">
        <v>0</v>
      </c>
      <c r="EB157" s="111">
        <v>0</v>
      </c>
      <c r="EC157" s="111">
        <v>0</v>
      </c>
      <c r="ED157" s="111">
        <v>0</v>
      </c>
      <c r="EE157" s="111">
        <v>0</v>
      </c>
      <c r="EF157" s="111">
        <v>0</v>
      </c>
      <c r="EG157" s="111">
        <v>0</v>
      </c>
      <c r="EH157" s="111">
        <v>0</v>
      </c>
      <c r="EI157" s="111">
        <v>0</v>
      </c>
    </row>
  </sheetData>
  <pageMargins left="0.7" right="0.7" top="0.75" bottom="0.75" header="0.3" footer="0.3"/>
  <pageSetup paperSize="9" orientation="portrait" r:id="rId1"/>
  <headerFooter>
    <oddHeader>&amp;C&amp;"Calibri"&amp;9&amp;K000000 [IN-CONFIDENCE]&amp;1#_x000D_</oddHeader>
    <oddFooter>&amp;C_x000D_&amp;1#&amp;"Calibri"&amp;9&amp;K000000 [IN-CONFIDENCE]</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D4524-9DBE-4A63-93E1-644101358BAF}">
  <sheetPr>
    <tabColor theme="6" tint="0.39997558519241921"/>
  </sheetPr>
  <dimension ref="A1:AP91"/>
  <sheetViews>
    <sheetView zoomScale="70" zoomScaleNormal="70" workbookViewId="0">
      <pane ySplit="2" topLeftCell="A44" activePane="bottomLeft" state="frozen"/>
      <selection pane="bottomLeft" activeCell="L77" sqref="L77"/>
      <selection activeCell="R22" sqref="R22"/>
    </sheetView>
  </sheetViews>
  <sheetFormatPr defaultColWidth="9.140625" defaultRowHeight="15"/>
  <cols>
    <col min="1" max="1" width="17.140625" customWidth="1"/>
    <col min="2" max="2" width="21.7109375" customWidth="1"/>
    <col min="3" max="3" width="27.85546875" customWidth="1"/>
    <col min="4" max="4" width="16.5703125" customWidth="1"/>
    <col min="5" max="10" width="12.28515625" customWidth="1"/>
    <col min="11" max="11" width="13.5703125" customWidth="1"/>
    <col min="12" max="12" width="12.5703125" style="11" customWidth="1"/>
    <col min="13" max="13" width="15.42578125" customWidth="1"/>
    <col min="14" max="14" width="11.42578125" customWidth="1"/>
    <col min="15" max="15" width="11.28515625" customWidth="1"/>
    <col min="16" max="20" width="12" customWidth="1"/>
    <col min="21" max="28" width="11.42578125" customWidth="1"/>
  </cols>
  <sheetData>
    <row r="1" spans="1:42">
      <c r="D1" t="s">
        <v>640</v>
      </c>
    </row>
    <row r="2" spans="1:42" s="1" customFormat="1">
      <c r="A2" s="1" t="s">
        <v>641</v>
      </c>
      <c r="D2" s="1" t="s">
        <v>642</v>
      </c>
      <c r="E2" s="1" t="s">
        <v>643</v>
      </c>
      <c r="F2" s="1" t="s">
        <v>644</v>
      </c>
      <c r="G2" s="1" t="s">
        <v>645</v>
      </c>
      <c r="H2" s="1" t="s">
        <v>646</v>
      </c>
      <c r="I2" s="1" t="s">
        <v>647</v>
      </c>
      <c r="J2" s="1" t="s">
        <v>218</v>
      </c>
      <c r="K2"/>
      <c r="L2" s="81"/>
    </row>
    <row r="3" spans="1:42">
      <c r="A3" s="38" t="s">
        <v>648</v>
      </c>
      <c r="B3" s="32"/>
      <c r="C3" s="38" t="s">
        <v>649</v>
      </c>
      <c r="D3" s="38"/>
      <c r="E3" s="38"/>
      <c r="F3" s="38"/>
      <c r="G3" s="38"/>
      <c r="H3" s="38"/>
      <c r="I3" s="38"/>
      <c r="J3" s="32"/>
      <c r="K3" s="32"/>
      <c r="L3" s="124"/>
      <c r="M3" s="32"/>
      <c r="N3" s="32"/>
      <c r="O3" s="32"/>
      <c r="P3" s="32"/>
      <c r="Q3" s="32"/>
      <c r="R3" s="32"/>
      <c r="S3" s="32"/>
      <c r="T3" s="32"/>
      <c r="U3" s="32"/>
      <c r="V3" s="32"/>
      <c r="W3" s="32"/>
      <c r="X3" s="32"/>
      <c r="Y3" s="32"/>
      <c r="Z3" s="32"/>
      <c r="AA3" s="32"/>
      <c r="AB3" s="32"/>
    </row>
    <row r="4" spans="1:42">
      <c r="A4" s="1"/>
      <c r="C4" s="1"/>
      <c r="D4" s="1"/>
      <c r="L4" s="81" t="s">
        <v>650</v>
      </c>
      <c r="S4" s="91" t="s">
        <v>651</v>
      </c>
      <c r="AA4" t="s">
        <v>652</v>
      </c>
      <c r="AI4" t="s">
        <v>177</v>
      </c>
      <c r="AP4" s="4" t="str">
        <f>L4</f>
        <v>2026 advice</v>
      </c>
    </row>
    <row r="5" spans="1:42">
      <c r="A5" s="1"/>
      <c r="B5" t="s">
        <v>262</v>
      </c>
      <c r="C5" t="s">
        <v>653</v>
      </c>
      <c r="D5" s="25">
        <f>L5</f>
        <v>0.31031422778621542</v>
      </c>
      <c r="E5" s="25">
        <f t="shared" ref="E5:I5" si="0">M5</f>
        <v>7.6309564807515842E-2</v>
      </c>
      <c r="F5" s="25">
        <f t="shared" si="0"/>
        <v>8.5298729126114942E-3</v>
      </c>
      <c r="G5" s="25">
        <f t="shared" si="0"/>
        <v>0</v>
      </c>
      <c r="H5" s="25">
        <f t="shared" si="0"/>
        <v>0</v>
      </c>
      <c r="I5" s="25">
        <f t="shared" si="0"/>
        <v>0</v>
      </c>
      <c r="J5" s="376">
        <f>SUM(D5:I5)</f>
        <v>0.39515366550634273</v>
      </c>
      <c r="L5" s="21">
        <v>0.31031422778621542</v>
      </c>
      <c r="M5" s="21">
        <v>7.6309564807515842E-2</v>
      </c>
      <c r="N5" s="21">
        <v>8.5298729126114942E-3</v>
      </c>
      <c r="O5" s="21">
        <v>0</v>
      </c>
      <c r="P5" s="21">
        <v>0</v>
      </c>
      <c r="Q5" s="21">
        <v>0</v>
      </c>
      <c r="R5" s="25"/>
      <c r="S5" s="26">
        <v>0.31031422778621542</v>
      </c>
      <c r="T5" s="26">
        <v>7.6309564807515842E-2</v>
      </c>
      <c r="U5" s="26">
        <v>8.5298729126114942E-3</v>
      </c>
      <c r="V5" s="26">
        <v>0</v>
      </c>
      <c r="W5" s="26">
        <v>0</v>
      </c>
      <c r="X5" s="26">
        <v>0</v>
      </c>
      <c r="Y5" s="6">
        <f>SUM(S5:X5)</f>
        <v>0.39515366550634273</v>
      </c>
      <c r="AA5" s="21">
        <v>0.31031422778621542</v>
      </c>
      <c r="AB5" s="21">
        <v>7.6309564807515842E-2</v>
      </c>
      <c r="AC5" s="21">
        <v>8.5298729126114942E-3</v>
      </c>
      <c r="AD5" s="21">
        <v>0</v>
      </c>
      <c r="AE5" s="21">
        <v>0</v>
      </c>
      <c r="AF5" s="21">
        <v>0</v>
      </c>
      <c r="AG5" s="376">
        <f>SUM(AA5:AF5)</f>
        <v>0.39515366550634273</v>
      </c>
      <c r="AI5" t="s">
        <v>642</v>
      </c>
      <c r="AJ5" t="s">
        <v>643</v>
      </c>
      <c r="AK5" t="s">
        <v>644</v>
      </c>
      <c r="AL5" t="s">
        <v>645</v>
      </c>
      <c r="AM5" t="s">
        <v>646</v>
      </c>
      <c r="AN5" t="s">
        <v>647</v>
      </c>
      <c r="AP5" s="4" t="str">
        <f>S4</f>
        <v xml:space="preserve">2025 Advice </v>
      </c>
    </row>
    <row r="6" spans="1:42">
      <c r="C6" t="s">
        <v>654</v>
      </c>
      <c r="D6" s="25">
        <f t="shared" ref="D6:D18" si="1">L6</f>
        <v>1</v>
      </c>
      <c r="E6" s="25">
        <f t="shared" ref="E6:E18" si="2">M6</f>
        <v>0.67</v>
      </c>
      <c r="F6" s="25">
        <f t="shared" ref="F6:F18" si="3">N6</f>
        <v>0.33</v>
      </c>
      <c r="G6" s="25">
        <f t="shared" ref="G6:G18" si="4">O6</f>
        <v>0</v>
      </c>
      <c r="H6" s="25">
        <f t="shared" ref="H6:H18" si="5">P6</f>
        <v>0</v>
      </c>
      <c r="I6" s="25">
        <f t="shared" ref="I6:I18" si="6">Q6</f>
        <v>0</v>
      </c>
      <c r="J6" s="376">
        <f t="shared" ref="J6:J18" si="7">SUM(D6:I6)</f>
        <v>2</v>
      </c>
      <c r="L6" s="21">
        <v>1</v>
      </c>
      <c r="M6" s="21">
        <v>0.67</v>
      </c>
      <c r="N6" s="21">
        <v>0.33</v>
      </c>
      <c r="O6" s="21">
        <v>0</v>
      </c>
      <c r="P6" s="21">
        <v>0</v>
      </c>
      <c r="Q6" s="21">
        <v>0</v>
      </c>
      <c r="R6" s="25"/>
      <c r="S6" s="26">
        <v>1</v>
      </c>
      <c r="T6" s="26">
        <v>0.75</v>
      </c>
      <c r="U6" s="26">
        <v>0.5</v>
      </c>
      <c r="V6" s="26">
        <v>0.25</v>
      </c>
      <c r="W6" s="26">
        <v>0</v>
      </c>
      <c r="X6" s="26">
        <v>0</v>
      </c>
      <c r="Y6" s="376">
        <f t="shared" ref="Y6:Y18" si="8">SUM(S6:X6)</f>
        <v>2.5</v>
      </c>
      <c r="AA6" s="21">
        <v>1</v>
      </c>
      <c r="AB6" s="21">
        <v>0.75</v>
      </c>
      <c r="AC6" s="21">
        <v>0.5</v>
      </c>
      <c r="AD6" s="21">
        <v>0.25</v>
      </c>
      <c r="AE6" s="21">
        <v>0</v>
      </c>
      <c r="AF6" s="21">
        <v>0</v>
      </c>
      <c r="AG6" s="376">
        <f t="shared" ref="AG6:AG18" si="9">SUM(AA6:AF6)</f>
        <v>2.5</v>
      </c>
      <c r="AI6" s="25">
        <f t="shared" ref="AI6:AN9" si="10">S5-D5</f>
        <v>0</v>
      </c>
      <c r="AJ6" s="25">
        <f t="shared" si="10"/>
        <v>0</v>
      </c>
      <c r="AK6" s="25">
        <f t="shared" si="10"/>
        <v>0</v>
      </c>
      <c r="AL6" s="25">
        <f t="shared" si="10"/>
        <v>0</v>
      </c>
      <c r="AM6" s="25">
        <f t="shared" si="10"/>
        <v>0</v>
      </c>
      <c r="AN6" s="25">
        <f t="shared" si="10"/>
        <v>0</v>
      </c>
      <c r="AP6" s="6" t="str">
        <f>AA4</f>
        <v>MfE Dec 2025 Assumptions</v>
      </c>
    </row>
    <row r="7" spans="1:42">
      <c r="C7" t="s">
        <v>655</v>
      </c>
      <c r="D7" s="25">
        <f t="shared" si="1"/>
        <v>1</v>
      </c>
      <c r="E7" s="25">
        <f t="shared" si="2"/>
        <v>0.67</v>
      </c>
      <c r="F7" s="25">
        <f t="shared" si="3"/>
        <v>0.33</v>
      </c>
      <c r="G7" s="25">
        <f t="shared" si="4"/>
        <v>0</v>
      </c>
      <c r="H7" s="25">
        <f t="shared" si="5"/>
        <v>0</v>
      </c>
      <c r="I7" s="25">
        <f t="shared" si="6"/>
        <v>0</v>
      </c>
      <c r="J7" s="376">
        <f t="shared" si="7"/>
        <v>2</v>
      </c>
      <c r="L7" s="21">
        <v>1</v>
      </c>
      <c r="M7" s="21">
        <v>0.67</v>
      </c>
      <c r="N7" s="21">
        <v>0.33</v>
      </c>
      <c r="O7" s="21">
        <v>0</v>
      </c>
      <c r="P7" s="21">
        <v>0</v>
      </c>
      <c r="Q7" s="21">
        <v>0</v>
      </c>
      <c r="R7" s="25"/>
      <c r="S7" s="26">
        <v>1</v>
      </c>
      <c r="T7" s="26">
        <v>0.67</v>
      </c>
      <c r="U7" s="26">
        <v>0.33</v>
      </c>
      <c r="V7" s="26">
        <v>0</v>
      </c>
      <c r="W7" s="26">
        <v>0</v>
      </c>
      <c r="X7" s="26">
        <v>0</v>
      </c>
      <c r="Y7" s="376">
        <f t="shared" si="8"/>
        <v>2</v>
      </c>
      <c r="AA7" s="21">
        <v>1</v>
      </c>
      <c r="AB7" s="21">
        <v>0.67</v>
      </c>
      <c r="AC7" s="21">
        <v>0.33</v>
      </c>
      <c r="AD7" s="21">
        <v>0</v>
      </c>
      <c r="AE7" s="21">
        <v>0</v>
      </c>
      <c r="AF7" s="21">
        <v>0</v>
      </c>
      <c r="AG7" s="376">
        <f t="shared" si="9"/>
        <v>2</v>
      </c>
      <c r="AI7" s="25">
        <f t="shared" si="10"/>
        <v>0</v>
      </c>
      <c r="AJ7" s="25">
        <f t="shared" si="10"/>
        <v>7.999999999999996E-2</v>
      </c>
      <c r="AK7" s="25">
        <f t="shared" si="10"/>
        <v>0.16999999999999998</v>
      </c>
      <c r="AL7" s="25">
        <f t="shared" si="10"/>
        <v>0.25</v>
      </c>
      <c r="AM7" s="25">
        <f t="shared" si="10"/>
        <v>0</v>
      </c>
      <c r="AN7" s="25">
        <f t="shared" si="10"/>
        <v>0</v>
      </c>
    </row>
    <row r="8" spans="1:42">
      <c r="C8" t="s">
        <v>656</v>
      </c>
      <c r="D8" s="25">
        <f t="shared" si="1"/>
        <v>1</v>
      </c>
      <c r="E8" s="25">
        <f t="shared" si="2"/>
        <v>0</v>
      </c>
      <c r="F8" s="25">
        <f t="shared" si="3"/>
        <v>0</v>
      </c>
      <c r="G8" s="25">
        <f t="shared" si="4"/>
        <v>0</v>
      </c>
      <c r="H8" s="25">
        <f t="shared" si="5"/>
        <v>0</v>
      </c>
      <c r="I8" s="25">
        <f t="shared" si="6"/>
        <v>0</v>
      </c>
      <c r="J8" s="376">
        <f t="shared" si="7"/>
        <v>1</v>
      </c>
      <c r="L8" s="21">
        <v>1</v>
      </c>
      <c r="M8" s="21">
        <v>0</v>
      </c>
      <c r="N8" s="21">
        <v>0</v>
      </c>
      <c r="O8" s="21">
        <v>0</v>
      </c>
      <c r="P8" s="21">
        <v>0</v>
      </c>
      <c r="Q8" s="21">
        <v>0</v>
      </c>
      <c r="R8" s="25"/>
      <c r="S8" s="180">
        <v>1</v>
      </c>
      <c r="T8" s="26">
        <v>0</v>
      </c>
      <c r="U8" s="26">
        <v>0</v>
      </c>
      <c r="V8" s="26">
        <v>0</v>
      </c>
      <c r="W8" s="26">
        <v>0</v>
      </c>
      <c r="X8" s="26">
        <v>0</v>
      </c>
      <c r="Y8" s="376">
        <f t="shared" si="8"/>
        <v>1</v>
      </c>
      <c r="AA8" s="21">
        <v>1</v>
      </c>
      <c r="AB8" s="21">
        <v>0</v>
      </c>
      <c r="AC8" s="21">
        <v>0</v>
      </c>
      <c r="AD8" s="21">
        <v>0</v>
      </c>
      <c r="AE8" s="21">
        <v>0</v>
      </c>
      <c r="AF8" s="21">
        <v>0</v>
      </c>
      <c r="AG8" s="376">
        <f t="shared" si="9"/>
        <v>1</v>
      </c>
      <c r="AI8" s="25">
        <f t="shared" si="10"/>
        <v>0</v>
      </c>
      <c r="AJ8" s="25">
        <f t="shared" si="10"/>
        <v>0</v>
      </c>
      <c r="AK8" s="25">
        <f t="shared" si="10"/>
        <v>0</v>
      </c>
      <c r="AL8" s="25">
        <f t="shared" si="10"/>
        <v>0</v>
      </c>
      <c r="AM8" s="25">
        <f t="shared" si="10"/>
        <v>0</v>
      </c>
      <c r="AN8" s="25">
        <f t="shared" si="10"/>
        <v>0</v>
      </c>
    </row>
    <row r="9" spans="1:42">
      <c r="D9" s="25"/>
      <c r="E9" s="25"/>
      <c r="F9" s="25"/>
      <c r="G9" s="25"/>
      <c r="H9" s="25"/>
      <c r="I9" s="25"/>
      <c r="J9" s="376"/>
      <c r="L9" s="25"/>
      <c r="M9" s="25"/>
      <c r="N9" s="25"/>
      <c r="O9" s="25"/>
      <c r="P9" s="25"/>
      <c r="Q9" s="25"/>
      <c r="R9" s="6"/>
      <c r="S9" s="316"/>
      <c r="T9" s="267"/>
      <c r="U9" s="267"/>
      <c r="V9" s="267"/>
      <c r="W9" s="26"/>
      <c r="X9" s="26"/>
      <c r="Y9" s="376"/>
      <c r="AA9" s="25"/>
      <c r="AB9" s="25"/>
      <c r="AC9" s="26"/>
      <c r="AD9" s="26"/>
      <c r="AE9" s="26"/>
      <c r="AF9" s="26"/>
      <c r="AG9" s="376"/>
      <c r="AI9" s="25">
        <f t="shared" si="10"/>
        <v>0</v>
      </c>
      <c r="AJ9" s="25">
        <f t="shared" si="10"/>
        <v>0</v>
      </c>
      <c r="AK9" s="25">
        <f t="shared" si="10"/>
        <v>0</v>
      </c>
      <c r="AL9" s="25">
        <f t="shared" si="10"/>
        <v>0</v>
      </c>
      <c r="AM9" s="25">
        <f t="shared" si="10"/>
        <v>0</v>
      </c>
      <c r="AN9" s="25">
        <f t="shared" si="10"/>
        <v>0</v>
      </c>
    </row>
    <row r="10" spans="1:42">
      <c r="B10" t="s">
        <v>237</v>
      </c>
      <c r="C10" t="s">
        <v>653</v>
      </c>
      <c r="D10" s="25">
        <f t="shared" si="1"/>
        <v>0.26644571390973609</v>
      </c>
      <c r="E10" s="25">
        <f t="shared" si="2"/>
        <v>4.585673411863566E-2</v>
      </c>
      <c r="F10" s="25">
        <f t="shared" si="3"/>
        <v>0</v>
      </c>
      <c r="G10" s="25">
        <f t="shared" si="4"/>
        <v>0</v>
      </c>
      <c r="H10" s="25">
        <f t="shared" si="5"/>
        <v>0</v>
      </c>
      <c r="I10" s="25">
        <f t="shared" si="6"/>
        <v>0</v>
      </c>
      <c r="J10" s="376">
        <f t="shared" si="7"/>
        <v>0.31230244802837176</v>
      </c>
      <c r="L10" s="21">
        <v>0.26644571390973609</v>
      </c>
      <c r="M10" s="21">
        <v>4.585673411863566E-2</v>
      </c>
      <c r="N10" s="21">
        <v>0</v>
      </c>
      <c r="O10" s="21">
        <v>0</v>
      </c>
      <c r="P10" s="21">
        <v>0</v>
      </c>
      <c r="Q10" s="21">
        <v>0</v>
      </c>
      <c r="R10" s="26"/>
      <c r="S10" s="317">
        <v>0.26644571390973609</v>
      </c>
      <c r="T10" s="26">
        <v>4.585673411863566E-2</v>
      </c>
      <c r="U10" s="26">
        <v>0</v>
      </c>
      <c r="V10" s="26">
        <v>0</v>
      </c>
      <c r="W10" s="26">
        <v>0</v>
      </c>
      <c r="X10" s="26">
        <v>0</v>
      </c>
      <c r="Y10" s="376">
        <f t="shared" si="8"/>
        <v>0.31230244802837176</v>
      </c>
      <c r="AA10" s="21">
        <v>0.13322285695486799</v>
      </c>
      <c r="AB10" s="21">
        <v>4.585673411863566E-2</v>
      </c>
      <c r="AC10" s="21">
        <v>0</v>
      </c>
      <c r="AD10" s="21">
        <v>0</v>
      </c>
      <c r="AE10" s="21">
        <v>0</v>
      </c>
      <c r="AF10" s="21">
        <v>0</v>
      </c>
      <c r="AG10" s="376">
        <f t="shared" si="9"/>
        <v>0.17907959107350366</v>
      </c>
      <c r="AI10" s="25"/>
      <c r="AJ10" s="25"/>
      <c r="AK10" s="25"/>
      <c r="AL10" s="25"/>
      <c r="AM10" s="25"/>
      <c r="AN10" s="25"/>
    </row>
    <row r="11" spans="1:42">
      <c r="C11" t="s">
        <v>654</v>
      </c>
      <c r="D11" s="25">
        <f t="shared" si="1"/>
        <v>0.75</v>
      </c>
      <c r="E11" s="25">
        <f t="shared" si="2"/>
        <v>0.5</v>
      </c>
      <c r="F11" s="25">
        <f t="shared" si="3"/>
        <v>0.25</v>
      </c>
      <c r="G11" s="25">
        <f t="shared" si="4"/>
        <v>0</v>
      </c>
      <c r="H11" s="25">
        <f t="shared" si="5"/>
        <v>0</v>
      </c>
      <c r="I11" s="25">
        <f t="shared" si="6"/>
        <v>0</v>
      </c>
      <c r="J11" s="376">
        <f t="shared" si="7"/>
        <v>1.5</v>
      </c>
      <c r="L11" s="21">
        <v>0.75</v>
      </c>
      <c r="M11" s="21">
        <v>0.5</v>
      </c>
      <c r="N11" s="21">
        <v>0.25</v>
      </c>
      <c r="O11" s="21">
        <v>0</v>
      </c>
      <c r="P11" s="21">
        <v>0</v>
      </c>
      <c r="Q11" s="21">
        <v>0</v>
      </c>
      <c r="R11" s="26"/>
      <c r="S11" s="180">
        <v>1</v>
      </c>
      <c r="T11" s="26">
        <v>0.67</v>
      </c>
      <c r="U11" s="26">
        <v>0.33</v>
      </c>
      <c r="V11" s="26">
        <v>0</v>
      </c>
      <c r="W11" s="26">
        <v>0</v>
      </c>
      <c r="X11" s="26">
        <v>0</v>
      </c>
      <c r="Y11" s="376">
        <f t="shared" si="8"/>
        <v>2</v>
      </c>
      <c r="AA11" s="21">
        <v>0.5</v>
      </c>
      <c r="AB11" s="21">
        <v>0.67</v>
      </c>
      <c r="AC11" s="21">
        <v>0.33</v>
      </c>
      <c r="AD11" s="21">
        <v>0</v>
      </c>
      <c r="AE11" s="21">
        <v>0</v>
      </c>
      <c r="AF11" s="21">
        <v>0</v>
      </c>
      <c r="AG11" s="376">
        <f t="shared" si="9"/>
        <v>1.5</v>
      </c>
      <c r="AI11" s="25">
        <f t="shared" ref="AI11:AN14" si="11">S10-D10</f>
        <v>0</v>
      </c>
      <c r="AJ11" s="25">
        <f t="shared" si="11"/>
        <v>0</v>
      </c>
      <c r="AK11" s="25">
        <f t="shared" si="11"/>
        <v>0</v>
      </c>
      <c r="AL11" s="25">
        <f t="shared" si="11"/>
        <v>0</v>
      </c>
      <c r="AM11" s="25">
        <f t="shared" si="11"/>
        <v>0</v>
      </c>
      <c r="AN11" s="25">
        <f t="shared" si="11"/>
        <v>0</v>
      </c>
    </row>
    <row r="12" spans="1:42">
      <c r="C12" t="s">
        <v>655</v>
      </c>
      <c r="D12" s="25">
        <f t="shared" si="1"/>
        <v>0.75</v>
      </c>
      <c r="E12" s="25">
        <f t="shared" si="2"/>
        <v>0.5</v>
      </c>
      <c r="F12" s="25">
        <f t="shared" si="3"/>
        <v>0.25</v>
      </c>
      <c r="G12" s="25">
        <f t="shared" si="4"/>
        <v>0</v>
      </c>
      <c r="H12" s="25">
        <f t="shared" si="5"/>
        <v>0</v>
      </c>
      <c r="I12" s="25">
        <f t="shared" si="6"/>
        <v>0</v>
      </c>
      <c r="J12" s="376">
        <f t="shared" si="7"/>
        <v>1.5</v>
      </c>
      <c r="L12" s="21">
        <v>0.75</v>
      </c>
      <c r="M12" s="21">
        <v>0.5</v>
      </c>
      <c r="N12" s="21">
        <v>0.25</v>
      </c>
      <c r="O12" s="21">
        <v>0</v>
      </c>
      <c r="P12" s="21">
        <v>0</v>
      </c>
      <c r="Q12" s="21">
        <v>0</v>
      </c>
      <c r="R12" s="26"/>
      <c r="S12" s="180">
        <v>1</v>
      </c>
      <c r="T12" s="26">
        <v>0.5</v>
      </c>
      <c r="U12" s="26">
        <v>0.25</v>
      </c>
      <c r="V12" s="26">
        <v>0</v>
      </c>
      <c r="W12" s="26">
        <v>0</v>
      </c>
      <c r="X12" s="26">
        <v>0</v>
      </c>
      <c r="Y12" s="376">
        <f t="shared" si="8"/>
        <v>1.75</v>
      </c>
      <c r="AA12" s="21">
        <v>0.5</v>
      </c>
      <c r="AB12" s="21">
        <v>0.5</v>
      </c>
      <c r="AC12" s="21">
        <v>0.25</v>
      </c>
      <c r="AD12" s="21">
        <v>0</v>
      </c>
      <c r="AE12" s="21">
        <v>0</v>
      </c>
      <c r="AF12" s="21">
        <v>0</v>
      </c>
      <c r="AG12" s="376">
        <f t="shared" si="9"/>
        <v>1.25</v>
      </c>
      <c r="AI12" s="25">
        <f t="shared" si="11"/>
        <v>0.25</v>
      </c>
      <c r="AJ12" s="25">
        <f t="shared" si="11"/>
        <v>0.17000000000000004</v>
      </c>
      <c r="AK12" s="25">
        <f t="shared" si="11"/>
        <v>8.0000000000000016E-2</v>
      </c>
      <c r="AL12" s="25">
        <f t="shared" si="11"/>
        <v>0</v>
      </c>
      <c r="AM12" s="25">
        <f t="shared" si="11"/>
        <v>0</v>
      </c>
      <c r="AN12" s="25">
        <f t="shared" si="11"/>
        <v>0</v>
      </c>
    </row>
    <row r="13" spans="1:42">
      <c r="C13" t="s">
        <v>656</v>
      </c>
      <c r="D13" s="25">
        <f t="shared" si="1"/>
        <v>1</v>
      </c>
      <c r="E13" s="25">
        <f t="shared" si="2"/>
        <v>0</v>
      </c>
      <c r="F13" s="25">
        <f t="shared" si="3"/>
        <v>0</v>
      </c>
      <c r="G13" s="25">
        <f t="shared" si="4"/>
        <v>0</v>
      </c>
      <c r="H13" s="25">
        <f t="shared" si="5"/>
        <v>0</v>
      </c>
      <c r="I13" s="25">
        <f t="shared" si="6"/>
        <v>0</v>
      </c>
      <c r="J13" s="376">
        <f t="shared" si="7"/>
        <v>1</v>
      </c>
      <c r="L13" s="21">
        <v>1</v>
      </c>
      <c r="M13" s="21">
        <v>0</v>
      </c>
      <c r="N13" s="21">
        <v>0</v>
      </c>
      <c r="O13" s="21">
        <v>0</v>
      </c>
      <c r="P13" s="21">
        <v>0</v>
      </c>
      <c r="Q13" s="21">
        <v>0</v>
      </c>
      <c r="R13" s="26"/>
      <c r="S13" s="316">
        <v>1</v>
      </c>
      <c r="T13" s="267">
        <v>0</v>
      </c>
      <c r="U13" s="267">
        <v>0</v>
      </c>
      <c r="V13" s="267">
        <v>0</v>
      </c>
      <c r="W13" s="26">
        <v>0</v>
      </c>
      <c r="X13" s="26">
        <v>0</v>
      </c>
      <c r="Y13" s="376">
        <f t="shared" si="8"/>
        <v>1</v>
      </c>
      <c r="AA13" s="21">
        <v>0.5</v>
      </c>
      <c r="AB13" s="21">
        <v>0</v>
      </c>
      <c r="AC13" s="21">
        <v>0</v>
      </c>
      <c r="AD13" s="21">
        <v>0</v>
      </c>
      <c r="AE13" s="21">
        <v>0</v>
      </c>
      <c r="AF13" s="21">
        <v>0</v>
      </c>
      <c r="AG13" s="376">
        <f t="shared" si="9"/>
        <v>0.5</v>
      </c>
      <c r="AI13" s="25">
        <f t="shared" si="11"/>
        <v>0.25</v>
      </c>
      <c r="AJ13" s="25">
        <f t="shared" si="11"/>
        <v>0</v>
      </c>
      <c r="AK13" s="25">
        <f t="shared" si="11"/>
        <v>0</v>
      </c>
      <c r="AL13" s="25">
        <f t="shared" si="11"/>
        <v>0</v>
      </c>
      <c r="AM13" s="25">
        <f t="shared" si="11"/>
        <v>0</v>
      </c>
      <c r="AN13" s="25">
        <f t="shared" si="11"/>
        <v>0</v>
      </c>
    </row>
    <row r="14" spans="1:42">
      <c r="D14" s="25"/>
      <c r="E14" s="25"/>
      <c r="F14" s="25"/>
      <c r="G14" s="25"/>
      <c r="H14" s="25"/>
      <c r="I14" s="25"/>
      <c r="J14" s="376"/>
      <c r="L14" s="25"/>
      <c r="M14" s="25"/>
      <c r="N14" s="25"/>
      <c r="O14" s="25"/>
      <c r="P14" s="25"/>
      <c r="Q14" s="25"/>
      <c r="R14" s="259"/>
      <c r="S14" s="26"/>
      <c r="T14" s="26"/>
      <c r="U14" s="26"/>
      <c r="V14" s="26"/>
      <c r="W14" s="26"/>
      <c r="X14" s="318"/>
      <c r="Y14" s="376"/>
      <c r="AA14" s="25"/>
      <c r="AB14" s="25"/>
      <c r="AC14" s="26"/>
      <c r="AD14" s="26"/>
      <c r="AE14" s="26"/>
      <c r="AF14" s="26"/>
      <c r="AG14" s="376"/>
      <c r="AI14" s="25">
        <f t="shared" si="11"/>
        <v>0</v>
      </c>
      <c r="AJ14" s="25">
        <f t="shared" si="11"/>
        <v>0</v>
      </c>
      <c r="AK14" s="25">
        <f t="shared" si="11"/>
        <v>0</v>
      </c>
      <c r="AL14" s="25">
        <f t="shared" si="11"/>
        <v>0</v>
      </c>
      <c r="AM14" s="25">
        <f t="shared" si="11"/>
        <v>0</v>
      </c>
      <c r="AN14" s="25">
        <f t="shared" si="11"/>
        <v>0</v>
      </c>
    </row>
    <row r="15" spans="1:42">
      <c r="B15" t="s">
        <v>266</v>
      </c>
      <c r="C15" t="s">
        <v>653</v>
      </c>
      <c r="D15" s="25">
        <f t="shared" si="1"/>
        <v>0.21914972270237712</v>
      </c>
      <c r="E15" s="25">
        <f t="shared" si="2"/>
        <v>1.4628790199758256E-2</v>
      </c>
      <c r="F15" s="25">
        <f t="shared" si="3"/>
        <v>0</v>
      </c>
      <c r="G15" s="25">
        <f t="shared" si="4"/>
        <v>0</v>
      </c>
      <c r="H15" s="25">
        <f t="shared" si="5"/>
        <v>0</v>
      </c>
      <c r="I15" s="25">
        <f t="shared" si="6"/>
        <v>0</v>
      </c>
      <c r="J15" s="376">
        <f t="shared" si="7"/>
        <v>0.23377851290213539</v>
      </c>
      <c r="L15" s="21">
        <v>0.21914972270237712</v>
      </c>
      <c r="M15" s="21">
        <v>1.4628790199758256E-2</v>
      </c>
      <c r="N15" s="21">
        <v>0</v>
      </c>
      <c r="O15" s="21">
        <v>0</v>
      </c>
      <c r="P15" s="21">
        <v>0</v>
      </c>
      <c r="Q15" s="21">
        <v>0</v>
      </c>
      <c r="R15" s="26"/>
      <c r="S15" s="26">
        <v>0.21914972270237712</v>
      </c>
      <c r="T15" s="26">
        <v>1.4628790199758256E-2</v>
      </c>
      <c r="U15" s="26">
        <v>0</v>
      </c>
      <c r="V15" s="26">
        <v>0</v>
      </c>
      <c r="W15" s="26">
        <v>0</v>
      </c>
      <c r="X15" s="26">
        <v>0</v>
      </c>
      <c r="Y15" s="376">
        <f t="shared" si="8"/>
        <v>0.23377851290213539</v>
      </c>
      <c r="AA15" s="21">
        <v>0</v>
      </c>
      <c r="AB15" s="21">
        <v>1.4628790199758256E-2</v>
      </c>
      <c r="AC15" s="21">
        <v>0</v>
      </c>
      <c r="AD15" s="21">
        <v>0</v>
      </c>
      <c r="AE15" s="21">
        <v>0</v>
      </c>
      <c r="AF15" s="21">
        <v>0</v>
      </c>
      <c r="AG15" s="376">
        <f t="shared" si="9"/>
        <v>1.4628790199758256E-2</v>
      </c>
      <c r="AI15" s="25"/>
      <c r="AJ15" s="25"/>
      <c r="AK15" s="25"/>
      <c r="AL15" s="25"/>
      <c r="AM15" s="25"/>
      <c r="AN15" s="25"/>
    </row>
    <row r="16" spans="1:42">
      <c r="C16" t="s">
        <v>654</v>
      </c>
      <c r="D16" s="25">
        <f t="shared" si="1"/>
        <v>0.75</v>
      </c>
      <c r="E16" s="25">
        <f t="shared" si="2"/>
        <v>0.25</v>
      </c>
      <c r="F16" s="25">
        <f t="shared" si="3"/>
        <v>0</v>
      </c>
      <c r="G16" s="25">
        <f t="shared" si="4"/>
        <v>0</v>
      </c>
      <c r="H16" s="25">
        <f t="shared" si="5"/>
        <v>0</v>
      </c>
      <c r="I16" s="25">
        <f t="shared" si="6"/>
        <v>0</v>
      </c>
      <c r="J16" s="376">
        <f t="shared" si="7"/>
        <v>1</v>
      </c>
      <c r="L16" s="21">
        <v>0.75</v>
      </c>
      <c r="M16" s="21">
        <v>0.25</v>
      </c>
      <c r="N16" s="21">
        <v>0</v>
      </c>
      <c r="O16" s="21">
        <v>0</v>
      </c>
      <c r="P16" s="21">
        <v>0</v>
      </c>
      <c r="Q16" s="21">
        <v>0</v>
      </c>
      <c r="R16" s="26"/>
      <c r="S16" s="26">
        <v>1</v>
      </c>
      <c r="T16" s="26">
        <v>0.5</v>
      </c>
      <c r="U16" s="26">
        <v>0</v>
      </c>
      <c r="V16" s="26">
        <v>0</v>
      </c>
      <c r="W16" s="26">
        <v>0</v>
      </c>
      <c r="X16" s="26">
        <v>0</v>
      </c>
      <c r="Y16" s="376">
        <f t="shared" si="8"/>
        <v>1.5</v>
      </c>
      <c r="AA16" s="21">
        <v>0</v>
      </c>
      <c r="AB16" s="21">
        <v>0.5</v>
      </c>
      <c r="AC16" s="21">
        <v>0</v>
      </c>
      <c r="AD16" s="21">
        <v>0</v>
      </c>
      <c r="AE16" s="21">
        <v>0</v>
      </c>
      <c r="AF16" s="21">
        <v>0</v>
      </c>
      <c r="AG16" s="376">
        <f t="shared" si="9"/>
        <v>0.5</v>
      </c>
      <c r="AI16" s="25">
        <f t="shared" ref="AI16:AN19" si="12">S15-D15</f>
        <v>0</v>
      </c>
      <c r="AJ16" s="25">
        <f t="shared" si="12"/>
        <v>0</v>
      </c>
      <c r="AK16" s="25">
        <f t="shared" si="12"/>
        <v>0</v>
      </c>
      <c r="AL16" s="25">
        <f t="shared" si="12"/>
        <v>0</v>
      </c>
      <c r="AM16" s="25">
        <f t="shared" si="12"/>
        <v>0</v>
      </c>
      <c r="AN16" s="25">
        <f t="shared" si="12"/>
        <v>0</v>
      </c>
    </row>
    <row r="17" spans="1:40">
      <c r="C17" t="s">
        <v>655</v>
      </c>
      <c r="D17" s="25">
        <f t="shared" si="1"/>
        <v>0.75</v>
      </c>
      <c r="E17" s="25">
        <f t="shared" si="2"/>
        <v>0.25</v>
      </c>
      <c r="F17" s="25">
        <f t="shared" si="3"/>
        <v>0</v>
      </c>
      <c r="G17" s="25">
        <f t="shared" si="4"/>
        <v>0</v>
      </c>
      <c r="H17" s="25">
        <f t="shared" si="5"/>
        <v>0</v>
      </c>
      <c r="I17" s="25">
        <f t="shared" si="6"/>
        <v>0</v>
      </c>
      <c r="J17" s="376">
        <f t="shared" si="7"/>
        <v>1</v>
      </c>
      <c r="L17" s="21">
        <v>0.75</v>
      </c>
      <c r="M17" s="21">
        <v>0.25</v>
      </c>
      <c r="N17" s="21">
        <v>0</v>
      </c>
      <c r="O17" s="21">
        <v>0</v>
      </c>
      <c r="P17" s="21">
        <v>0</v>
      </c>
      <c r="Q17" s="21">
        <v>0</v>
      </c>
      <c r="R17" s="26"/>
      <c r="S17" s="26">
        <v>1</v>
      </c>
      <c r="T17" s="26">
        <v>0.5</v>
      </c>
      <c r="U17" s="26">
        <v>0</v>
      </c>
      <c r="V17" s="26">
        <v>0</v>
      </c>
      <c r="W17" s="26">
        <v>0</v>
      </c>
      <c r="X17" s="26">
        <v>0</v>
      </c>
      <c r="Y17" s="376">
        <f t="shared" si="8"/>
        <v>1.5</v>
      </c>
      <c r="AA17" s="21">
        <v>0</v>
      </c>
      <c r="AB17" s="21">
        <v>0.5</v>
      </c>
      <c r="AC17" s="21">
        <v>0</v>
      </c>
      <c r="AD17" s="21">
        <v>0</v>
      </c>
      <c r="AE17" s="21">
        <v>0</v>
      </c>
      <c r="AF17" s="21">
        <v>0</v>
      </c>
      <c r="AG17" s="376">
        <f t="shared" si="9"/>
        <v>0.5</v>
      </c>
      <c r="AI17" s="25">
        <f t="shared" si="12"/>
        <v>0.25</v>
      </c>
      <c r="AJ17" s="25">
        <f t="shared" si="12"/>
        <v>0.25</v>
      </c>
      <c r="AK17" s="25">
        <f t="shared" si="12"/>
        <v>0</v>
      </c>
      <c r="AL17" s="25">
        <f t="shared" si="12"/>
        <v>0</v>
      </c>
      <c r="AM17" s="25">
        <f t="shared" si="12"/>
        <v>0</v>
      </c>
      <c r="AN17" s="25">
        <f t="shared" si="12"/>
        <v>0</v>
      </c>
    </row>
    <row r="18" spans="1:40">
      <c r="A18" s="4"/>
      <c r="C18" t="s">
        <v>656</v>
      </c>
      <c r="D18" s="25">
        <f t="shared" si="1"/>
        <v>1</v>
      </c>
      <c r="E18" s="25">
        <f t="shared" si="2"/>
        <v>0</v>
      </c>
      <c r="F18" s="25">
        <f t="shared" si="3"/>
        <v>0</v>
      </c>
      <c r="G18" s="25">
        <f t="shared" si="4"/>
        <v>0</v>
      </c>
      <c r="H18" s="25">
        <f t="shared" si="5"/>
        <v>0</v>
      </c>
      <c r="I18" s="25">
        <f t="shared" si="6"/>
        <v>0</v>
      </c>
      <c r="J18" s="376">
        <f t="shared" si="7"/>
        <v>1</v>
      </c>
      <c r="L18" s="21">
        <v>1</v>
      </c>
      <c r="M18" s="21">
        <v>0</v>
      </c>
      <c r="N18" s="21">
        <v>0</v>
      </c>
      <c r="O18" s="21">
        <v>0</v>
      </c>
      <c r="P18" s="21">
        <v>0</v>
      </c>
      <c r="Q18" s="21">
        <v>0</v>
      </c>
      <c r="R18" s="25"/>
      <c r="S18" s="26">
        <v>1</v>
      </c>
      <c r="T18" s="26">
        <v>0</v>
      </c>
      <c r="U18" s="26">
        <v>0</v>
      </c>
      <c r="V18" s="26">
        <v>0</v>
      </c>
      <c r="W18" s="26">
        <v>0</v>
      </c>
      <c r="X18" s="26">
        <v>0</v>
      </c>
      <c r="Y18" s="376">
        <f t="shared" si="8"/>
        <v>1</v>
      </c>
      <c r="AA18" s="21">
        <v>0</v>
      </c>
      <c r="AB18" s="21">
        <v>0</v>
      </c>
      <c r="AC18" s="21">
        <v>0</v>
      </c>
      <c r="AD18" s="21">
        <v>0</v>
      </c>
      <c r="AE18" s="21">
        <v>0</v>
      </c>
      <c r="AF18" s="21">
        <v>0</v>
      </c>
      <c r="AG18" s="376">
        <f t="shared" si="9"/>
        <v>0</v>
      </c>
      <c r="AI18" s="25">
        <f t="shared" si="12"/>
        <v>0.25</v>
      </c>
      <c r="AJ18" s="25">
        <f t="shared" si="12"/>
        <v>0.25</v>
      </c>
      <c r="AK18" s="25">
        <f t="shared" si="12"/>
        <v>0</v>
      </c>
      <c r="AL18" s="25">
        <f t="shared" si="12"/>
        <v>0</v>
      </c>
      <c r="AM18" s="25">
        <f t="shared" si="12"/>
        <v>0</v>
      </c>
      <c r="AN18" s="25">
        <f t="shared" si="12"/>
        <v>0</v>
      </c>
    </row>
    <row r="19" spans="1:40">
      <c r="A19" s="81" t="s">
        <v>657</v>
      </c>
      <c r="B19" s="143">
        <f>H63</f>
        <v>14484.918669294597</v>
      </c>
      <c r="L19"/>
      <c r="M19" s="81"/>
      <c r="N19" s="81"/>
      <c r="O19" s="81"/>
      <c r="P19" s="81"/>
      <c r="S19" s="6"/>
      <c r="T19" s="6"/>
      <c r="U19" s="6"/>
      <c r="V19" s="6"/>
      <c r="AI19" s="25">
        <f t="shared" si="12"/>
        <v>0</v>
      </c>
      <c r="AJ19" s="25">
        <f t="shared" si="12"/>
        <v>0</v>
      </c>
      <c r="AK19" s="25">
        <f t="shared" si="12"/>
        <v>0</v>
      </c>
      <c r="AL19" s="25">
        <f t="shared" si="12"/>
        <v>0</v>
      </c>
      <c r="AM19" s="25">
        <f t="shared" si="12"/>
        <v>0</v>
      </c>
      <c r="AN19" s="25">
        <f t="shared" si="12"/>
        <v>0</v>
      </c>
    </row>
    <row r="20" spans="1:40">
      <c r="A20" s="11"/>
      <c r="B20" s="4"/>
      <c r="L20"/>
      <c r="M20" s="11"/>
      <c r="N20" s="11"/>
      <c r="O20" s="11"/>
      <c r="P20" s="11"/>
      <c r="S20" s="6"/>
      <c r="T20" s="6"/>
      <c r="U20" s="6"/>
      <c r="V20" s="6"/>
    </row>
    <row r="21" spans="1:40">
      <c r="A21" s="24" t="s">
        <v>658</v>
      </c>
      <c r="B21" s="15"/>
      <c r="C21" s="15"/>
      <c r="D21" s="24">
        <v>2026</v>
      </c>
      <c r="E21" s="24">
        <v>2027</v>
      </c>
      <c r="F21" s="24">
        <v>2028</v>
      </c>
      <c r="G21" s="24">
        <v>2029</v>
      </c>
      <c r="H21" s="24">
        <v>2030</v>
      </c>
      <c r="I21" s="24">
        <v>2031</v>
      </c>
      <c r="J21" s="24">
        <v>2032</v>
      </c>
      <c r="K21" s="24">
        <v>2033</v>
      </c>
      <c r="L21" s="24">
        <v>2034</v>
      </c>
      <c r="M21" s="24">
        <v>2035</v>
      </c>
      <c r="N21" s="24">
        <v>2036</v>
      </c>
      <c r="O21" s="24">
        <v>2037</v>
      </c>
      <c r="P21" s="24">
        <v>2038</v>
      </c>
      <c r="Q21" s="24">
        <v>2039</v>
      </c>
      <c r="R21" s="24">
        <v>2040</v>
      </c>
      <c r="S21" s="24">
        <v>2041</v>
      </c>
      <c r="T21" s="24">
        <v>2042</v>
      </c>
      <c r="U21" s="24">
        <v>2043</v>
      </c>
      <c r="V21" s="24">
        <v>2044</v>
      </c>
      <c r="W21" s="24">
        <v>2045</v>
      </c>
      <c r="X21" s="24">
        <v>2046</v>
      </c>
      <c r="Y21" s="24">
        <v>2047</v>
      </c>
      <c r="Z21" s="24">
        <v>2048</v>
      </c>
      <c r="AA21" s="24">
        <v>2049</v>
      </c>
      <c r="AB21" s="24">
        <v>2050</v>
      </c>
    </row>
    <row r="22" spans="1:40" s="14" customFormat="1" ht="15.75" thickBot="1">
      <c r="A22" s="22"/>
      <c r="B22" s="22"/>
      <c r="C22" s="22" t="s">
        <v>653</v>
      </c>
      <c r="D22" s="319">
        <f>'Hedging emissions breakdown'!E20</f>
        <v>19084.625120105651</v>
      </c>
      <c r="E22" s="319">
        <f>'Hedging emissions breakdown'!F20</f>
        <v>19100.344240706887</v>
      </c>
      <c r="F22" s="319">
        <f>'Hedging emissions breakdown'!G20</f>
        <v>18821.830317633598</v>
      </c>
      <c r="G22" s="319">
        <f>'Hedging emissions breakdown'!H20</f>
        <v>18660.587869478699</v>
      </c>
      <c r="H22" s="319">
        <f>'Hedging emissions breakdown'!I20</f>
        <v>18420.191209631401</v>
      </c>
      <c r="I22" s="319">
        <f>'Hedging emissions breakdown'!J20</f>
        <v>17035.175433112203</v>
      </c>
      <c r="J22" s="319">
        <f>'Hedging emissions breakdown'!K20</f>
        <v>16829.66044297316</v>
      </c>
      <c r="K22" s="319">
        <f>'Hedging emissions breakdown'!L20</f>
        <v>16569.442074872248</v>
      </c>
      <c r="L22" s="319">
        <f>'Hedging emissions breakdown'!M20</f>
        <v>16288.86938820612</v>
      </c>
      <c r="M22" s="319">
        <f>'Hedging emissions breakdown'!N20</f>
        <v>15907.274124052254</v>
      </c>
      <c r="N22" s="319">
        <f>'Hedging emissions breakdown'!O20</f>
        <v>16647.417302995913</v>
      </c>
      <c r="O22" s="319">
        <f>'Hedging emissions breakdown'!P20</f>
        <v>16192.459065345418</v>
      </c>
      <c r="P22" s="319">
        <f>'Hedging emissions breakdown'!Q20</f>
        <v>15796.473980653398</v>
      </c>
      <c r="Q22" s="319">
        <f>'Hedging emissions breakdown'!R20</f>
        <v>15600.777069712838</v>
      </c>
      <c r="R22" s="319">
        <f>'Hedging emissions breakdown'!S20</f>
        <v>15275.035582148352</v>
      </c>
      <c r="S22" s="319">
        <f>'Hedging emissions breakdown'!T20</f>
        <v>14805.206654208601</v>
      </c>
      <c r="T22" s="319">
        <f>'Hedging emissions breakdown'!U20</f>
        <v>14405.078605817689</v>
      </c>
      <c r="U22" s="319">
        <f>'Hedging emissions breakdown'!V20</f>
        <v>14031.472412914069</v>
      </c>
      <c r="V22" s="319">
        <f>'Hedging emissions breakdown'!W20</f>
        <v>13728.207643897247</v>
      </c>
      <c r="W22" s="319">
        <f>'Hedging emissions breakdown'!X20</f>
        <v>13259.041914146024</v>
      </c>
      <c r="X22" s="319">
        <f>'Hedging emissions breakdown'!Y20</f>
        <v>12896.047991555177</v>
      </c>
      <c r="Y22" s="319">
        <f>'Hedging emissions breakdown'!Z20</f>
        <v>12672.085394263671</v>
      </c>
      <c r="Z22" s="319">
        <f>'Hedging emissions breakdown'!AA20</f>
        <v>12572.879041878943</v>
      </c>
      <c r="AA22" s="319">
        <f>'Hedging emissions breakdown'!AB20</f>
        <v>12237.67348771789</v>
      </c>
      <c r="AB22" s="319">
        <f>'Hedging emissions breakdown'!AC20</f>
        <v>11970.158830513705</v>
      </c>
    </row>
    <row r="23" spans="1:40" s="14" customFormat="1" ht="16.5" thickTop="1" thickBot="1">
      <c r="A23" s="22"/>
      <c r="B23" s="22"/>
      <c r="C23" s="22" t="s">
        <v>654</v>
      </c>
      <c r="D23" s="319">
        <f>'Hedging emissions breakdown'!E21</f>
        <v>9019.8516789095429</v>
      </c>
      <c r="E23" s="319">
        <f>'Hedging emissions breakdown'!F21</f>
        <v>8870.852607438308</v>
      </c>
      <c r="F23" s="319">
        <f>'Hedging emissions breakdown'!G21</f>
        <v>8286.7615571015976</v>
      </c>
      <c r="G23" s="319">
        <f>'Hedging emissions breakdown'!H21</f>
        <v>7937.4387237964957</v>
      </c>
      <c r="H23" s="319">
        <f>'Hedging emissions breakdown'!I21</f>
        <v>7565.4961838337904</v>
      </c>
      <c r="I23" s="319">
        <f>'Hedging emissions breakdown'!J21</f>
        <v>6832.7538042937176</v>
      </c>
      <c r="J23" s="319">
        <f>'Hedging emissions breakdown'!K21</f>
        <v>6565.9661763478443</v>
      </c>
      <c r="K23" s="319">
        <f>'Hedging emissions breakdown'!L21</f>
        <v>6330.2029667470388</v>
      </c>
      <c r="L23" s="319">
        <f>'Hedging emissions breakdown'!M21</f>
        <v>6083.7517648525218</v>
      </c>
      <c r="M23" s="319">
        <f>'Hedging emissions breakdown'!N21</f>
        <v>5823.810937984601</v>
      </c>
      <c r="N23" s="319">
        <f>'Hedging emissions breakdown'!O21</f>
        <v>5994.2671511792814</v>
      </c>
      <c r="O23" s="319">
        <f>'Hedging emissions breakdown'!P21</f>
        <v>5721.6911256097756</v>
      </c>
      <c r="P23" s="319">
        <f>'Hedging emissions breakdown'!Q21</f>
        <v>5574.3582948317962</v>
      </c>
      <c r="Q23" s="319">
        <f>'Hedging emissions breakdown'!R21</f>
        <v>5642.234385292355</v>
      </c>
      <c r="R23" s="319">
        <f>'Hedging emissions breakdown'!S21</f>
        <v>5548.6788904768437</v>
      </c>
      <c r="S23" s="319">
        <f>'Hedging emissions breakdown'!T21</f>
        <v>5398.2454827865931</v>
      </c>
      <c r="T23" s="319">
        <f>'Hedging emissions breakdown'!U21</f>
        <v>5303.3371869275052</v>
      </c>
      <c r="U23" s="319">
        <f>'Hedging emissions breakdown'!V21</f>
        <v>5335.020981391126</v>
      </c>
      <c r="V23" s="319">
        <f>'Hedging emissions breakdown'!W21</f>
        <v>5355.489964137947</v>
      </c>
      <c r="W23" s="319">
        <f>'Hedging emissions breakdown'!X21</f>
        <v>5192.7900603491689</v>
      </c>
      <c r="X23" s="319">
        <f>'Hedging emissions breakdown'!Y21</f>
        <v>5151.5497598500187</v>
      </c>
      <c r="Y23" s="319">
        <f>'Hedging emissions breakdown'!Z21</f>
        <v>5241.6583868615235</v>
      </c>
      <c r="Z23" s="319">
        <f>'Hedging emissions breakdown'!AA21</f>
        <v>5542.8604557962526</v>
      </c>
      <c r="AA23" s="319">
        <f>'Hedging emissions breakdown'!AB21</f>
        <v>5539.6758676873042</v>
      </c>
      <c r="AB23" s="319">
        <f>'Hedging emissions breakdown'!AC21</f>
        <v>5536.2310687314903</v>
      </c>
    </row>
    <row r="24" spans="1:40" s="14" customFormat="1" ht="16.5" thickTop="1" thickBot="1">
      <c r="A24" s="22"/>
      <c r="B24" s="22"/>
      <c r="C24" s="22" t="s">
        <v>655</v>
      </c>
      <c r="D24" s="319">
        <f>'Hedging emissions breakdown'!E22</f>
        <v>2419.6766463362624</v>
      </c>
      <c r="E24" s="319">
        <f>'Hedging emissions breakdown'!F22</f>
        <v>2187.4622197371559</v>
      </c>
      <c r="F24" s="319">
        <f>'Hedging emissions breakdown'!G22</f>
        <v>2129.2968822255075</v>
      </c>
      <c r="G24" s="319">
        <f>'Hedging emissions breakdown'!H22</f>
        <v>2126.769897198164</v>
      </c>
      <c r="H24" s="319">
        <f>'Hedging emissions breakdown'!I22</f>
        <v>2131.1251323308552</v>
      </c>
      <c r="I24" s="319">
        <f>'Hedging emissions breakdown'!J22</f>
        <v>1991.199008798636</v>
      </c>
      <c r="J24" s="319">
        <f>'Hedging emissions breakdown'!K22</f>
        <v>1985.2803947331977</v>
      </c>
      <c r="K24" s="319">
        <f>'Hedging emissions breakdown'!L22</f>
        <v>1986.4921892084992</v>
      </c>
      <c r="L24" s="319">
        <f>'Hedging emissions breakdown'!M22</f>
        <v>1983.3329987301709</v>
      </c>
      <c r="M24" s="319">
        <f>'Hedging emissions breakdown'!N22</f>
        <v>1983.0890910419746</v>
      </c>
      <c r="N24" s="319">
        <f>'Hedging emissions breakdown'!O22</f>
        <v>2112.4356676375951</v>
      </c>
      <c r="O24" s="319">
        <f>'Hedging emissions breakdown'!P22</f>
        <v>2112.2173172732309</v>
      </c>
      <c r="P24" s="319">
        <f>'Hedging emissions breakdown'!Q22</f>
        <v>2103.7827726572796</v>
      </c>
      <c r="Q24" s="319">
        <f>'Hedging emissions breakdown'!R22</f>
        <v>2100.7318568396963</v>
      </c>
      <c r="R24" s="319">
        <f>'Hedging emissions breakdown'!S22</f>
        <v>2091.3820501932128</v>
      </c>
      <c r="S24" s="319">
        <f>'Hedging emissions breakdown'!T22</f>
        <v>2091.2098110102838</v>
      </c>
      <c r="T24" s="319">
        <f>'Hedging emissions breakdown'!U22</f>
        <v>2086.419592285924</v>
      </c>
      <c r="U24" s="319">
        <f>'Hedging emissions breakdown'!V22</f>
        <v>2089.1305569206988</v>
      </c>
      <c r="V24" s="319">
        <f>'Hedging emissions breakdown'!W22</f>
        <v>2089.4187016414598</v>
      </c>
      <c r="W24" s="319">
        <f>'Hedging emissions breakdown'!X22</f>
        <v>2085.8206340855468</v>
      </c>
      <c r="X24" s="319">
        <f>'Hedging emissions breakdown'!Y22</f>
        <v>2081.8765273329618</v>
      </c>
      <c r="Y24" s="319">
        <f>'Hedging emissions breakdown'!Z22</f>
        <v>2077.6642207900541</v>
      </c>
      <c r="Z24" s="319">
        <f>'Hedging emissions breakdown'!AA22</f>
        <v>2075.4764178010769</v>
      </c>
      <c r="AA24" s="319">
        <f>'Hedging emissions breakdown'!AB22</f>
        <v>2073.6625421756762</v>
      </c>
      <c r="AB24" s="319">
        <f>'Hedging emissions breakdown'!AC22</f>
        <v>2072.0354505188984</v>
      </c>
    </row>
    <row r="25" spans="1:40" s="14" customFormat="1" ht="16.5" thickTop="1" thickBot="1">
      <c r="A25" s="22"/>
      <c r="B25" s="22"/>
      <c r="C25" s="22" t="s">
        <v>656</v>
      </c>
      <c r="D25" s="319">
        <f>'Hedging emissions breakdown'!E23</f>
        <v>1308.907483206182</v>
      </c>
      <c r="E25" s="319">
        <f>'Hedging emissions breakdown'!F23</f>
        <v>1156.5260350378333</v>
      </c>
      <c r="F25" s="319">
        <f>'Hedging emissions breakdown'!G23</f>
        <v>1012.1815825258948</v>
      </c>
      <c r="G25" s="319">
        <f>'Hedging emissions breakdown'!H23</f>
        <v>887.97074201204168</v>
      </c>
      <c r="H25" s="319">
        <f>'Hedging emissions breakdown'!I23</f>
        <v>770.52946062136107</v>
      </c>
      <c r="I25" s="319">
        <f>'Hedging emissions breakdown'!J23</f>
        <v>615.03177783137437</v>
      </c>
      <c r="J25" s="319">
        <f>'Hedging emissions breakdown'!K23</f>
        <v>550.02816966637567</v>
      </c>
      <c r="K25" s="319">
        <f>'Hedging emissions breakdown'!L23</f>
        <v>495.90708156906089</v>
      </c>
      <c r="L25" s="319">
        <f>'Hedging emissions breakdown'!M23</f>
        <v>445.7505853670221</v>
      </c>
      <c r="M25" s="319">
        <f>'Hedging emissions breakdown'!N23</f>
        <v>398.82598322443488</v>
      </c>
      <c r="N25" s="319">
        <f>'Hedging emissions breakdown'!O23</f>
        <v>402.56121377652448</v>
      </c>
      <c r="O25" s="319">
        <f>'Hedging emissions breakdown'!P23</f>
        <v>391.03970469964111</v>
      </c>
      <c r="P25" s="319">
        <f>'Hedging emissions breakdown'!Q23</f>
        <v>380.46484312689972</v>
      </c>
      <c r="Q25" s="319">
        <f>'Hedging emissions breakdown'!R23</f>
        <v>370.73846981190945</v>
      </c>
      <c r="R25" s="319">
        <f>'Hedging emissions breakdown'!S23</f>
        <v>361.77466595636292</v>
      </c>
      <c r="S25" s="319">
        <f>'Hedging emissions breakdown'!T23</f>
        <v>359.13050470088501</v>
      </c>
      <c r="T25" s="319">
        <f>'Hedging emissions breakdown'!U23</f>
        <v>356.2402576447048</v>
      </c>
      <c r="U25" s="319">
        <f>'Hedging emissions breakdown'!V23</f>
        <v>357.53241245299023</v>
      </c>
      <c r="V25" s="319">
        <f>'Hedging emissions breakdown'!W23</f>
        <v>361.32802089075767</v>
      </c>
      <c r="W25" s="319">
        <f>'Hedging emissions breakdown'!X23</f>
        <v>367.37686763665056</v>
      </c>
      <c r="X25" s="319">
        <f>'Hedging emissions breakdown'!Y23</f>
        <v>375.45857641241514</v>
      </c>
      <c r="Y25" s="319">
        <f>'Hedging emissions breakdown'!Z23</f>
        <v>382.30527340868593</v>
      </c>
      <c r="Z25" s="319">
        <f>'Hedging emissions breakdown'!AA23</f>
        <v>388.11307983779238</v>
      </c>
      <c r="AA25" s="319">
        <f>'Hedging emissions breakdown'!AB23</f>
        <v>393.04641410150907</v>
      </c>
      <c r="AB25" s="319">
        <f>'Hedging emissions breakdown'!AC23</f>
        <v>397.24319083401815</v>
      </c>
    </row>
    <row r="26" spans="1:40" s="14" customFormat="1" ht="15.75" thickTop="1">
      <c r="A26" s="22"/>
      <c r="B26" s="22"/>
      <c r="C26" s="22" t="s">
        <v>568</v>
      </c>
      <c r="D26" s="320">
        <f t="shared" ref="D26:H26" si="13">SUM(D22:D25)</f>
        <v>31833.060928557639</v>
      </c>
      <c r="E26" s="320">
        <f t="shared" si="13"/>
        <v>31315.185102920186</v>
      </c>
      <c r="F26" s="320">
        <f t="shared" si="13"/>
        <v>30250.0703394866</v>
      </c>
      <c r="G26" s="320">
        <f t="shared" si="13"/>
        <v>29612.767232485399</v>
      </c>
      <c r="H26" s="320">
        <f t="shared" si="13"/>
        <v>28887.34198641741</v>
      </c>
      <c r="I26" s="320">
        <f>SUM(I22:I25)</f>
        <v>26474.160024035929</v>
      </c>
      <c r="J26" s="320">
        <f t="shared" ref="J26:M26" si="14">SUM(J22:J25)</f>
        <v>25930.93518372058</v>
      </c>
      <c r="K26" s="320">
        <f t="shared" si="14"/>
        <v>25382.044312396847</v>
      </c>
      <c r="L26" s="320">
        <f t="shared" si="14"/>
        <v>24801.704737155833</v>
      </c>
      <c r="M26" s="320">
        <f t="shared" si="14"/>
        <v>24113.000136303264</v>
      </c>
      <c r="N26" s="320">
        <f>SUM(N22:N25)</f>
        <v>25156.68133558931</v>
      </c>
      <c r="O26" s="320">
        <f t="shared" ref="O26:AB26" si="15">SUM(O22:O25)</f>
        <v>24417.407212928065</v>
      </c>
      <c r="P26" s="320">
        <f t="shared" si="15"/>
        <v>23855.079891269372</v>
      </c>
      <c r="Q26" s="320">
        <f t="shared" si="15"/>
        <v>23714.481781656799</v>
      </c>
      <c r="R26" s="320">
        <f t="shared" si="15"/>
        <v>23276.87118877477</v>
      </c>
      <c r="S26" s="320">
        <f t="shared" si="15"/>
        <v>22653.792452706366</v>
      </c>
      <c r="T26" s="320">
        <f t="shared" si="15"/>
        <v>22151.075642675827</v>
      </c>
      <c r="U26" s="320">
        <f t="shared" si="15"/>
        <v>21813.156363678885</v>
      </c>
      <c r="V26" s="320">
        <f t="shared" si="15"/>
        <v>21534.44433056741</v>
      </c>
      <c r="W26" s="320">
        <f t="shared" si="15"/>
        <v>20905.029476217391</v>
      </c>
      <c r="X26" s="320">
        <f t="shared" si="15"/>
        <v>20504.932855150575</v>
      </c>
      <c r="Y26" s="320">
        <f t="shared" si="15"/>
        <v>20373.713275323935</v>
      </c>
      <c r="Z26" s="320">
        <f t="shared" si="15"/>
        <v>20579.328995314067</v>
      </c>
      <c r="AA26" s="320">
        <f t="shared" si="15"/>
        <v>20244.058311682376</v>
      </c>
      <c r="AB26" s="320">
        <f t="shared" si="15"/>
        <v>19975.668540598112</v>
      </c>
    </row>
    <row r="27" spans="1:40" s="14" customFormat="1">
      <c r="A27" s="22"/>
      <c r="B27" s="22"/>
      <c r="C27" s="22"/>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row>
    <row r="28" spans="1:40" s="2" customFormat="1">
      <c r="A28" s="199" t="s">
        <v>659</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row>
    <row r="29" spans="1:40" s="111" customFormat="1">
      <c r="A29" s="2"/>
      <c r="B29" s="224"/>
      <c r="C29" s="2" t="s">
        <v>660</v>
      </c>
      <c r="D29" s="111">
        <v>0</v>
      </c>
      <c r="E29" s="111">
        <v>0</v>
      </c>
      <c r="F29" s="111">
        <v>0</v>
      </c>
      <c r="G29" s="111">
        <v>0</v>
      </c>
      <c r="H29" s="111">
        <v>0</v>
      </c>
      <c r="I29" s="111">
        <v>0</v>
      </c>
      <c r="J29" s="111">
        <v>0</v>
      </c>
      <c r="K29" s="111">
        <v>0</v>
      </c>
      <c r="L29" s="111">
        <v>0</v>
      </c>
      <c r="M29" s="111">
        <v>0</v>
      </c>
      <c r="N29" s="111">
        <v>0</v>
      </c>
      <c r="O29" s="111">
        <v>0</v>
      </c>
      <c r="P29" s="111">
        <v>0</v>
      </c>
      <c r="Q29" s="111">
        <v>0</v>
      </c>
      <c r="R29" s="111">
        <v>0</v>
      </c>
      <c r="S29" s="111">
        <v>0</v>
      </c>
      <c r="T29" s="111">
        <v>0</v>
      </c>
      <c r="U29" s="111">
        <v>0</v>
      </c>
      <c r="V29" s="111">
        <v>0</v>
      </c>
      <c r="W29" s="111">
        <v>0</v>
      </c>
      <c r="X29" s="111">
        <v>0</v>
      </c>
      <c r="Y29" s="111">
        <v>0</v>
      </c>
      <c r="Z29" s="111">
        <v>0</v>
      </c>
      <c r="AA29" s="111">
        <v>0</v>
      </c>
      <c r="AB29" s="111">
        <v>0</v>
      </c>
    </row>
    <row r="30" spans="1:40" s="111" customFormat="1">
      <c r="A30" s="2"/>
      <c r="B30" s="224"/>
      <c r="C30" s="2" t="s">
        <v>661</v>
      </c>
      <c r="D30" s="111">
        <v>0</v>
      </c>
      <c r="E30" s="111">
        <v>0</v>
      </c>
      <c r="F30" s="111">
        <v>0</v>
      </c>
      <c r="G30" s="111">
        <v>0</v>
      </c>
      <c r="H30" s="111">
        <v>0</v>
      </c>
      <c r="I30" s="111">
        <v>0</v>
      </c>
      <c r="J30" s="111">
        <v>0</v>
      </c>
      <c r="K30" s="111">
        <v>0</v>
      </c>
      <c r="L30" s="111">
        <v>0</v>
      </c>
      <c r="M30" s="111">
        <v>0</v>
      </c>
      <c r="N30" s="111">
        <v>0</v>
      </c>
      <c r="O30" s="111">
        <v>0</v>
      </c>
      <c r="P30" s="111">
        <v>0</v>
      </c>
      <c r="Q30" s="111">
        <v>0</v>
      </c>
      <c r="R30" s="111">
        <v>0</v>
      </c>
      <c r="S30" s="111">
        <v>0</v>
      </c>
      <c r="T30" s="111">
        <v>0</v>
      </c>
      <c r="U30" s="111">
        <v>0</v>
      </c>
      <c r="V30" s="111">
        <v>0</v>
      </c>
      <c r="W30" s="111">
        <v>0</v>
      </c>
      <c r="X30" s="111">
        <v>0</v>
      </c>
      <c r="Y30" s="111">
        <v>0</v>
      </c>
      <c r="Z30" s="111">
        <v>0</v>
      </c>
      <c r="AA30" s="111">
        <v>0</v>
      </c>
      <c r="AB30" s="111">
        <v>0</v>
      </c>
    </row>
    <row r="31" spans="1:40" s="111" customFormat="1">
      <c r="A31" s="2"/>
      <c r="B31" s="2"/>
      <c r="C31" s="2" t="s">
        <v>152</v>
      </c>
      <c r="D31" s="111">
        <v>0</v>
      </c>
      <c r="E31" s="111">
        <v>0</v>
      </c>
      <c r="F31" s="111">
        <v>0</v>
      </c>
      <c r="G31" s="111">
        <v>0</v>
      </c>
      <c r="H31" s="111">
        <v>0</v>
      </c>
      <c r="I31" s="111">
        <v>0</v>
      </c>
      <c r="J31" s="111">
        <v>0</v>
      </c>
      <c r="K31" s="111">
        <v>0</v>
      </c>
      <c r="L31" s="111">
        <v>0</v>
      </c>
      <c r="M31" s="111">
        <v>0</v>
      </c>
      <c r="N31" s="111">
        <v>0</v>
      </c>
      <c r="O31" s="111">
        <v>0</v>
      </c>
      <c r="P31" s="111">
        <v>0</v>
      </c>
      <c r="Q31" s="111">
        <v>0</v>
      </c>
      <c r="R31" s="111">
        <v>0</v>
      </c>
      <c r="S31" s="111">
        <v>0</v>
      </c>
      <c r="T31" s="111">
        <v>0</v>
      </c>
      <c r="U31" s="111">
        <v>0</v>
      </c>
      <c r="V31" s="111">
        <v>0</v>
      </c>
      <c r="W31" s="111">
        <v>0</v>
      </c>
      <c r="X31" s="111">
        <v>0</v>
      </c>
      <c r="Y31" s="111">
        <v>0</v>
      </c>
      <c r="Z31" s="111">
        <v>0</v>
      </c>
      <c r="AA31" s="111">
        <v>0</v>
      </c>
      <c r="AB31" s="111">
        <v>0</v>
      </c>
    </row>
    <row r="32" spans="1:40" s="111" customFormat="1">
      <c r="A32" s="2"/>
      <c r="B32" s="260"/>
      <c r="C32" s="2" t="s">
        <v>656</v>
      </c>
      <c r="D32" s="111">
        <f>'1. Technical adjustments'!D11</f>
        <v>312.69799773795688</v>
      </c>
      <c r="E32" s="111">
        <f>'1. Technical adjustments'!E11</f>
        <v>276.29406977053839</v>
      </c>
      <c r="F32" s="111">
        <f>'1. Technical adjustments'!F11</f>
        <v>241.81018006543627</v>
      </c>
      <c r="G32" s="111">
        <f>'1. Technical adjustments'!G11</f>
        <v>212.13621026667676</v>
      </c>
      <c r="H32" s="111">
        <f>'1. Technical adjustments'!H11</f>
        <v>184.07948814244315</v>
      </c>
      <c r="I32" s="111">
        <f>'1. Technical adjustments'!I11</f>
        <v>157.27198465338739</v>
      </c>
      <c r="J32" s="111">
        <f>'1. Technical adjustments'!J11</f>
        <v>140.56746730047823</v>
      </c>
      <c r="K32" s="111">
        <f>'1. Technical adjustments'!K11</f>
        <v>126.67161584988841</v>
      </c>
      <c r="L32" s="111">
        <f>'1. Technical adjustments'!L11</f>
        <v>113.75999129318056</v>
      </c>
      <c r="M32" s="111">
        <f>'1. Technical adjustments'!M11</f>
        <v>101.70804630934751</v>
      </c>
      <c r="N32" s="111">
        <f>'1. Technical adjustments'!N11</f>
        <v>96.171873971211696</v>
      </c>
      <c r="O32" s="111">
        <f>'1. Technical adjustments'!O11</f>
        <v>93.419385452744265</v>
      </c>
      <c r="P32" s="111">
        <f>'1. Technical adjustments'!P11</f>
        <v>90.893051023016341</v>
      </c>
      <c r="Q32" s="111">
        <f>'1. Technical adjustments'!Q11</f>
        <v>88.569420438065166</v>
      </c>
      <c r="R32" s="111">
        <f>'1. Technical adjustments'!R11</f>
        <v>86.427967696975102</v>
      </c>
      <c r="S32" s="161">
        <f>S25*'1. Technical adjustments'!$A$11</f>
        <v>85.796277573041436</v>
      </c>
      <c r="T32" s="161">
        <f>T25*'1. Technical adjustments'!$A$11</f>
        <v>85.105797551319981</v>
      </c>
      <c r="U32" s="161">
        <f>U25*'1. Technical adjustments'!$A$11</f>
        <v>85.414493335019372</v>
      </c>
      <c r="V32" s="161">
        <f>V25*'1. Technical adjustments'!$A$11</f>
        <v>86.321264190802012</v>
      </c>
      <c r="W32" s="161">
        <f>W25*'1. Technical adjustments'!$A$11</f>
        <v>87.766333678395824</v>
      </c>
      <c r="X32" s="161">
        <f>X25*'1. Technical adjustments'!$A$11</f>
        <v>89.69705390492598</v>
      </c>
      <c r="Y32" s="161">
        <f>Y25*'1. Technical adjustments'!$A$11</f>
        <v>91.332729817335064</v>
      </c>
      <c r="Z32" s="161">
        <f>Z25*'1. Technical adjustments'!$A$11</f>
        <v>92.7202147732486</v>
      </c>
      <c r="AA32" s="161">
        <f>AA25*'1. Technical adjustments'!$A$11</f>
        <v>93.898788328850515</v>
      </c>
      <c r="AB32" s="161">
        <f>AB25*'1. Technical adjustments'!$A$11</f>
        <v>94.901398290246931</v>
      </c>
    </row>
    <row r="33" spans="1:28" s="2" customFormat="1">
      <c r="C33" s="52" t="s">
        <v>568</v>
      </c>
      <c r="D33" s="3">
        <f t="shared" ref="D33:AB33" si="16">SUM(D29:D32)</f>
        <v>312.69799773795688</v>
      </c>
      <c r="E33" s="3">
        <f t="shared" si="16"/>
        <v>276.29406977053839</v>
      </c>
      <c r="F33" s="3">
        <f t="shared" si="16"/>
        <v>241.81018006543627</v>
      </c>
      <c r="G33" s="3">
        <f t="shared" si="16"/>
        <v>212.13621026667676</v>
      </c>
      <c r="H33" s="3">
        <f t="shared" si="16"/>
        <v>184.07948814244315</v>
      </c>
      <c r="I33" s="3">
        <f t="shared" si="16"/>
        <v>157.27198465338739</v>
      </c>
      <c r="J33" s="3">
        <f t="shared" si="16"/>
        <v>140.56746730047823</v>
      </c>
      <c r="K33" s="3">
        <f t="shared" si="16"/>
        <v>126.67161584988841</v>
      </c>
      <c r="L33" s="3">
        <f t="shared" si="16"/>
        <v>113.75999129318056</v>
      </c>
      <c r="M33" s="3">
        <f t="shared" si="16"/>
        <v>101.70804630934751</v>
      </c>
      <c r="N33" s="3">
        <f t="shared" si="16"/>
        <v>96.171873971211696</v>
      </c>
      <c r="O33" s="3">
        <f t="shared" si="16"/>
        <v>93.419385452744265</v>
      </c>
      <c r="P33" s="3">
        <f t="shared" si="16"/>
        <v>90.893051023016341</v>
      </c>
      <c r="Q33" s="3">
        <f t="shared" si="16"/>
        <v>88.569420438065166</v>
      </c>
      <c r="R33" s="3">
        <f t="shared" si="16"/>
        <v>86.427967696975102</v>
      </c>
      <c r="S33" s="3">
        <f t="shared" si="16"/>
        <v>85.796277573041436</v>
      </c>
      <c r="T33" s="3">
        <f t="shared" si="16"/>
        <v>85.105797551319981</v>
      </c>
      <c r="U33" s="3">
        <f t="shared" si="16"/>
        <v>85.414493335019372</v>
      </c>
      <c r="V33" s="3">
        <f t="shared" si="16"/>
        <v>86.321264190802012</v>
      </c>
      <c r="W33" s="3">
        <f t="shared" si="16"/>
        <v>87.766333678395824</v>
      </c>
      <c r="X33" s="3">
        <f t="shared" si="16"/>
        <v>89.69705390492598</v>
      </c>
      <c r="Y33" s="3">
        <f t="shared" si="16"/>
        <v>91.332729817335064</v>
      </c>
      <c r="Z33" s="3">
        <f t="shared" si="16"/>
        <v>92.7202147732486</v>
      </c>
      <c r="AA33" s="3">
        <f t="shared" si="16"/>
        <v>93.898788328850515</v>
      </c>
      <c r="AB33" s="3">
        <f t="shared" si="16"/>
        <v>94.901398290246931</v>
      </c>
    </row>
    <row r="34" spans="1:28" s="2" customFormat="1">
      <c r="J34"/>
    </row>
    <row r="35" spans="1:28" s="2" customFormat="1">
      <c r="A35" s="122" t="s">
        <v>662</v>
      </c>
      <c r="B35" s="123"/>
      <c r="C35" s="123"/>
      <c r="D35" s="123"/>
      <c r="E35" s="123"/>
      <c r="F35" s="123"/>
      <c r="G35" s="123"/>
      <c r="H35" s="123"/>
      <c r="I35" s="123"/>
      <c r="J35" s="32"/>
      <c r="K35" s="123"/>
      <c r="L35" s="123"/>
      <c r="M35" s="123"/>
      <c r="N35" s="123"/>
      <c r="O35" s="123"/>
      <c r="P35" s="123"/>
      <c r="Q35" s="123"/>
      <c r="R35" s="123"/>
      <c r="S35" s="123"/>
      <c r="T35" s="123"/>
      <c r="U35" s="123"/>
      <c r="V35" s="123"/>
      <c r="W35" s="123"/>
      <c r="X35" s="123"/>
      <c r="Y35" s="123"/>
      <c r="Z35" s="123"/>
      <c r="AA35" s="123"/>
      <c r="AB35" s="123"/>
    </row>
    <row r="36" spans="1:28" s="2" customFormat="1">
      <c r="C36" s="2" t="s">
        <v>653</v>
      </c>
      <c r="D36" s="11">
        <v>0</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row>
    <row r="37" spans="1:28" s="2" customFormat="1">
      <c r="C37" s="2" t="s">
        <v>654</v>
      </c>
      <c r="D37" s="11">
        <f>'2. Industrial allocation'!E53</f>
        <v>1891.9928895348835</v>
      </c>
      <c r="E37" s="11">
        <f>'2. Industrial allocation'!F53</f>
        <v>1777.6475203488371</v>
      </c>
      <c r="F37" s="11">
        <f>'2. Industrial allocation'!G53</f>
        <v>1484.7951046511628</v>
      </c>
      <c r="G37" s="11">
        <f>'2. Industrial allocation'!H53</f>
        <v>1466.3146308139533</v>
      </c>
      <c r="H37" s="11">
        <f>'2. Industrial allocation'!I53</f>
        <v>1447.834156976744</v>
      </c>
      <c r="I37" s="11">
        <f>'2. Industrial allocation'!J53</f>
        <v>1410.8732093023254</v>
      </c>
      <c r="J37" s="11">
        <f>'2. Industrial allocation'!K53</f>
        <v>1373.9122616279069</v>
      </c>
      <c r="K37" s="11">
        <f>'2. Industrial allocation'!L53</f>
        <v>1336.9513139534884</v>
      </c>
      <c r="L37" s="11">
        <f>'2. Industrial allocation'!M53</f>
        <v>1299.9903662790696</v>
      </c>
      <c r="M37" s="11">
        <f>'2. Industrial allocation'!N53</f>
        <v>1263.0294186046508</v>
      </c>
      <c r="N37" s="11">
        <f>'2. Industrial allocation'!O53</f>
        <v>1226.0684709302323</v>
      </c>
      <c r="O37" s="11">
        <f>'2. Industrial allocation'!P53</f>
        <v>1189.1075232558137</v>
      </c>
      <c r="P37" s="11">
        <f>'2. Industrial allocation'!Q53</f>
        <v>1152.1465755813949</v>
      </c>
      <c r="Q37" s="11">
        <f>'2. Industrial allocation'!R53</f>
        <v>1115.1856279069764</v>
      </c>
      <c r="R37" s="11">
        <f>'2. Industrial allocation'!S53</f>
        <v>1078.2246802325576</v>
      </c>
      <c r="S37" s="11">
        <f>'2. Industrial allocation'!T53</f>
        <v>1022.7832587209298</v>
      </c>
      <c r="T37" s="11">
        <f>'2. Industrial allocation'!U53</f>
        <v>967.34183720930173</v>
      </c>
      <c r="U37" s="11">
        <f>'2. Industrial allocation'!V53</f>
        <v>911.90041569767368</v>
      </c>
      <c r="V37" s="11">
        <f>'2. Industrial allocation'!W53</f>
        <v>856.45899418604574</v>
      </c>
      <c r="W37" s="11">
        <f>'2. Industrial allocation'!X53</f>
        <v>801.01757267441792</v>
      </c>
      <c r="X37" s="11">
        <f>'2. Industrial allocation'!Y53</f>
        <v>745.57615116278987</v>
      </c>
      <c r="Y37" s="11">
        <f>'2. Industrial allocation'!Z53</f>
        <v>690.13472965116205</v>
      </c>
      <c r="Z37" s="11">
        <f>'2. Industrial allocation'!AA53</f>
        <v>634.693308139534</v>
      </c>
      <c r="AA37" s="11">
        <f>'2. Industrial allocation'!AB53</f>
        <v>579.25188662790606</v>
      </c>
      <c r="AB37" s="11">
        <f>'2. Industrial allocation'!AC53</f>
        <v>523.81046511627812</v>
      </c>
    </row>
    <row r="38" spans="1:28" s="2" customFormat="1">
      <c r="C38" t="s">
        <v>655</v>
      </c>
      <c r="D38" s="11">
        <f>'2. Industrial allocation'!E52</f>
        <v>1590.12488372093</v>
      </c>
      <c r="E38" s="11">
        <f>'2. Industrial allocation'!F52</f>
        <v>1571.1948255813952</v>
      </c>
      <c r="F38" s="11">
        <f>'2. Industrial allocation'!G52</f>
        <v>1552.2647674418604</v>
      </c>
      <c r="G38" s="11">
        <f>'2. Industrial allocation'!H52</f>
        <v>1533.3347093023256</v>
      </c>
      <c r="H38" s="11">
        <f>'2. Industrial allocation'!I52</f>
        <v>1514.4046511627907</v>
      </c>
      <c r="I38" s="11">
        <f>'2. Industrial allocation'!J52</f>
        <v>1476.5445348837206</v>
      </c>
      <c r="J38" s="11">
        <f>'2. Industrial allocation'!K52</f>
        <v>1438.684418604651</v>
      </c>
      <c r="K38" s="11">
        <f>'2. Industrial allocation'!L52</f>
        <v>1400.8243023255811</v>
      </c>
      <c r="L38" s="11">
        <f>'2. Industrial allocation'!M52</f>
        <v>1362.9641860465113</v>
      </c>
      <c r="M38" s="11">
        <f>'2. Industrial allocation'!N52</f>
        <v>1325.1040697674416</v>
      </c>
      <c r="N38" s="11">
        <f>'2. Industrial allocation'!O52</f>
        <v>1287.2439534883717</v>
      </c>
      <c r="O38" s="11">
        <f>'2. Industrial allocation'!P52</f>
        <v>1249.3838372093021</v>
      </c>
      <c r="P38" s="11">
        <f>'2. Industrial allocation'!Q52</f>
        <v>1211.5237209302322</v>
      </c>
      <c r="Q38" s="11">
        <f>'2. Industrial allocation'!R52</f>
        <v>1173.6636046511624</v>
      </c>
      <c r="R38" s="11">
        <f>'2. Industrial allocation'!S52</f>
        <v>1135.8034883720925</v>
      </c>
      <c r="S38" s="11">
        <f>'2. Industrial allocation'!T52</f>
        <v>1079.0133139534878</v>
      </c>
      <c r="T38" s="11">
        <f>'2. Industrial allocation'!U52</f>
        <v>1022.2231395348831</v>
      </c>
      <c r="U38" s="11">
        <f>'2. Industrial allocation'!V52</f>
        <v>965.43296511627841</v>
      </c>
      <c r="V38" s="11">
        <f>'2. Industrial allocation'!W52</f>
        <v>908.64279069767372</v>
      </c>
      <c r="W38" s="11">
        <f>'2. Industrial allocation'!X52</f>
        <v>851.85261627906903</v>
      </c>
      <c r="X38" s="11">
        <f>'2. Industrial allocation'!Y52</f>
        <v>795.06244186046433</v>
      </c>
      <c r="Y38" s="11">
        <f>'2. Industrial allocation'!Z52</f>
        <v>738.27226744185964</v>
      </c>
      <c r="Z38" s="11">
        <f>'2. Industrial allocation'!AA52</f>
        <v>681.48209302325495</v>
      </c>
      <c r="AA38" s="11">
        <f>'2. Industrial allocation'!AB52</f>
        <v>624.69191860465025</v>
      </c>
      <c r="AB38" s="11">
        <f>'2. Industrial allocation'!AC52</f>
        <v>567.90174418604556</v>
      </c>
    </row>
    <row r="39" spans="1:28" s="2" customFormat="1">
      <c r="C39" s="2" t="s">
        <v>656</v>
      </c>
      <c r="D39" s="11">
        <v>0</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row>
    <row r="40" spans="1:28" s="2" customFormat="1">
      <c r="C40" s="52" t="s">
        <v>568</v>
      </c>
      <c r="D40" s="323">
        <f t="shared" ref="D40:AB40" si="17">SUM(D36:D39)</f>
        <v>3482.1177732558135</v>
      </c>
      <c r="E40" s="323">
        <f t="shared" si="17"/>
        <v>3348.8423459302321</v>
      </c>
      <c r="F40" s="323">
        <f t="shared" si="17"/>
        <v>3037.0598720930229</v>
      </c>
      <c r="G40" s="323">
        <f t="shared" si="17"/>
        <v>2999.6493401162788</v>
      </c>
      <c r="H40" s="323">
        <f t="shared" si="17"/>
        <v>2962.2388081395347</v>
      </c>
      <c r="I40" s="323">
        <f t="shared" si="17"/>
        <v>2887.4177441860461</v>
      </c>
      <c r="J40" s="323">
        <f t="shared" si="17"/>
        <v>2812.5966802325579</v>
      </c>
      <c r="K40" s="323">
        <f t="shared" si="17"/>
        <v>2737.7756162790693</v>
      </c>
      <c r="L40" s="323">
        <f t="shared" si="17"/>
        <v>2662.9545523255811</v>
      </c>
      <c r="M40" s="323">
        <f t="shared" si="17"/>
        <v>2588.1334883720924</v>
      </c>
      <c r="N40" s="323">
        <f t="shared" si="17"/>
        <v>2513.3124244186038</v>
      </c>
      <c r="O40" s="323">
        <f t="shared" si="17"/>
        <v>2438.4913604651156</v>
      </c>
      <c r="P40" s="323">
        <f t="shared" si="17"/>
        <v>2363.6702965116274</v>
      </c>
      <c r="Q40" s="323">
        <f t="shared" si="17"/>
        <v>2288.8492325581387</v>
      </c>
      <c r="R40" s="323">
        <f t="shared" si="17"/>
        <v>2214.0281686046501</v>
      </c>
      <c r="S40" s="323">
        <f t="shared" si="17"/>
        <v>2101.7965726744178</v>
      </c>
      <c r="T40" s="323">
        <f t="shared" si="17"/>
        <v>1989.5649767441848</v>
      </c>
      <c r="U40" s="323">
        <f t="shared" si="17"/>
        <v>1877.3333808139521</v>
      </c>
      <c r="V40" s="323">
        <f t="shared" si="17"/>
        <v>1765.1017848837196</v>
      </c>
      <c r="W40" s="323">
        <f t="shared" si="17"/>
        <v>1652.8701889534868</v>
      </c>
      <c r="X40" s="323">
        <f t="shared" si="17"/>
        <v>1540.6385930232541</v>
      </c>
      <c r="Y40" s="323">
        <f t="shared" si="17"/>
        <v>1428.4069970930218</v>
      </c>
      <c r="Z40" s="323">
        <f t="shared" si="17"/>
        <v>1316.1754011627891</v>
      </c>
      <c r="AA40" s="323">
        <f t="shared" si="17"/>
        <v>1203.9438052325563</v>
      </c>
      <c r="AB40" s="323">
        <f t="shared" si="17"/>
        <v>1091.7122093023236</v>
      </c>
    </row>
    <row r="41" spans="1:28">
      <c r="D41" s="25"/>
      <c r="E41" s="25"/>
      <c r="F41" s="25"/>
      <c r="G41" s="25"/>
      <c r="H41" s="25"/>
      <c r="I41" s="25"/>
      <c r="J41" s="25"/>
      <c r="K41" s="25"/>
      <c r="L41" s="25"/>
      <c r="M41" s="25"/>
      <c r="N41" s="25"/>
      <c r="O41" s="25"/>
      <c r="P41" s="25"/>
      <c r="Q41" s="25"/>
      <c r="R41" s="25"/>
      <c r="S41" s="25"/>
      <c r="T41" s="25"/>
      <c r="U41" s="25"/>
      <c r="V41" s="25"/>
      <c r="W41" s="25"/>
      <c r="X41" s="25"/>
      <c r="Y41" s="25"/>
      <c r="Z41" s="25"/>
      <c r="AA41" s="25"/>
      <c r="AB41" s="26"/>
    </row>
    <row r="42" spans="1:28">
      <c r="D42" s="25"/>
      <c r="E42" s="25"/>
      <c r="F42" s="25"/>
      <c r="G42" s="25"/>
      <c r="H42" s="25"/>
      <c r="I42" s="25"/>
      <c r="J42" s="25"/>
      <c r="K42" s="25"/>
      <c r="L42" s="25"/>
      <c r="M42" s="25"/>
      <c r="N42" s="25"/>
      <c r="O42" s="25"/>
      <c r="P42" s="25"/>
      <c r="Q42" s="25"/>
      <c r="R42" s="25"/>
      <c r="S42" s="25"/>
      <c r="T42" s="25"/>
      <c r="U42" s="25"/>
      <c r="V42" s="25"/>
      <c r="W42" s="25"/>
      <c r="X42" s="25"/>
      <c r="Y42" s="25"/>
      <c r="Z42" s="25"/>
      <c r="AA42" s="25"/>
      <c r="AB42" s="26"/>
    </row>
    <row r="43" spans="1:28">
      <c r="A43" s="129" t="s">
        <v>663</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row>
    <row r="44" spans="1:28">
      <c r="C44" s="2" t="s">
        <v>653</v>
      </c>
      <c r="D44" s="72">
        <f t="shared" ref="D44:AB47" si="18">D22-D29-D36</f>
        <v>19084.625120105651</v>
      </c>
      <c r="E44" s="72">
        <f t="shared" si="18"/>
        <v>19100.344240706887</v>
      </c>
      <c r="F44" s="72">
        <f t="shared" si="18"/>
        <v>18821.830317633598</v>
      </c>
      <c r="G44" s="72">
        <f t="shared" si="18"/>
        <v>18660.587869478699</v>
      </c>
      <c r="H44" s="72">
        <f t="shared" si="18"/>
        <v>18420.191209631401</v>
      </c>
      <c r="I44" s="72">
        <f>I22-I29-I36</f>
        <v>17035.175433112203</v>
      </c>
      <c r="J44" s="72">
        <f t="shared" si="18"/>
        <v>16829.66044297316</v>
      </c>
      <c r="K44" s="72">
        <f t="shared" si="18"/>
        <v>16569.442074872248</v>
      </c>
      <c r="L44" s="72">
        <f t="shared" si="18"/>
        <v>16288.86938820612</v>
      </c>
      <c r="M44" s="72">
        <f t="shared" si="18"/>
        <v>15907.274124052254</v>
      </c>
      <c r="N44" s="72">
        <f t="shared" si="18"/>
        <v>16647.417302995913</v>
      </c>
      <c r="O44" s="72">
        <f t="shared" si="18"/>
        <v>16192.459065345418</v>
      </c>
      <c r="P44" s="72">
        <f t="shared" si="18"/>
        <v>15796.473980653398</v>
      </c>
      <c r="Q44" s="72">
        <f t="shared" si="18"/>
        <v>15600.777069712838</v>
      </c>
      <c r="R44" s="72">
        <f t="shared" si="18"/>
        <v>15275.035582148352</v>
      </c>
      <c r="S44" s="72">
        <f t="shared" si="18"/>
        <v>14805.206654208601</v>
      </c>
      <c r="T44" s="72">
        <f t="shared" si="18"/>
        <v>14405.078605817689</v>
      </c>
      <c r="U44" s="72">
        <f t="shared" si="18"/>
        <v>14031.472412914069</v>
      </c>
      <c r="V44" s="72">
        <f t="shared" si="18"/>
        <v>13728.207643897247</v>
      </c>
      <c r="W44" s="72">
        <f t="shared" si="18"/>
        <v>13259.041914146024</v>
      </c>
      <c r="X44" s="72">
        <f t="shared" si="18"/>
        <v>12896.047991555177</v>
      </c>
      <c r="Y44" s="72">
        <f t="shared" si="18"/>
        <v>12672.085394263671</v>
      </c>
      <c r="Z44" s="72">
        <f t="shared" si="18"/>
        <v>12572.879041878943</v>
      </c>
      <c r="AA44" s="72">
        <f t="shared" si="18"/>
        <v>12237.67348771789</v>
      </c>
      <c r="AB44" s="72">
        <f t="shared" si="18"/>
        <v>11970.158830513705</v>
      </c>
    </row>
    <row r="45" spans="1:28">
      <c r="C45" s="2" t="s">
        <v>654</v>
      </c>
      <c r="D45" s="72">
        <f t="shared" ref="D45:Q45" si="19">D23-D30-D37</f>
        <v>7127.858789374659</v>
      </c>
      <c r="E45" s="72">
        <f t="shared" si="19"/>
        <v>7093.2050870894709</v>
      </c>
      <c r="F45" s="72">
        <f t="shared" si="19"/>
        <v>6801.9664524504351</v>
      </c>
      <c r="G45" s="72">
        <f t="shared" si="19"/>
        <v>6471.1240929825426</v>
      </c>
      <c r="H45" s="72">
        <f t="shared" si="19"/>
        <v>6117.6620268570459</v>
      </c>
      <c r="I45" s="72">
        <f t="shared" si="19"/>
        <v>5421.8805949913922</v>
      </c>
      <c r="J45" s="72">
        <f t="shared" si="19"/>
        <v>5192.0539147199379</v>
      </c>
      <c r="K45" s="72">
        <f t="shared" si="19"/>
        <v>4993.2516527935504</v>
      </c>
      <c r="L45" s="72">
        <f t="shared" si="19"/>
        <v>4783.7613985734524</v>
      </c>
      <c r="M45" s="72">
        <f t="shared" si="19"/>
        <v>4560.7815193799506</v>
      </c>
      <c r="N45" s="72">
        <f t="shared" si="19"/>
        <v>4768.1986802490492</v>
      </c>
      <c r="O45" s="72">
        <f t="shared" si="19"/>
        <v>4532.5836023539614</v>
      </c>
      <c r="P45" s="72">
        <f t="shared" si="19"/>
        <v>4422.2117192504011</v>
      </c>
      <c r="Q45" s="72">
        <f t="shared" si="19"/>
        <v>4527.0487573853788</v>
      </c>
      <c r="R45" s="72">
        <f t="shared" si="18"/>
        <v>4470.4542102442865</v>
      </c>
      <c r="S45" s="72">
        <f t="shared" si="18"/>
        <v>4375.4622240656636</v>
      </c>
      <c r="T45" s="72">
        <f t="shared" si="18"/>
        <v>4335.9953497182032</v>
      </c>
      <c r="U45" s="72">
        <f t="shared" si="18"/>
        <v>4423.1205656934526</v>
      </c>
      <c r="V45" s="72">
        <f t="shared" si="18"/>
        <v>4499.0309699519012</v>
      </c>
      <c r="W45" s="72">
        <f t="shared" si="18"/>
        <v>4391.7724876747507</v>
      </c>
      <c r="X45" s="72">
        <f t="shared" si="18"/>
        <v>4405.973608687229</v>
      </c>
      <c r="Y45" s="72">
        <f t="shared" si="18"/>
        <v>4551.5236572103613</v>
      </c>
      <c r="Z45" s="72">
        <f t="shared" si="18"/>
        <v>4908.167147656719</v>
      </c>
      <c r="AA45" s="72">
        <f t="shared" si="18"/>
        <v>4960.4239810593981</v>
      </c>
      <c r="AB45" s="72">
        <f t="shared" si="18"/>
        <v>5012.4206036152118</v>
      </c>
    </row>
    <row r="46" spans="1:28">
      <c r="C46" t="s">
        <v>655</v>
      </c>
      <c r="D46" s="72">
        <f t="shared" si="18"/>
        <v>829.55176261533234</v>
      </c>
      <c r="E46" s="72">
        <f t="shared" si="18"/>
        <v>616.26739415576071</v>
      </c>
      <c r="F46" s="72">
        <f t="shared" si="18"/>
        <v>577.0321147836471</v>
      </c>
      <c r="G46" s="72">
        <f t="shared" si="18"/>
        <v>593.43518789583845</v>
      </c>
      <c r="H46" s="72">
        <f t="shared" si="18"/>
        <v>616.72048116806445</v>
      </c>
      <c r="I46" s="72">
        <f t="shared" si="18"/>
        <v>514.65447391491534</v>
      </c>
      <c r="J46" s="72">
        <f t="shared" si="18"/>
        <v>546.59597612854668</v>
      </c>
      <c r="K46" s="72">
        <f t="shared" si="18"/>
        <v>585.66788688291808</v>
      </c>
      <c r="L46" s="72">
        <f t="shared" si="18"/>
        <v>620.3688126836596</v>
      </c>
      <c r="M46" s="72">
        <f t="shared" si="18"/>
        <v>657.98502127453298</v>
      </c>
      <c r="N46" s="72">
        <f t="shared" si="18"/>
        <v>825.19171414922334</v>
      </c>
      <c r="O46" s="72">
        <f t="shared" si="18"/>
        <v>862.83348006392885</v>
      </c>
      <c r="P46" s="72">
        <f t="shared" si="18"/>
        <v>892.25905172704734</v>
      </c>
      <c r="Q46" s="72">
        <f t="shared" si="18"/>
        <v>927.06825218853396</v>
      </c>
      <c r="R46" s="72">
        <f t="shared" si="18"/>
        <v>955.57856182112027</v>
      </c>
      <c r="S46" s="72">
        <f t="shared" si="18"/>
        <v>1012.196497056796</v>
      </c>
      <c r="T46" s="72">
        <f t="shared" si="18"/>
        <v>1064.1964527510409</v>
      </c>
      <c r="U46" s="72">
        <f t="shared" si="18"/>
        <v>1123.6975918044204</v>
      </c>
      <c r="V46" s="72">
        <f t="shared" si="18"/>
        <v>1180.7759109437861</v>
      </c>
      <c r="W46" s="72">
        <f t="shared" si="18"/>
        <v>1233.9680178064777</v>
      </c>
      <c r="X46" s="72">
        <f t="shared" si="18"/>
        <v>1286.8140854724975</v>
      </c>
      <c r="Y46" s="72">
        <f t="shared" si="18"/>
        <v>1339.3919533481944</v>
      </c>
      <c r="Z46" s="72">
        <f t="shared" si="18"/>
        <v>1393.9943247778219</v>
      </c>
      <c r="AA46" s="72">
        <f t="shared" si="18"/>
        <v>1448.970623571026</v>
      </c>
      <c r="AB46" s="72">
        <f t="shared" si="18"/>
        <v>1504.1337063328529</v>
      </c>
    </row>
    <row r="47" spans="1:28">
      <c r="C47" s="2" t="s">
        <v>656</v>
      </c>
      <c r="D47" s="72">
        <f t="shared" si="18"/>
        <v>996.20948546822501</v>
      </c>
      <c r="E47" s="72">
        <f t="shared" si="18"/>
        <v>880.23196526729487</v>
      </c>
      <c r="F47" s="72">
        <f t="shared" si="18"/>
        <v>770.37140246045851</v>
      </c>
      <c r="G47" s="72">
        <f t="shared" si="18"/>
        <v>675.83453174536498</v>
      </c>
      <c r="H47" s="72">
        <f t="shared" si="18"/>
        <v>586.44997247891797</v>
      </c>
      <c r="I47" s="72">
        <f t="shared" si="18"/>
        <v>457.75979317798698</v>
      </c>
      <c r="J47" s="72">
        <f t="shared" si="18"/>
        <v>409.46070236589742</v>
      </c>
      <c r="K47" s="72">
        <f t="shared" si="18"/>
        <v>369.23546571917245</v>
      </c>
      <c r="L47" s="72">
        <f t="shared" si="18"/>
        <v>331.99059407384152</v>
      </c>
      <c r="M47" s="72">
        <f t="shared" si="18"/>
        <v>297.1179369150874</v>
      </c>
      <c r="N47" s="72">
        <f t="shared" si="18"/>
        <v>306.38933980531277</v>
      </c>
      <c r="O47" s="72">
        <f t="shared" si="18"/>
        <v>297.62031924689683</v>
      </c>
      <c r="P47" s="72">
        <f>P25-P32-P39</f>
        <v>289.57179210388335</v>
      </c>
      <c r="Q47" s="72">
        <f t="shared" si="18"/>
        <v>282.1690493738443</v>
      </c>
      <c r="R47" s="72">
        <f t="shared" si="18"/>
        <v>275.34669825938784</v>
      </c>
      <c r="S47" s="72">
        <f t="shared" si="18"/>
        <v>273.33422712784358</v>
      </c>
      <c r="T47" s="72">
        <f t="shared" si="18"/>
        <v>271.1344600933848</v>
      </c>
      <c r="U47" s="72">
        <f t="shared" si="18"/>
        <v>272.11791911797087</v>
      </c>
      <c r="V47" s="72">
        <f t="shared" si="18"/>
        <v>275.00675669995564</v>
      </c>
      <c r="W47" s="72">
        <f t="shared" si="18"/>
        <v>279.61053395825473</v>
      </c>
      <c r="X47" s="72">
        <f t="shared" si="18"/>
        <v>285.76152250748919</v>
      </c>
      <c r="Y47" s="72">
        <f t="shared" si="18"/>
        <v>290.97254359135087</v>
      </c>
      <c r="Z47" s="72">
        <f t="shared" si="18"/>
        <v>295.3928650645438</v>
      </c>
      <c r="AA47" s="72">
        <f t="shared" si="18"/>
        <v>299.14762577265856</v>
      </c>
      <c r="AB47" s="72">
        <f t="shared" si="18"/>
        <v>302.34179254377125</v>
      </c>
    </row>
    <row r="48" spans="1:28">
      <c r="C48" s="52" t="s">
        <v>568</v>
      </c>
      <c r="D48" s="72">
        <f t="shared" ref="D48:AB48" si="20">SUM(D44:D47)</f>
        <v>28038.245157563866</v>
      </c>
      <c r="E48" s="72">
        <f t="shared" si="20"/>
        <v>27690.048687219416</v>
      </c>
      <c r="F48" s="72">
        <f t="shared" si="20"/>
        <v>26971.200287328138</v>
      </c>
      <c r="G48" s="72">
        <f t="shared" si="20"/>
        <v>26400.981682102443</v>
      </c>
      <c r="H48" s="72">
        <f t="shared" si="20"/>
        <v>25741.023690135426</v>
      </c>
      <c r="I48" s="72">
        <f t="shared" si="20"/>
        <v>23429.470295196494</v>
      </c>
      <c r="J48" s="72">
        <f t="shared" si="20"/>
        <v>22977.771036187543</v>
      </c>
      <c r="K48" s="72">
        <f t="shared" si="20"/>
        <v>22517.597080267889</v>
      </c>
      <c r="L48" s="72">
        <f t="shared" si="20"/>
        <v>22024.990193537076</v>
      </c>
      <c r="M48" s="72">
        <f t="shared" si="20"/>
        <v>21423.158601621828</v>
      </c>
      <c r="N48" s="72">
        <f t="shared" si="20"/>
        <v>22547.197037199498</v>
      </c>
      <c r="O48" s="72">
        <f t="shared" si="20"/>
        <v>21885.496467010205</v>
      </c>
      <c r="P48" s="72">
        <f t="shared" si="20"/>
        <v>21400.516543734731</v>
      </c>
      <c r="Q48" s="72">
        <f t="shared" si="20"/>
        <v>21337.0631286606</v>
      </c>
      <c r="R48" s="72">
        <f t="shared" si="20"/>
        <v>20976.415052473149</v>
      </c>
      <c r="S48" s="72">
        <f t="shared" si="20"/>
        <v>20466.199602458906</v>
      </c>
      <c r="T48" s="72">
        <f t="shared" si="20"/>
        <v>20076.404868380316</v>
      </c>
      <c r="U48" s="72">
        <f t="shared" si="20"/>
        <v>19850.408489529913</v>
      </c>
      <c r="V48" s="72">
        <f t="shared" si="20"/>
        <v>19683.021281492893</v>
      </c>
      <c r="W48" s="72">
        <f t="shared" si="20"/>
        <v>19164.392953585506</v>
      </c>
      <c r="X48" s="72">
        <f t="shared" si="20"/>
        <v>18874.597208222393</v>
      </c>
      <c r="Y48" s="72">
        <f t="shared" si="20"/>
        <v>18853.973548413574</v>
      </c>
      <c r="Z48" s="72">
        <f t="shared" si="20"/>
        <v>19170.433379378028</v>
      </c>
      <c r="AA48" s="72">
        <f t="shared" si="20"/>
        <v>18946.21571812097</v>
      </c>
      <c r="AB48" s="72">
        <f t="shared" si="20"/>
        <v>18789.05493300554</v>
      </c>
    </row>
    <row r="49" spans="1:28">
      <c r="C49" s="52"/>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row>
    <row r="50" spans="1:28">
      <c r="C50" s="52"/>
      <c r="D50" s="52">
        <v>2026</v>
      </c>
      <c r="E50" s="52">
        <v>2027</v>
      </c>
      <c r="F50" s="52">
        <v>2028</v>
      </c>
      <c r="G50" s="52">
        <v>2029</v>
      </c>
      <c r="H50" s="52">
        <v>2030</v>
      </c>
      <c r="I50" s="52">
        <v>2031</v>
      </c>
      <c r="J50" s="52">
        <v>2032</v>
      </c>
      <c r="K50" s="52">
        <v>2033</v>
      </c>
      <c r="L50" s="52">
        <v>2034</v>
      </c>
      <c r="M50" s="52">
        <v>2035</v>
      </c>
      <c r="N50" s="52">
        <v>2036</v>
      </c>
      <c r="O50" s="52">
        <v>2037</v>
      </c>
      <c r="P50" s="52">
        <v>2038</v>
      </c>
      <c r="Q50" s="52">
        <v>2039</v>
      </c>
      <c r="R50" s="52">
        <v>2040</v>
      </c>
      <c r="S50" s="52">
        <v>2041</v>
      </c>
      <c r="T50" s="52">
        <v>2042</v>
      </c>
      <c r="U50" s="52">
        <v>2043</v>
      </c>
      <c r="V50" s="52">
        <v>2044</v>
      </c>
      <c r="W50" s="52">
        <v>2045</v>
      </c>
      <c r="X50" s="52"/>
      <c r="Y50" s="52"/>
      <c r="Z50" s="52"/>
      <c r="AA50" s="52"/>
      <c r="AB50" s="52"/>
    </row>
    <row r="51" spans="1:28" s="1" customFormat="1">
      <c r="A51" s="19" t="s">
        <v>664</v>
      </c>
      <c r="B51" s="19"/>
      <c r="C51" s="19"/>
      <c r="D51" s="202"/>
      <c r="E51" s="202"/>
      <c r="F51" s="202"/>
      <c r="G51" s="202"/>
      <c r="H51" s="202"/>
      <c r="I51" s="202"/>
      <c r="J51" s="202"/>
      <c r="K51" s="202"/>
      <c r="L51" s="202"/>
      <c r="M51" s="202"/>
      <c r="N51" s="202"/>
      <c r="O51" s="202"/>
      <c r="P51" s="202"/>
      <c r="Q51" s="202"/>
      <c r="R51" s="202"/>
      <c r="S51" s="202"/>
      <c r="T51" s="202"/>
      <c r="U51" s="202"/>
      <c r="V51" s="202"/>
      <c r="W51" s="202"/>
      <c r="X51" s="441"/>
      <c r="Y51" s="441"/>
      <c r="Z51" s="441"/>
      <c r="AA51" s="441"/>
      <c r="AB51" s="441"/>
    </row>
    <row r="52" spans="1:28">
      <c r="B52" t="s">
        <v>238</v>
      </c>
      <c r="C52" t="s">
        <v>653</v>
      </c>
      <c r="D52" s="125">
        <f t="shared" ref="D52:K55" si="21">SUMPRODUCT(E44:I44,$D5:$H5)</f>
        <v>7522.5666969266458</v>
      </c>
      <c r="E52" s="125">
        <f t="shared" si="21"/>
        <v>7421.7849699561357</v>
      </c>
      <c r="F52" s="125">
        <f t="shared" si="21"/>
        <v>7341.5905711207906</v>
      </c>
      <c r="G52" s="125">
        <f t="shared" si="21"/>
        <v>7159.5490993526446</v>
      </c>
      <c r="H52" s="125">
        <f t="shared" si="21"/>
        <v>6711.8566091220055</v>
      </c>
      <c r="I52" s="125">
        <f t="shared" si="21"/>
        <v>6625.8319838738007</v>
      </c>
      <c r="J52" s="125">
        <f t="shared" si="21"/>
        <v>6520.4171831971234</v>
      </c>
      <c r="K52" s="125">
        <f t="shared" si="21"/>
        <v>6410.5454453097564</v>
      </c>
      <c r="L52" s="125">
        <f t="shared" ref="L52:U55" si="22">SUMPRODUCT(M44:Q44,$D5:$H5)</f>
        <v>6344.7302735197081</v>
      </c>
      <c r="M52" s="125">
        <f t="shared" si="22"/>
        <v>6536.3118649764292</v>
      </c>
      <c r="N52" s="125">
        <f t="shared" si="22"/>
        <v>6363.2451315221097</v>
      </c>
      <c r="O52" s="125">
        <f t="shared" si="22"/>
        <v>6222.6532461517063</v>
      </c>
      <c r="P52" s="201">
        <f t="shared" si="22"/>
        <v>6133.060938151245</v>
      </c>
      <c r="Q52" s="201">
        <f t="shared" si="22"/>
        <v>5992.7132375531291</v>
      </c>
      <c r="R52" s="201">
        <f t="shared" si="22"/>
        <v>5813.1982260030563</v>
      </c>
      <c r="S52" s="201">
        <f t="shared" si="22"/>
        <v>5657.9362637225704</v>
      </c>
      <c r="T52" s="201">
        <f t="shared" si="22"/>
        <v>5514.8570198806801</v>
      </c>
      <c r="U52" s="201">
        <f t="shared" si="22"/>
        <v>5381.8515225807932</v>
      </c>
      <c r="V52" s="201">
        <f t="shared" ref="V52:W55" si="23">SUMPRODUCT(W44:AA44,$D5:$H5)</f>
        <v>5206.6524406965309</v>
      </c>
      <c r="W52" s="440">
        <f t="shared" si="23"/>
        <v>5076.0735560062212</v>
      </c>
      <c r="X52" s="442"/>
      <c r="Y52" s="442"/>
      <c r="Z52" s="442"/>
      <c r="AA52" s="442"/>
      <c r="AB52" s="442"/>
    </row>
    <row r="53" spans="1:28">
      <c r="C53" t="s">
        <v>654</v>
      </c>
      <c r="D53" s="125">
        <f t="shared" si="21"/>
        <v>13785.993560915502</v>
      </c>
      <c r="E53" s="125">
        <f t="shared" si="21"/>
        <v>13156.448063611564</v>
      </c>
      <c r="F53" s="125">
        <f t="shared" si="21"/>
        <v>12359.178247323924</v>
      </c>
      <c r="G53" s="125">
        <f t="shared" si="21"/>
        <v>11463.699817358858</v>
      </c>
      <c r="H53" s="125">
        <f t="shared" si="21"/>
        <v>10548.329763275622</v>
      </c>
      <c r="I53" s="125">
        <f t="shared" si="21"/>
        <v>10116.173783620856</v>
      </c>
      <c r="J53" s="125">
        <f t="shared" si="21"/>
        <v>9703.4296912331483</v>
      </c>
      <c r="K53" s="125">
        <f>SUMPRODUCT(L45:P45,$D6:$H6)</f>
        <v>9412.9905810402051</v>
      </c>
      <c r="L53" s="125">
        <f>SUMPRODUCT(M45:Q45,$D6:$H6)</f>
        <v>9251.2272239236208</v>
      </c>
      <c r="M53" s="125">
        <f t="shared" si="22"/>
        <v>9264.3595611788369</v>
      </c>
      <c r="N53" s="125">
        <f t="shared" si="22"/>
        <v>8989.3915441889058</v>
      </c>
      <c r="O53" s="125">
        <f t="shared" si="22"/>
        <v>8930.5842760792202</v>
      </c>
      <c r="P53" s="201">
        <f t="shared" si="22"/>
        <v>8966.1556121907197</v>
      </c>
      <c r="Q53" s="201">
        <f t="shared" si="22"/>
        <v>8832.8923657752894</v>
      </c>
      <c r="R53" s="201">
        <f t="shared" si="22"/>
        <v>8740.208895055699</v>
      </c>
      <c r="S53" s="201">
        <f t="shared" si="22"/>
        <v>8784.1663488169434</v>
      </c>
      <c r="T53" s="201">
        <f t="shared" si="22"/>
        <v>8886.7562364938931</v>
      </c>
      <c r="U53" s="201">
        <f t="shared" si="22"/>
        <v>8895.4898275607702</v>
      </c>
      <c r="V53" s="201">
        <f t="shared" si="23"/>
        <v>8845.7776123746135</v>
      </c>
      <c r="W53" s="440">
        <f t="shared" si="23"/>
        <v>9075.1896177448889</v>
      </c>
      <c r="X53" s="442"/>
      <c r="Y53" s="442"/>
      <c r="Z53" s="442"/>
      <c r="AA53" s="442"/>
      <c r="AB53" s="442"/>
    </row>
    <row r="54" spans="1:28">
      <c r="C54" t="s">
        <v>655</v>
      </c>
      <c r="D54" s="125">
        <f t="shared" si="21"/>
        <v>1198.712523066431</v>
      </c>
      <c r="E54" s="125">
        <f t="shared" si="21"/>
        <v>1178.15144945932</v>
      </c>
      <c r="F54" s="125">
        <f t="shared" si="21"/>
        <v>1176.4738866703638</v>
      </c>
      <c r="G54" s="125">
        <f t="shared" si="21"/>
        <v>1141.9156508134781</v>
      </c>
      <c r="H54" s="125">
        <f t="shared" si="21"/>
        <v>1074.1441805924046</v>
      </c>
      <c r="I54" s="125">
        <f t="shared" si="21"/>
        <v>1143.7151685257095</v>
      </c>
      <c r="J54" s="125">
        <f t="shared" si="21"/>
        <v>1218.4500484015659</v>
      </c>
      <c r="K54" s="125">
        <f t="shared" si="21"/>
        <v>1333.5320426068404</v>
      </c>
      <c r="L54" s="125">
        <f t="shared" si="22"/>
        <v>1495.5985181756091</v>
      </c>
      <c r="M54" s="125">
        <f t="shared" si="22"/>
        <v>1697.7356328619812</v>
      </c>
      <c r="N54" s="125">
        <f t="shared" si="22"/>
        <v>1766.5795679432667</v>
      </c>
      <c r="O54" s="125">
        <f t="shared" si="22"/>
        <v>1828.735706094335</v>
      </c>
      <c r="P54" s="201">
        <f t="shared" si="22"/>
        <v>1901.3307326374274</v>
      </c>
      <c r="Q54" s="201">
        <f t="shared" si="22"/>
        <v>1984.9350442570171</v>
      </c>
      <c r="R54" s="201">
        <f t="shared" si="22"/>
        <v>2096.0283256954522</v>
      </c>
      <c r="S54" s="201">
        <f t="shared" si="22"/>
        <v>2206.7298898714521</v>
      </c>
      <c r="T54" s="201">
        <f t="shared" si="22"/>
        <v>2322.0268980128949</v>
      </c>
      <c r="U54" s="201">
        <f t="shared" si="22"/>
        <v>2432.1831310800503</v>
      </c>
      <c r="V54" s="201">
        <f t="shared" si="23"/>
        <v>2538.1327996779555</v>
      </c>
      <c r="W54" s="440">
        <f t="shared" si="23"/>
        <v>2644.2248213924695</v>
      </c>
      <c r="X54" s="442"/>
      <c r="Y54" s="442"/>
      <c r="Z54" s="442"/>
      <c r="AA54" s="442"/>
      <c r="AB54" s="442"/>
    </row>
    <row r="55" spans="1:28">
      <c r="C55" t="s">
        <v>656</v>
      </c>
      <c r="D55" s="125">
        <f t="shared" si="21"/>
        <v>880.23196526729487</v>
      </c>
      <c r="E55" s="125">
        <f t="shared" si="21"/>
        <v>770.37140246045851</v>
      </c>
      <c r="F55" s="125">
        <f t="shared" si="21"/>
        <v>675.83453174536498</v>
      </c>
      <c r="G55" s="125">
        <f t="shared" si="21"/>
        <v>586.44997247891797</v>
      </c>
      <c r="H55" s="125">
        <f t="shared" si="21"/>
        <v>457.75979317798698</v>
      </c>
      <c r="I55" s="125">
        <f t="shared" si="21"/>
        <v>409.46070236589742</v>
      </c>
      <c r="J55" s="125">
        <f t="shared" si="21"/>
        <v>369.23546571917245</v>
      </c>
      <c r="K55" s="125">
        <f t="shared" si="21"/>
        <v>331.99059407384152</v>
      </c>
      <c r="L55" s="125">
        <f t="shared" si="22"/>
        <v>297.1179369150874</v>
      </c>
      <c r="M55" s="125">
        <f t="shared" si="22"/>
        <v>306.38933980531277</v>
      </c>
      <c r="N55" s="125">
        <f t="shared" si="22"/>
        <v>297.62031924689683</v>
      </c>
      <c r="O55" s="125">
        <f t="shared" si="22"/>
        <v>289.57179210388335</v>
      </c>
      <c r="P55" s="201">
        <f t="shared" si="22"/>
        <v>282.1690493738443</v>
      </c>
      <c r="Q55" s="201">
        <f t="shared" si="22"/>
        <v>275.34669825938784</v>
      </c>
      <c r="R55" s="201">
        <f t="shared" si="22"/>
        <v>273.33422712784358</v>
      </c>
      <c r="S55" s="201">
        <f t="shared" si="22"/>
        <v>271.1344600933848</v>
      </c>
      <c r="T55" s="201">
        <f t="shared" si="22"/>
        <v>272.11791911797087</v>
      </c>
      <c r="U55" s="201">
        <f t="shared" si="22"/>
        <v>275.00675669995564</v>
      </c>
      <c r="V55" s="201">
        <f t="shared" si="23"/>
        <v>279.61053395825473</v>
      </c>
      <c r="W55" s="440">
        <f t="shared" si="23"/>
        <v>285.76152250748919</v>
      </c>
      <c r="X55" s="442"/>
      <c r="Y55" s="442"/>
      <c r="Z55" s="442"/>
      <c r="AA55" s="442"/>
      <c r="AB55" s="442"/>
    </row>
    <row r="56" spans="1:28">
      <c r="C56" t="s">
        <v>665</v>
      </c>
      <c r="D56" s="125">
        <f t="shared" ref="D56:W56" si="24">SUM(D52:D55)</f>
        <v>23387.504746175873</v>
      </c>
      <c r="E56" s="125">
        <f t="shared" si="24"/>
        <v>22526.755885487481</v>
      </c>
      <c r="F56" s="125">
        <f t="shared" si="24"/>
        <v>21553.077236860441</v>
      </c>
      <c r="G56" s="125">
        <f t="shared" si="24"/>
        <v>20351.614540003895</v>
      </c>
      <c r="H56" s="125">
        <f>SUM(H52:H55)</f>
        <v>18792.090346168017</v>
      </c>
      <c r="I56" s="125">
        <f t="shared" si="24"/>
        <v>18295.181638386264</v>
      </c>
      <c r="J56" s="125">
        <f t="shared" si="24"/>
        <v>17811.532388551008</v>
      </c>
      <c r="K56" s="125">
        <f t="shared" si="24"/>
        <v>17489.058663030642</v>
      </c>
      <c r="L56" s="125">
        <f t="shared" si="24"/>
        <v>17388.673952534027</v>
      </c>
      <c r="M56" s="125">
        <f t="shared" si="24"/>
        <v>17804.79639882256</v>
      </c>
      <c r="N56" s="125">
        <f t="shared" si="24"/>
        <v>17416.836562901179</v>
      </c>
      <c r="O56" s="125">
        <f t="shared" si="24"/>
        <v>17271.545020429148</v>
      </c>
      <c r="P56" s="201">
        <f t="shared" si="24"/>
        <v>17282.716332353237</v>
      </c>
      <c r="Q56" s="201">
        <f t="shared" si="24"/>
        <v>17085.887345844825</v>
      </c>
      <c r="R56" s="201">
        <f t="shared" si="24"/>
        <v>16922.769673882052</v>
      </c>
      <c r="S56" s="201">
        <f t="shared" si="24"/>
        <v>16919.96696250435</v>
      </c>
      <c r="T56" s="201">
        <f t="shared" si="24"/>
        <v>16995.75807350544</v>
      </c>
      <c r="U56" s="201">
        <f t="shared" si="24"/>
        <v>16984.531237921572</v>
      </c>
      <c r="V56" s="201">
        <f t="shared" si="24"/>
        <v>16870.173386707353</v>
      </c>
      <c r="W56" s="440">
        <f t="shared" si="24"/>
        <v>17081.249517651067</v>
      </c>
      <c r="X56" s="442"/>
      <c r="Y56" s="442"/>
      <c r="Z56" s="442"/>
      <c r="AA56" s="442"/>
      <c r="AB56" s="442"/>
    </row>
    <row r="57" spans="1:28">
      <c r="C57" s="1" t="s">
        <v>666</v>
      </c>
      <c r="D57" s="111"/>
      <c r="E57" s="111">
        <f>D56-E56</f>
        <v>860.7488606883926</v>
      </c>
      <c r="F57" s="111">
        <f t="shared" ref="F57:W57" si="25">E56-F56</f>
        <v>973.67864862703937</v>
      </c>
      <c r="G57" s="111">
        <f t="shared" si="25"/>
        <v>1201.4626968565462</v>
      </c>
      <c r="H57" s="111">
        <f t="shared" si="25"/>
        <v>1559.5241938358777</v>
      </c>
      <c r="I57" s="111">
        <f t="shared" si="25"/>
        <v>496.90870778175304</v>
      </c>
      <c r="J57" s="111">
        <f t="shared" si="25"/>
        <v>483.64924983525634</v>
      </c>
      <c r="K57" s="111">
        <f t="shared" si="25"/>
        <v>322.47372552036541</v>
      </c>
      <c r="L57" s="111">
        <f t="shared" si="25"/>
        <v>100.3847104966153</v>
      </c>
      <c r="M57" s="111">
        <f t="shared" si="25"/>
        <v>-416.12244628853296</v>
      </c>
      <c r="N57" s="111">
        <f t="shared" si="25"/>
        <v>387.95983592138145</v>
      </c>
      <c r="O57" s="111">
        <f t="shared" si="25"/>
        <v>145.29154247203041</v>
      </c>
      <c r="P57" s="111">
        <f t="shared" si="25"/>
        <v>-11.171311924088513</v>
      </c>
      <c r="Q57" s="111">
        <f t="shared" si="25"/>
        <v>196.82898650841162</v>
      </c>
      <c r="R57" s="111">
        <f t="shared" si="25"/>
        <v>163.11767196277287</v>
      </c>
      <c r="S57" s="111">
        <f t="shared" si="25"/>
        <v>2.8027113777025079</v>
      </c>
      <c r="T57" s="111">
        <f t="shared" si="25"/>
        <v>-75.79111100109003</v>
      </c>
      <c r="U57" s="111">
        <f t="shared" si="25"/>
        <v>11.226835583867796</v>
      </c>
      <c r="V57" s="111">
        <f t="shared" si="25"/>
        <v>114.35785121421941</v>
      </c>
      <c r="W57" s="111">
        <f t="shared" si="25"/>
        <v>-211.07613094371482</v>
      </c>
      <c r="X57" s="228"/>
      <c r="Y57" s="228"/>
      <c r="Z57" s="228"/>
      <c r="AA57" s="228"/>
      <c r="AB57" s="228"/>
    </row>
    <row r="58" spans="1:28">
      <c r="D58" s="111"/>
      <c r="E58" s="111"/>
      <c r="F58" s="111"/>
      <c r="G58" s="111"/>
      <c r="H58" s="111"/>
      <c r="J58" s="11"/>
      <c r="L58"/>
    </row>
    <row r="59" spans="1:28">
      <c r="B59" t="s">
        <v>237</v>
      </c>
      <c r="C59" t="s">
        <v>653</v>
      </c>
      <c r="D59" s="125">
        <f t="shared" ref="D59:M62" si="26">SUMPRODUCT(E44:J44,$D10:$I10)</f>
        <v>5952.312525638662</v>
      </c>
      <c r="E59" s="125">
        <f t="shared" si="26"/>
        <v>5870.7096324979211</v>
      </c>
      <c r="F59" s="125">
        <f t="shared" si="26"/>
        <v>5816.7234675731106</v>
      </c>
      <c r="G59" s="125">
        <f t="shared" si="26"/>
        <v>5689.1585077046238</v>
      </c>
      <c r="H59" s="125">
        <f t="shared" si="26"/>
        <v>5310.702744093519</v>
      </c>
      <c r="I59" s="125">
        <f t="shared" si="26"/>
        <v>5244.0113913079804</v>
      </c>
      <c r="J59" s="125">
        <f t="shared" si="26"/>
        <v>5161.8111753535059</v>
      </c>
      <c r="K59" s="125">
        <f t="shared" si="26"/>
        <v>5069.5550729819433</v>
      </c>
      <c r="L59" s="125">
        <f t="shared" si="26"/>
        <v>5001.8211993664336</v>
      </c>
      <c r="M59" s="125">
        <f t="shared" si="26"/>
        <v>5178.1662781364766</v>
      </c>
      <c r="N59" s="125">
        <f t="shared" ref="N59:V62" si="27">SUMPRODUCT(O44:T44,$D10:$I10)</f>
        <v>5038.7860229629077</v>
      </c>
      <c r="O59" s="125">
        <f t="shared" si="27"/>
        <v>4924.3034731616945</v>
      </c>
      <c r="P59" s="201">
        <f t="shared" si="27"/>
        <v>4857.2234292295534</v>
      </c>
      <c r="Q59" s="201">
        <f t="shared" si="27"/>
        <v>4748.8861857956381</v>
      </c>
      <c r="R59" s="201">
        <f t="shared" si="27"/>
        <v>4605.3537161468148</v>
      </c>
      <c r="S59" s="201">
        <f t="shared" si="27"/>
        <v>4481.6089527849317</v>
      </c>
      <c r="T59" s="201">
        <f t="shared" si="27"/>
        <v>4368.1564521152741</v>
      </c>
      <c r="U59" s="201">
        <f t="shared" si="27"/>
        <v>4265.8384461041387</v>
      </c>
      <c r="V59" s="201">
        <f t="shared" si="27"/>
        <v>4124.1855325036622</v>
      </c>
      <c r="W59" s="440">
        <f>SUMPRODUCT(X44:AB44,$D10:$H10)</f>
        <v>4017.1971643775328</v>
      </c>
      <c r="X59" s="442"/>
      <c r="Y59" s="442"/>
      <c r="Z59" s="442"/>
      <c r="AA59" s="442"/>
      <c r="AB59" s="442"/>
    </row>
    <row r="60" spans="1:28">
      <c r="C60" t="s">
        <v>654</v>
      </c>
      <c r="D60" s="125">
        <f t="shared" si="26"/>
        <v>10338.668064787957</v>
      </c>
      <c r="E60" s="125">
        <f t="shared" si="26"/>
        <v>9866.4523925433605</v>
      </c>
      <c r="F60" s="125">
        <f t="shared" si="26"/>
        <v>9267.6442319132784</v>
      </c>
      <c r="G60" s="125">
        <f t="shared" si="26"/>
        <v>8597.2002963184641</v>
      </c>
      <c r="H60" s="125">
        <f t="shared" si="26"/>
        <v>7910.7503168019011</v>
      </c>
      <c r="I60" s="125">
        <f t="shared" si="26"/>
        <v>7586.6066120800924</v>
      </c>
      <c r="J60" s="125">
        <f t="shared" si="26"/>
        <v>7277.014818726876</v>
      </c>
      <c r="K60" s="125">
        <f t="shared" si="26"/>
        <v>7060.2614786823269</v>
      </c>
      <c r="L60" s="125">
        <f t="shared" si="26"/>
        <v>6937.831380247977</v>
      </c>
      <c r="M60" s="125">
        <f t="shared" si="26"/>
        <v>6947.9937411763676</v>
      </c>
      <c r="N60" s="125">
        <f t="shared" si="27"/>
        <v>6742.3057507370168</v>
      </c>
      <c r="O60" s="125">
        <f t="shared" si="27"/>
        <v>6697.7967206915619</v>
      </c>
      <c r="P60" s="201">
        <f t="shared" si="27"/>
        <v>6724.3792291775935</v>
      </c>
      <c r="Q60" s="201">
        <f t="shared" si="27"/>
        <v>6624.5706071455979</v>
      </c>
      <c r="R60" s="201">
        <f t="shared" si="27"/>
        <v>6555.3744843317127</v>
      </c>
      <c r="S60" s="201">
        <f t="shared" si="27"/>
        <v>6588.3145376233542</v>
      </c>
      <c r="T60" s="201">
        <f t="shared" si="27"/>
        <v>6664.7990311647281</v>
      </c>
      <c r="U60" s="201">
        <f t="shared" si="27"/>
        <v>6671.6528734731082</v>
      </c>
      <c r="V60" s="201">
        <f t="shared" si="27"/>
        <v>6634.6970844022671</v>
      </c>
      <c r="W60" s="440">
        <f>SUMPRODUCT(X45:AB45,$D11:$H11)</f>
        <v>6807.2838220347821</v>
      </c>
      <c r="X60" s="442"/>
      <c r="Y60" s="442"/>
      <c r="Z60" s="442"/>
      <c r="AA60" s="442"/>
      <c r="AB60" s="442"/>
    </row>
    <row r="61" spans="1:28">
      <c r="C61" t="s">
        <v>655</v>
      </c>
      <c r="D61" s="125">
        <f t="shared" si="26"/>
        <v>899.07539998260381</v>
      </c>
      <c r="E61" s="125">
        <f t="shared" si="26"/>
        <v>883.67180032767067</v>
      </c>
      <c r="F61" s="125">
        <f t="shared" si="26"/>
        <v>882.10024998463985</v>
      </c>
      <c r="G61" s="125">
        <f t="shared" si="26"/>
        <v>856.51659186564268</v>
      </c>
      <c r="H61" s="125">
        <f t="shared" si="26"/>
        <v>805.70581522118937</v>
      </c>
      <c r="I61" s="125">
        <f t="shared" si="26"/>
        <v>857.87312870878395</v>
      </c>
      <c r="J61" s="125">
        <f t="shared" si="26"/>
        <v>913.93157682265155</v>
      </c>
      <c r="K61" s="125">
        <f t="shared" si="26"/>
        <v>1000.5670486873171</v>
      </c>
      <c r="L61" s="125">
        <f t="shared" si="26"/>
        <v>1121.7929930464936</v>
      </c>
      <c r="M61" s="125">
        <f t="shared" si="26"/>
        <v>1273.3752885756439</v>
      </c>
      <c r="N61" s="125">
        <f t="shared" si="27"/>
        <v>1325.0216989586038</v>
      </c>
      <c r="O61" s="125">
        <f t="shared" si="27"/>
        <v>1371.6230553448324</v>
      </c>
      <c r="P61" s="201">
        <f t="shared" si="27"/>
        <v>1426.1395943161597</v>
      </c>
      <c r="Q61" s="201">
        <f t="shared" si="27"/>
        <v>1488.8312830819984</v>
      </c>
      <c r="R61" s="201">
        <f t="shared" si="27"/>
        <v>1572.1699971192224</v>
      </c>
      <c r="S61" s="201">
        <f t="shared" si="27"/>
        <v>1655.1901132014373</v>
      </c>
      <c r="T61" s="201">
        <f t="shared" si="27"/>
        <v>1741.6531537768278</v>
      </c>
      <c r="U61" s="201">
        <f t="shared" si="27"/>
        <v>1824.2694634792028</v>
      </c>
      <c r="V61" s="201">
        <f t="shared" si="27"/>
        <v>1903.7310444281557</v>
      </c>
      <c r="W61" s="440">
        <f>SUMPRODUCT(X46:AB46,$D12:$H12)</f>
        <v>1983.3051219729257</v>
      </c>
      <c r="X61" s="442"/>
      <c r="Y61" s="442"/>
      <c r="Z61" s="442"/>
      <c r="AA61" s="442"/>
      <c r="AB61" s="442"/>
    </row>
    <row r="62" spans="1:28">
      <c r="C62" t="s">
        <v>656</v>
      </c>
      <c r="D62" s="125">
        <f t="shared" si="26"/>
        <v>880.23196526729487</v>
      </c>
      <c r="E62" s="125">
        <f t="shared" si="26"/>
        <v>770.37140246045851</v>
      </c>
      <c r="F62" s="125">
        <f t="shared" si="26"/>
        <v>675.83453174536498</v>
      </c>
      <c r="G62" s="125">
        <f t="shared" si="26"/>
        <v>586.44997247891797</v>
      </c>
      <c r="H62" s="125">
        <f t="shared" si="26"/>
        <v>457.75979317798698</v>
      </c>
      <c r="I62" s="125">
        <f t="shared" si="26"/>
        <v>409.46070236589742</v>
      </c>
      <c r="J62" s="125">
        <f t="shared" si="26"/>
        <v>369.23546571917245</v>
      </c>
      <c r="K62" s="125">
        <f t="shared" si="26"/>
        <v>331.99059407384152</v>
      </c>
      <c r="L62" s="125">
        <f t="shared" si="26"/>
        <v>297.1179369150874</v>
      </c>
      <c r="M62" s="125">
        <f t="shared" si="26"/>
        <v>306.38933980531277</v>
      </c>
      <c r="N62" s="125">
        <f t="shared" si="27"/>
        <v>297.62031924689683</v>
      </c>
      <c r="O62" s="125">
        <f t="shared" si="27"/>
        <v>289.57179210388335</v>
      </c>
      <c r="P62" s="201">
        <f t="shared" si="27"/>
        <v>282.1690493738443</v>
      </c>
      <c r="Q62" s="201">
        <f t="shared" si="27"/>
        <v>275.34669825938784</v>
      </c>
      <c r="R62" s="201">
        <f t="shared" si="27"/>
        <v>273.33422712784358</v>
      </c>
      <c r="S62" s="201">
        <f t="shared" si="27"/>
        <v>271.1344600933848</v>
      </c>
      <c r="T62" s="201">
        <f t="shared" si="27"/>
        <v>272.11791911797087</v>
      </c>
      <c r="U62" s="201">
        <f t="shared" si="27"/>
        <v>275.00675669995564</v>
      </c>
      <c r="V62" s="201">
        <f t="shared" si="27"/>
        <v>279.61053395825473</v>
      </c>
      <c r="W62" s="440">
        <f>SUMPRODUCT(X47:AB47,$D13:$H13)</f>
        <v>285.76152250748919</v>
      </c>
      <c r="X62" s="442"/>
      <c r="Y62" s="442"/>
      <c r="Z62" s="442"/>
      <c r="AA62" s="442"/>
      <c r="AB62" s="442"/>
    </row>
    <row r="63" spans="1:28">
      <c r="C63" t="s">
        <v>667</v>
      </c>
      <c r="D63" s="125">
        <f t="shared" ref="D63:W63" si="28">SUM(D59:D62)</f>
        <v>18070.287955676518</v>
      </c>
      <c r="E63" s="125">
        <f t="shared" si="28"/>
        <v>17391.20522782941</v>
      </c>
      <c r="F63" s="125">
        <f>SUM(F59:F62)</f>
        <v>16642.302481216393</v>
      </c>
      <c r="G63" s="125">
        <f t="shared" si="28"/>
        <v>15729.325368367648</v>
      </c>
      <c r="H63" s="375">
        <f>SUM(H59:H62)</f>
        <v>14484.918669294597</v>
      </c>
      <c r="I63" s="125">
        <f>SUM(I59:I62)</f>
        <v>14097.951834462754</v>
      </c>
      <c r="J63" s="125">
        <f t="shared" si="28"/>
        <v>13721.993036622205</v>
      </c>
      <c r="K63" s="125">
        <f t="shared" si="28"/>
        <v>13462.374194425427</v>
      </c>
      <c r="L63" s="125">
        <f t="shared" si="28"/>
        <v>13358.563509575992</v>
      </c>
      <c r="M63" s="125">
        <f t="shared" si="28"/>
        <v>13705.924647693801</v>
      </c>
      <c r="N63" s="125">
        <f t="shared" si="28"/>
        <v>13403.733791905426</v>
      </c>
      <c r="O63" s="125">
        <f t="shared" si="28"/>
        <v>13283.295041301973</v>
      </c>
      <c r="P63" s="201">
        <f t="shared" si="28"/>
        <v>13289.911302097151</v>
      </c>
      <c r="Q63" s="201">
        <f t="shared" si="28"/>
        <v>13137.634774282622</v>
      </c>
      <c r="R63" s="201">
        <f t="shared" si="28"/>
        <v>13006.232424725593</v>
      </c>
      <c r="S63" s="201">
        <f t="shared" si="28"/>
        <v>12996.248063703108</v>
      </c>
      <c r="T63" s="201">
        <f t="shared" si="28"/>
        <v>13046.726556174801</v>
      </c>
      <c r="U63" s="201">
        <f t="shared" si="28"/>
        <v>13036.767539756403</v>
      </c>
      <c r="V63" s="201">
        <f t="shared" si="28"/>
        <v>12942.22419529234</v>
      </c>
      <c r="W63" s="440">
        <f t="shared" si="28"/>
        <v>13093.54763089273</v>
      </c>
      <c r="X63" s="442"/>
      <c r="Y63" s="442"/>
      <c r="Z63" s="442"/>
      <c r="AA63" s="442"/>
      <c r="AB63" s="442"/>
    </row>
    <row r="64" spans="1:28">
      <c r="C64" s="1" t="s">
        <v>666</v>
      </c>
      <c r="D64" s="25"/>
      <c r="E64" s="111">
        <f>D63-E63</f>
        <v>679.08272784710789</v>
      </c>
      <c r="F64" s="111">
        <f t="shared" ref="F64" si="29">E63-F63</f>
        <v>748.90274661301737</v>
      </c>
      <c r="G64" s="111">
        <f t="shared" ref="G64" si="30">F63-G63</f>
        <v>912.97711284874458</v>
      </c>
      <c r="H64" s="111">
        <f t="shared" ref="H64" si="31">G63-H63</f>
        <v>1244.4066990730516</v>
      </c>
      <c r="I64" s="111">
        <f t="shared" ref="I64" si="32">H63-I63</f>
        <v>386.96683483184279</v>
      </c>
      <c r="J64" s="111">
        <f t="shared" ref="J64" si="33">I63-J63</f>
        <v>375.95879784054887</v>
      </c>
      <c r="K64" s="111">
        <f t="shared" ref="K64" si="34">J63-K63</f>
        <v>259.61884219677813</v>
      </c>
      <c r="L64" s="111">
        <f t="shared" ref="L64" si="35">K63-L63</f>
        <v>103.81068484943535</v>
      </c>
      <c r="M64" s="111">
        <f t="shared" ref="M64" si="36">L63-M63</f>
        <v>-347.36113811780888</v>
      </c>
      <c r="N64" s="111">
        <f t="shared" ref="N64" si="37">M63-N63</f>
        <v>302.19085578837439</v>
      </c>
      <c r="O64" s="111">
        <f t="shared" ref="O64" si="38">N63-O63</f>
        <v>120.43875060345272</v>
      </c>
      <c r="P64" s="111">
        <f t="shared" ref="P64" si="39">O63-P63</f>
        <v>-6.616260795177368</v>
      </c>
      <c r="Q64" s="111">
        <f t="shared" ref="Q64" si="40">P63-Q63</f>
        <v>152.27652781452889</v>
      </c>
      <c r="R64" s="111">
        <f t="shared" ref="R64" si="41">Q63-R63</f>
        <v>131.40234955702908</v>
      </c>
      <c r="S64" s="111">
        <f t="shared" ref="S64" si="42">R63-S63</f>
        <v>9.9843610224852455</v>
      </c>
      <c r="T64" s="111">
        <f t="shared" ref="T64" si="43">S63-T63</f>
        <v>-50.478492471693244</v>
      </c>
      <c r="U64" s="111">
        <f t="shared" ref="U64" si="44">T63-U63</f>
        <v>9.9590164183973684</v>
      </c>
      <c r="V64" s="111">
        <f t="shared" ref="V64" si="45">U63-V63</f>
        <v>94.543344464063921</v>
      </c>
      <c r="W64" s="111">
        <f t="shared" ref="W64" si="46">V63-W63</f>
        <v>-151.32343560039044</v>
      </c>
      <c r="X64" s="228"/>
      <c r="Y64" s="228"/>
      <c r="Z64" s="228"/>
      <c r="AA64" s="228"/>
      <c r="AB64" s="228"/>
    </row>
    <row r="65" spans="2:28">
      <c r="D65" s="25"/>
      <c r="E65" s="25"/>
      <c r="F65" s="25"/>
      <c r="G65" s="25"/>
      <c r="H65" s="25"/>
      <c r="I65" s="25"/>
      <c r="J65" s="25"/>
      <c r="K65" s="25"/>
      <c r="L65" s="25"/>
      <c r="M65" s="25"/>
      <c r="N65" s="25"/>
      <c r="O65" s="25"/>
      <c r="P65" s="25"/>
      <c r="Q65" s="9"/>
      <c r="R65" s="9"/>
      <c r="S65" s="9"/>
      <c r="T65" s="9"/>
      <c r="U65" s="9"/>
      <c r="V65" s="9"/>
      <c r="W65" s="9"/>
      <c r="X65" s="9"/>
      <c r="Y65" s="9"/>
      <c r="Z65" s="9"/>
      <c r="AA65" s="9"/>
      <c r="AB65" s="9"/>
    </row>
    <row r="66" spans="2:28">
      <c r="B66" t="s">
        <v>236</v>
      </c>
      <c r="C66" t="s">
        <v>653</v>
      </c>
      <c r="D66" s="125">
        <f t="shared" ref="D66:M69" si="47">SUMPRODUCT(E44:J44,$D15:$I15)</f>
        <v>4461.1757507629718</v>
      </c>
      <c r="E66" s="125">
        <f t="shared" si="47"/>
        <v>4397.780719807356</v>
      </c>
      <c r="F66" s="125">
        <f t="shared" si="47"/>
        <v>4358.9277697047282</v>
      </c>
      <c r="G66" s="125">
        <f t="shared" si="47"/>
        <v>4285.9838031425606</v>
      </c>
      <c r="H66" s="125">
        <f t="shared" si="47"/>
        <v>3979.4515441063113</v>
      </c>
      <c r="I66" s="125">
        <f t="shared" si="47"/>
        <v>3930.6063110930863</v>
      </c>
      <c r="J66" s="125">
        <f t="shared" si="47"/>
        <v>3869.4750889126854</v>
      </c>
      <c r="K66" s="125">
        <f t="shared" si="47"/>
        <v>3802.405385371414</v>
      </c>
      <c r="L66" s="125">
        <f t="shared" si="47"/>
        <v>3729.6062883301029</v>
      </c>
      <c r="M66" s="125">
        <f t="shared" si="47"/>
        <v>3885.1529721474212</v>
      </c>
      <c r="N66" s="125">
        <f t="shared" ref="N66:V69" si="48">SUMPRODUCT(O44:T44,$D15:$I15)</f>
        <v>3779.6562177989595</v>
      </c>
      <c r="O66" s="125">
        <f t="shared" si="48"/>
        <v>3690.0133872415358</v>
      </c>
      <c r="P66" s="201">
        <f t="shared" si="48"/>
        <v>3642.3612595942623</v>
      </c>
      <c r="Q66" s="201">
        <f t="shared" si="48"/>
        <v>3564.1020741052371</v>
      </c>
      <c r="R66" s="201">
        <f t="shared" si="48"/>
        <v>3455.2858055567367</v>
      </c>
      <c r="S66" s="201">
        <f t="shared" si="48"/>
        <v>3362.1324480931071</v>
      </c>
      <c r="T66" s="201">
        <f t="shared" si="48"/>
        <v>3275.8203578374628</v>
      </c>
      <c r="U66" s="201">
        <f t="shared" si="48"/>
        <v>3202.4966407725788</v>
      </c>
      <c r="V66" s="201">
        <f t="shared" si="48"/>
        <v>3094.3689392587712</v>
      </c>
      <c r="W66" s="440">
        <f>SUMPRODUCT(X44:AB44,$D15:$H15)</f>
        <v>3011.5426199319686</v>
      </c>
      <c r="X66" s="442"/>
      <c r="Y66" s="442"/>
      <c r="Z66" s="442"/>
      <c r="AA66" s="442"/>
      <c r="AB66" s="442"/>
    </row>
    <row r="67" spans="2:28">
      <c r="C67" t="s">
        <v>654</v>
      </c>
      <c r="D67" s="125">
        <f t="shared" si="47"/>
        <v>7020.3954284297124</v>
      </c>
      <c r="E67" s="125">
        <f t="shared" si="47"/>
        <v>6719.2558625834627</v>
      </c>
      <c r="F67" s="125">
        <f t="shared" si="47"/>
        <v>6382.7585764511678</v>
      </c>
      <c r="G67" s="125">
        <f t="shared" si="47"/>
        <v>5943.7166688906318</v>
      </c>
      <c r="H67" s="125">
        <f t="shared" si="47"/>
        <v>5364.4239249235288</v>
      </c>
      <c r="I67" s="125">
        <f t="shared" si="47"/>
        <v>5142.3533492383413</v>
      </c>
      <c r="J67" s="125">
        <f t="shared" si="47"/>
        <v>4940.8790892385259</v>
      </c>
      <c r="K67" s="125">
        <f t="shared" si="47"/>
        <v>4728.0164287750767</v>
      </c>
      <c r="L67" s="125">
        <f t="shared" si="47"/>
        <v>4612.6358095972255</v>
      </c>
      <c r="M67" s="125">
        <f t="shared" si="47"/>
        <v>4709.2949107752775</v>
      </c>
      <c r="N67" s="125">
        <f t="shared" si="48"/>
        <v>4504.9906315780718</v>
      </c>
      <c r="O67" s="125">
        <f t="shared" si="48"/>
        <v>4448.4209787841455</v>
      </c>
      <c r="P67" s="201">
        <f t="shared" si="48"/>
        <v>4512.9001206001058</v>
      </c>
      <c r="Q67" s="201">
        <f t="shared" si="48"/>
        <v>4446.706213699631</v>
      </c>
      <c r="R67" s="201">
        <f t="shared" si="48"/>
        <v>4365.5955054787983</v>
      </c>
      <c r="S67" s="201">
        <f t="shared" si="48"/>
        <v>4357.7766537120151</v>
      </c>
      <c r="T67" s="201">
        <f t="shared" si="48"/>
        <v>4442.0981667580645</v>
      </c>
      <c r="U67" s="201">
        <f t="shared" si="48"/>
        <v>4472.2163493826138</v>
      </c>
      <c r="V67" s="201">
        <f t="shared" si="48"/>
        <v>4395.3227679278698</v>
      </c>
      <c r="W67" s="440">
        <f>SUMPRODUCT(X45:AB45,$D16:$H16)</f>
        <v>4442.3611208180118</v>
      </c>
      <c r="X67" s="442"/>
      <c r="Y67" s="442"/>
      <c r="Z67" s="442"/>
      <c r="AA67" s="442"/>
      <c r="AB67" s="442"/>
    </row>
    <row r="68" spans="2:28">
      <c r="C68" t="s">
        <v>655</v>
      </c>
      <c r="D68" s="125">
        <f t="shared" si="47"/>
        <v>606.45857431273225</v>
      </c>
      <c r="E68" s="125">
        <f t="shared" si="47"/>
        <v>581.13288306169488</v>
      </c>
      <c r="F68" s="125">
        <f t="shared" si="47"/>
        <v>599.25651121389501</v>
      </c>
      <c r="G68" s="125">
        <f t="shared" si="47"/>
        <v>591.20397935477718</v>
      </c>
      <c r="H68" s="125">
        <f t="shared" si="47"/>
        <v>522.63984946832318</v>
      </c>
      <c r="I68" s="125">
        <f t="shared" si="47"/>
        <v>556.36395381713953</v>
      </c>
      <c r="J68" s="125">
        <f t="shared" si="47"/>
        <v>594.34311833310346</v>
      </c>
      <c r="K68" s="125">
        <f t="shared" si="47"/>
        <v>629.772864831378</v>
      </c>
      <c r="L68" s="125">
        <f t="shared" si="47"/>
        <v>699.78669449320557</v>
      </c>
      <c r="M68" s="125">
        <f t="shared" si="47"/>
        <v>834.60215562789972</v>
      </c>
      <c r="N68" s="125">
        <f t="shared" si="48"/>
        <v>870.18987297970853</v>
      </c>
      <c r="O68" s="125">
        <f t="shared" si="48"/>
        <v>900.96135184241894</v>
      </c>
      <c r="P68" s="201">
        <f t="shared" si="48"/>
        <v>934.1958295966806</v>
      </c>
      <c r="Q68" s="201">
        <f t="shared" si="48"/>
        <v>969.73304563003921</v>
      </c>
      <c r="R68" s="201">
        <f t="shared" si="48"/>
        <v>1025.1964859803572</v>
      </c>
      <c r="S68" s="201">
        <f t="shared" si="48"/>
        <v>1079.0717375143859</v>
      </c>
      <c r="T68" s="201">
        <f t="shared" si="48"/>
        <v>1137.9671715892619</v>
      </c>
      <c r="U68" s="201">
        <f t="shared" si="48"/>
        <v>1194.073937659459</v>
      </c>
      <c r="V68" s="201">
        <f t="shared" si="48"/>
        <v>1247.1795347229827</v>
      </c>
      <c r="W68" s="440">
        <f>SUMPRODUCT(X46:AB46,$D17:$H17)</f>
        <v>1299.9585524414217</v>
      </c>
      <c r="X68" s="442"/>
      <c r="Y68" s="442"/>
      <c r="Z68" s="442"/>
      <c r="AA68" s="442"/>
      <c r="AB68" s="442"/>
    </row>
    <row r="69" spans="2:28">
      <c r="C69" t="s">
        <v>656</v>
      </c>
      <c r="D69" s="125">
        <f t="shared" si="47"/>
        <v>880.23196526729487</v>
      </c>
      <c r="E69" s="125">
        <f t="shared" si="47"/>
        <v>770.37140246045851</v>
      </c>
      <c r="F69" s="125">
        <f t="shared" si="47"/>
        <v>675.83453174536498</v>
      </c>
      <c r="G69" s="125">
        <f t="shared" si="47"/>
        <v>586.44997247891797</v>
      </c>
      <c r="H69" s="125">
        <f t="shared" si="47"/>
        <v>457.75979317798698</v>
      </c>
      <c r="I69" s="125">
        <f t="shared" si="47"/>
        <v>409.46070236589742</v>
      </c>
      <c r="J69" s="125">
        <f t="shared" si="47"/>
        <v>369.23546571917245</v>
      </c>
      <c r="K69" s="125">
        <f t="shared" si="47"/>
        <v>331.99059407384152</v>
      </c>
      <c r="L69" s="125">
        <f t="shared" si="47"/>
        <v>297.1179369150874</v>
      </c>
      <c r="M69" s="125">
        <f t="shared" si="47"/>
        <v>306.38933980531277</v>
      </c>
      <c r="N69" s="125">
        <f t="shared" si="48"/>
        <v>297.62031924689683</v>
      </c>
      <c r="O69" s="125">
        <f t="shared" si="48"/>
        <v>289.57179210388335</v>
      </c>
      <c r="P69" s="201">
        <f t="shared" si="48"/>
        <v>282.1690493738443</v>
      </c>
      <c r="Q69" s="201">
        <f t="shared" si="48"/>
        <v>275.34669825938784</v>
      </c>
      <c r="R69" s="201">
        <f t="shared" si="48"/>
        <v>273.33422712784358</v>
      </c>
      <c r="S69" s="201">
        <f t="shared" si="48"/>
        <v>271.1344600933848</v>
      </c>
      <c r="T69" s="201">
        <f t="shared" si="48"/>
        <v>272.11791911797087</v>
      </c>
      <c r="U69" s="201">
        <f t="shared" si="48"/>
        <v>275.00675669995564</v>
      </c>
      <c r="V69" s="201">
        <f t="shared" si="48"/>
        <v>279.61053395825473</v>
      </c>
      <c r="W69" s="440">
        <f>SUMPRODUCT(X47:AB47,$D18:$H18)</f>
        <v>285.76152250748919</v>
      </c>
      <c r="X69" s="442"/>
      <c r="Y69" s="442"/>
      <c r="Z69" s="442"/>
      <c r="AA69" s="442"/>
      <c r="AB69" s="442"/>
    </row>
    <row r="70" spans="2:28">
      <c r="C70" t="s">
        <v>668</v>
      </c>
      <c r="D70" s="125">
        <f t="shared" ref="D70:Q70" si="49">SUM(D66:D69)</f>
        <v>12968.26171877271</v>
      </c>
      <c r="E70" s="125">
        <f t="shared" si="49"/>
        <v>12468.54086791297</v>
      </c>
      <c r="F70" s="125">
        <f t="shared" si="49"/>
        <v>12016.777389115156</v>
      </c>
      <c r="G70" s="125">
        <f t="shared" si="49"/>
        <v>11407.354423866889</v>
      </c>
      <c r="H70" s="125">
        <f t="shared" si="49"/>
        <v>10324.275111676152</v>
      </c>
      <c r="I70" s="125">
        <f t="shared" si="49"/>
        <v>10038.784316514464</v>
      </c>
      <c r="J70" s="125">
        <f t="shared" si="49"/>
        <v>9773.9327622034853</v>
      </c>
      <c r="K70" s="125">
        <f t="shared" si="49"/>
        <v>9492.1852730517112</v>
      </c>
      <c r="L70" s="125">
        <f t="shared" si="49"/>
        <v>9339.14672933562</v>
      </c>
      <c r="M70" s="125">
        <f t="shared" si="49"/>
        <v>9735.4393783559117</v>
      </c>
      <c r="N70" s="125">
        <f t="shared" si="49"/>
        <v>9452.4570416036368</v>
      </c>
      <c r="O70" s="125">
        <f t="shared" si="49"/>
        <v>9328.9675099719843</v>
      </c>
      <c r="P70" s="201">
        <f t="shared" si="49"/>
        <v>9371.6262591648938</v>
      </c>
      <c r="Q70" s="201">
        <f t="shared" si="49"/>
        <v>9255.8880316942941</v>
      </c>
      <c r="R70" s="201">
        <f>SUM(R66:R69)</f>
        <v>9119.4120241437358</v>
      </c>
      <c r="S70" s="201">
        <f t="shared" ref="S70:W70" si="50">SUM(S66:S69)</f>
        <v>9070.1152994128934</v>
      </c>
      <c r="T70" s="201">
        <f t="shared" si="50"/>
        <v>9128.0036153027595</v>
      </c>
      <c r="U70" s="201">
        <f t="shared" si="50"/>
        <v>9143.7936845146069</v>
      </c>
      <c r="V70" s="201">
        <f t="shared" si="50"/>
        <v>9016.4817758678782</v>
      </c>
      <c r="W70" s="440">
        <f t="shared" si="50"/>
        <v>9039.6238156988911</v>
      </c>
      <c r="X70" s="442"/>
      <c r="Y70" s="442"/>
      <c r="Z70" s="442"/>
      <c r="AA70" s="442"/>
      <c r="AB70" s="442"/>
    </row>
    <row r="71" spans="2:28">
      <c r="C71" s="1" t="s">
        <v>666</v>
      </c>
      <c r="E71" s="111">
        <f>D70-E70</f>
        <v>499.72085085973958</v>
      </c>
      <c r="F71" s="111">
        <f t="shared" ref="F71" si="51">E70-F70</f>
        <v>451.76347879781497</v>
      </c>
      <c r="G71" s="111">
        <f t="shared" ref="G71" si="52">F70-G70</f>
        <v>609.42296524826634</v>
      </c>
      <c r="H71" s="111">
        <f t="shared" ref="H71" si="53">G70-H70</f>
        <v>1083.0793121907373</v>
      </c>
      <c r="I71" s="111">
        <f t="shared" ref="I71" si="54">H70-I70</f>
        <v>285.49079516168786</v>
      </c>
      <c r="J71" s="111">
        <f t="shared" ref="J71" si="55">I70-J70</f>
        <v>264.85155431097883</v>
      </c>
      <c r="K71" s="111">
        <f t="shared" ref="K71" si="56">J70-K70</f>
        <v>281.74748915177406</v>
      </c>
      <c r="L71" s="111">
        <f t="shared" ref="L71" si="57">K70-L70</f>
        <v>153.03854371609123</v>
      </c>
      <c r="M71" s="111">
        <f t="shared" ref="M71" si="58">L70-M70</f>
        <v>-396.29264902029172</v>
      </c>
      <c r="N71" s="111">
        <f t="shared" ref="N71" si="59">M70-N70</f>
        <v>282.98233675227493</v>
      </c>
      <c r="O71" s="111">
        <f t="shared" ref="O71" si="60">N70-O70</f>
        <v>123.48953163165243</v>
      </c>
      <c r="P71" s="111">
        <f t="shared" ref="P71" si="61">O70-P70</f>
        <v>-42.658749192909454</v>
      </c>
      <c r="Q71" s="111">
        <f t="shared" ref="Q71" si="62">P70-Q70</f>
        <v>115.73822747059967</v>
      </c>
      <c r="R71" s="111">
        <f t="shared" ref="R71" si="63">Q70-R70</f>
        <v>136.47600755055828</v>
      </c>
      <c r="S71" s="111">
        <f t="shared" ref="S71" si="64">R70-S70</f>
        <v>49.29672473084247</v>
      </c>
      <c r="T71" s="111">
        <f t="shared" ref="T71" si="65">S70-T70</f>
        <v>-57.888315889866135</v>
      </c>
      <c r="U71" s="111">
        <f t="shared" ref="U71" si="66">T70-U70</f>
        <v>-15.790069211847367</v>
      </c>
      <c r="V71" s="111">
        <f t="shared" ref="V71" si="67">U70-V70</f>
        <v>127.31190864672863</v>
      </c>
      <c r="W71" s="111">
        <f t="shared" ref="W71" si="68">V70-W70</f>
        <v>-23.14203983101288</v>
      </c>
      <c r="X71" s="228"/>
      <c r="Y71" s="228"/>
      <c r="Z71" s="228"/>
      <c r="AA71" s="228"/>
      <c r="AB71" s="228"/>
    </row>
    <row r="72" spans="2:28">
      <c r="J72" s="11"/>
      <c r="L72"/>
    </row>
    <row r="73" spans="2:28">
      <c r="L73"/>
    </row>
    <row r="74" spans="2:28">
      <c r="I74" s="9"/>
      <c r="J74" s="9"/>
      <c r="K74" s="9"/>
      <c r="L74" s="9"/>
      <c r="M74" s="9"/>
      <c r="N74" s="9"/>
      <c r="O74" s="9"/>
      <c r="P74" s="9"/>
      <c r="Q74" s="9"/>
      <c r="R74" s="9"/>
      <c r="S74" s="9"/>
    </row>
    <row r="75" spans="2:28">
      <c r="H75" s="9"/>
      <c r="I75" s="9"/>
      <c r="J75" s="9"/>
      <c r="K75" s="9"/>
      <c r="L75" s="9"/>
      <c r="M75" s="9"/>
      <c r="N75" s="9"/>
      <c r="O75" s="9"/>
      <c r="P75" s="9"/>
      <c r="Q75" s="9"/>
      <c r="R75" s="9"/>
      <c r="S75" s="9"/>
    </row>
    <row r="76" spans="2:28" s="1" customFormat="1">
      <c r="I76" s="9"/>
      <c r="J76" s="9"/>
      <c r="K76" s="9"/>
      <c r="L76" s="9"/>
      <c r="M76" s="9"/>
      <c r="N76" s="9"/>
      <c r="O76" s="9"/>
      <c r="P76" s="9"/>
      <c r="Q76" s="9"/>
      <c r="R76" s="9"/>
      <c r="S76" s="9"/>
    </row>
    <row r="77" spans="2:28">
      <c r="L77"/>
    </row>
    <row r="78" spans="2:28">
      <c r="L78"/>
    </row>
    <row r="79" spans="2:28">
      <c r="L79"/>
    </row>
    <row r="80" spans="2:28">
      <c r="L80"/>
    </row>
    <row r="81" spans="1:12">
      <c r="L81"/>
    </row>
    <row r="82" spans="1:12">
      <c r="L82"/>
    </row>
    <row r="83" spans="1:12">
      <c r="L83"/>
    </row>
    <row r="84" spans="1:12">
      <c r="L84"/>
    </row>
    <row r="85" spans="1:12">
      <c r="L85"/>
    </row>
    <row r="86" spans="1:12">
      <c r="L86"/>
    </row>
    <row r="88" spans="1:12">
      <c r="A88" s="1"/>
      <c r="L88" s="80"/>
    </row>
    <row r="91" spans="1:12">
      <c r="D91" s="25"/>
    </row>
  </sheetData>
  <phoneticPr fontId="5" type="noConversion"/>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1B8BE-B610-48C9-873E-A40F2DBAC017}">
  <sheetPr>
    <tabColor rgb="FFFFC000"/>
  </sheetPr>
  <dimension ref="A1:K24"/>
  <sheetViews>
    <sheetView zoomScaleNormal="100" workbookViewId="0">
      <selection activeCell="C24" sqref="C24"/>
    </sheetView>
  </sheetViews>
  <sheetFormatPr defaultColWidth="9.140625" defaultRowHeight="15"/>
  <cols>
    <col min="1" max="1" width="43.7109375" bestFit="1" customWidth="1"/>
    <col min="2" max="2" width="37.140625" customWidth="1"/>
    <col min="3" max="3" width="23.85546875" customWidth="1"/>
    <col min="4" max="4" width="19.140625" customWidth="1"/>
    <col min="5" max="5" width="15.85546875" bestFit="1" customWidth="1"/>
    <col min="6" max="6" width="18.7109375" bestFit="1" customWidth="1"/>
    <col min="7" max="7" width="14.5703125" customWidth="1"/>
    <col min="8" max="8" width="12" customWidth="1"/>
    <col min="9" max="9" width="13.42578125" customWidth="1"/>
    <col min="11" max="11" width="36.28515625" customWidth="1"/>
    <col min="12" max="12" width="12.85546875" customWidth="1"/>
  </cols>
  <sheetData>
    <row r="1" spans="1:11" s="16" customFormat="1">
      <c r="A1" s="34" t="s">
        <v>669</v>
      </c>
    </row>
    <row r="2" spans="1:11">
      <c r="A2" s="1"/>
    </row>
    <row r="3" spans="1:11">
      <c r="A3" s="1" t="s">
        <v>670</v>
      </c>
      <c r="C3" t="s">
        <v>671</v>
      </c>
      <c r="H3" s="1"/>
    </row>
    <row r="4" spans="1:11">
      <c r="B4" s="313" t="s">
        <v>672</v>
      </c>
      <c r="C4" s="11">
        <v>20838.508000000002</v>
      </c>
      <c r="H4" s="9"/>
      <c r="K4" s="42"/>
    </row>
    <row r="5" spans="1:11">
      <c r="B5" s="313" t="s">
        <v>673</v>
      </c>
      <c r="C5" s="11">
        <v>-2262.4059999999999</v>
      </c>
      <c r="H5" s="9"/>
    </row>
    <row r="6" spans="1:11">
      <c r="B6" t="s">
        <v>165</v>
      </c>
      <c r="C6" s="115">
        <f>C4+C5</f>
        <v>18576.102000000003</v>
      </c>
      <c r="H6" s="42"/>
    </row>
    <row r="7" spans="1:11">
      <c r="H7" s="9"/>
    </row>
    <row r="9" spans="1:11">
      <c r="A9" s="1" t="s">
        <v>674</v>
      </c>
      <c r="B9" s="1" t="s">
        <v>675</v>
      </c>
      <c r="C9" s="1" t="s">
        <v>676</v>
      </c>
      <c r="D9" s="1" t="s">
        <v>677</v>
      </c>
      <c r="E9" s="1"/>
    </row>
    <row r="10" spans="1:11">
      <c r="A10" t="s">
        <v>678</v>
      </c>
      <c r="B10" s="11">
        <v>38889.238366910977</v>
      </c>
      <c r="C10" s="11">
        <v>39489.534964308128</v>
      </c>
      <c r="D10" s="11">
        <v>40089.831561705287</v>
      </c>
      <c r="E10" s="91"/>
    </row>
    <row r="11" spans="1:11">
      <c r="A11" t="s">
        <v>679</v>
      </c>
      <c r="B11" s="11">
        <v>-36205.681837527336</v>
      </c>
      <c r="C11" s="11">
        <v>-34647.280877746321</v>
      </c>
      <c r="D11" s="11">
        <v>-33088.8799179653</v>
      </c>
      <c r="E11" s="91"/>
    </row>
    <row r="12" spans="1:11">
      <c r="A12" t="s">
        <v>680</v>
      </c>
      <c r="B12" s="126">
        <f>B10+B11</f>
        <v>2683.5565293836407</v>
      </c>
      <c r="C12" s="126">
        <f>C10+C11</f>
        <v>4842.2540865618066</v>
      </c>
      <c r="D12" s="126">
        <f t="shared" ref="D12" si="0">D10+D11</f>
        <v>7000.951643739987</v>
      </c>
      <c r="E12" s="91"/>
    </row>
    <row r="13" spans="1:11">
      <c r="A13" s="1" t="s">
        <v>681</v>
      </c>
      <c r="B13" s="115">
        <f>$C$6-B12</f>
        <v>15892.545470616362</v>
      </c>
      <c r="C13" s="115">
        <f>$C$6-C12</f>
        <v>13733.847913438196</v>
      </c>
      <c r="D13" s="115">
        <f>$C$6-D12</f>
        <v>11575.150356260016</v>
      </c>
      <c r="E13" s="80"/>
    </row>
    <row r="14" spans="1:11">
      <c r="D14" s="7"/>
    </row>
    <row r="15" spans="1:11" s="15" customFormat="1">
      <c r="A15" s="24" t="s">
        <v>682</v>
      </c>
      <c r="D15" s="443"/>
      <c r="E15" s="443"/>
      <c r="F15" s="444"/>
    </row>
    <row r="16" spans="1:11">
      <c r="A16" s="1"/>
      <c r="B16" t="s">
        <v>683</v>
      </c>
      <c r="C16" t="s">
        <v>684</v>
      </c>
      <c r="D16" s="228" t="s">
        <v>685</v>
      </c>
      <c r="E16" s="228"/>
      <c r="F16" s="180"/>
    </row>
    <row r="17" spans="1:6">
      <c r="A17" s="1" t="s">
        <v>686</v>
      </c>
      <c r="B17" s="11">
        <v>46181.474407827074</v>
      </c>
      <c r="C17" s="11">
        <v>40007.578238489186</v>
      </c>
      <c r="D17" s="11">
        <v>34256.0724773451</v>
      </c>
      <c r="E17" s="228"/>
      <c r="F17" s="180"/>
    </row>
    <row r="18" spans="1:6">
      <c r="A18" s="1"/>
      <c r="D18" s="228"/>
      <c r="E18" s="228"/>
      <c r="F18" s="180"/>
    </row>
    <row r="20" spans="1:6">
      <c r="A20" s="1"/>
      <c r="D20" s="228"/>
      <c r="E20" s="228"/>
      <c r="F20" s="180"/>
    </row>
    <row r="23" spans="1:6">
      <c r="D23" s="228"/>
      <c r="E23" s="228"/>
      <c r="F23" s="180"/>
    </row>
    <row r="24" spans="1:6">
      <c r="B24" s="6"/>
      <c r="D24" s="228"/>
      <c r="E24" s="228"/>
      <c r="F24" s="180"/>
    </row>
  </sheetData>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655A3-7EEE-4D24-AA0C-37896CC9D624}">
  <sheetPr>
    <tabColor rgb="FFFF9BC3"/>
  </sheetPr>
  <dimension ref="A1:P34"/>
  <sheetViews>
    <sheetView zoomScale="85" zoomScaleNormal="85" workbookViewId="0">
      <selection activeCell="L11" sqref="L11"/>
    </sheetView>
  </sheetViews>
  <sheetFormatPr defaultRowHeight="15"/>
  <cols>
    <col min="2" max="6" width="11.85546875" customWidth="1"/>
    <col min="9" max="9" width="26.5703125" customWidth="1"/>
  </cols>
  <sheetData>
    <row r="1" spans="1:16">
      <c r="A1" t="s">
        <v>687</v>
      </c>
      <c r="I1" s="1" t="s">
        <v>688</v>
      </c>
      <c r="L1" t="s">
        <v>689</v>
      </c>
      <c r="O1" t="s">
        <v>690</v>
      </c>
      <c r="P1" s="42" t="s">
        <v>691</v>
      </c>
    </row>
    <row r="2" spans="1:16">
      <c r="A2" t="s">
        <v>692</v>
      </c>
      <c r="B2" t="s">
        <v>693</v>
      </c>
      <c r="C2" t="s">
        <v>694</v>
      </c>
      <c r="D2" t="s">
        <v>695</v>
      </c>
      <c r="E2" t="s">
        <v>696</v>
      </c>
      <c r="F2" t="s">
        <v>697</v>
      </c>
      <c r="I2" t="s">
        <v>698</v>
      </c>
      <c r="J2">
        <v>-32.5</v>
      </c>
    </row>
    <row r="3" spans="1:16">
      <c r="A3" t="s">
        <v>699</v>
      </c>
      <c r="B3">
        <v>100008495</v>
      </c>
      <c r="C3">
        <v>10043781</v>
      </c>
      <c r="D3">
        <v>11090404</v>
      </c>
      <c r="E3">
        <v>65838915</v>
      </c>
      <c r="F3">
        <v>13035395</v>
      </c>
    </row>
    <row r="4" spans="1:16">
      <c r="A4" t="s">
        <v>700</v>
      </c>
      <c r="B4">
        <v>19573622</v>
      </c>
      <c r="C4">
        <v>47650</v>
      </c>
      <c r="D4">
        <v>9439012</v>
      </c>
      <c r="E4">
        <v>398781</v>
      </c>
      <c r="F4">
        <v>9688179</v>
      </c>
      <c r="J4" s="111"/>
    </row>
    <row r="5" spans="1:16">
      <c r="A5" t="s">
        <v>399</v>
      </c>
      <c r="B5">
        <v>38122094</v>
      </c>
      <c r="C5">
        <v>15907568</v>
      </c>
      <c r="D5">
        <v>4520545</v>
      </c>
      <c r="E5">
        <v>9577404</v>
      </c>
      <c r="F5">
        <v>8116577</v>
      </c>
      <c r="J5" s="111"/>
      <c r="M5" s="7"/>
    </row>
    <row r="6" spans="1:16">
      <c r="A6" t="s">
        <v>568</v>
      </c>
      <c r="B6" s="1">
        <v>157704211</v>
      </c>
      <c r="C6">
        <v>25998999</v>
      </c>
      <c r="D6">
        <v>25049961</v>
      </c>
      <c r="E6">
        <v>75815100</v>
      </c>
      <c r="F6">
        <v>30840151</v>
      </c>
      <c r="J6" s="111"/>
    </row>
    <row r="7" spans="1:16">
      <c r="J7" s="177"/>
    </row>
    <row r="8" spans="1:16">
      <c r="A8" t="s">
        <v>701</v>
      </c>
    </row>
    <row r="9" spans="1:16">
      <c r="A9" t="s">
        <v>692</v>
      </c>
      <c r="B9" t="s">
        <v>693</v>
      </c>
      <c r="C9" t="s">
        <v>694</v>
      </c>
      <c r="D9" t="s">
        <v>695</v>
      </c>
      <c r="E9" t="s">
        <v>696</v>
      </c>
      <c r="F9" t="s">
        <v>697</v>
      </c>
      <c r="J9" s="111"/>
    </row>
    <row r="10" spans="1:16">
      <c r="A10" t="s">
        <v>702</v>
      </c>
      <c r="B10">
        <v>95649723</v>
      </c>
      <c r="C10">
        <v>19368793</v>
      </c>
      <c r="D10">
        <v>9124860</v>
      </c>
      <c r="E10">
        <v>56089417</v>
      </c>
      <c r="F10">
        <v>11066653</v>
      </c>
      <c r="J10" s="9"/>
    </row>
    <row r="11" spans="1:16">
      <c r="A11" t="s">
        <v>700</v>
      </c>
      <c r="B11">
        <v>18500925</v>
      </c>
      <c r="C11">
        <v>749</v>
      </c>
      <c r="D11">
        <v>8645895</v>
      </c>
      <c r="E11">
        <v>455046</v>
      </c>
      <c r="F11">
        <v>9399235</v>
      </c>
    </row>
    <row r="12" spans="1:16">
      <c r="A12" t="s">
        <v>399</v>
      </c>
      <c r="B12">
        <v>50179125</v>
      </c>
      <c r="C12">
        <v>26184181</v>
      </c>
      <c r="D12">
        <v>4514411</v>
      </c>
      <c r="E12">
        <v>14119506</v>
      </c>
      <c r="F12">
        <v>5361027</v>
      </c>
    </row>
    <row r="13" spans="1:16">
      <c r="A13" t="s">
        <v>703</v>
      </c>
      <c r="B13" s="1">
        <v>164329773</v>
      </c>
      <c r="C13">
        <v>45553723</v>
      </c>
      <c r="D13">
        <v>22285166</v>
      </c>
      <c r="E13">
        <v>70663969</v>
      </c>
      <c r="F13">
        <v>25826915</v>
      </c>
      <c r="I13" s="1"/>
    </row>
    <row r="15" spans="1:16">
      <c r="A15" t="s">
        <v>704</v>
      </c>
      <c r="I15" s="111"/>
      <c r="J15" s="111"/>
      <c r="K15" s="111"/>
      <c r="L15" s="111"/>
      <c r="M15" s="111"/>
      <c r="N15" s="111"/>
    </row>
    <row r="16" spans="1:16">
      <c r="A16" t="s">
        <v>692</v>
      </c>
      <c r="B16" t="s">
        <v>693</v>
      </c>
      <c r="C16" t="s">
        <v>694</v>
      </c>
      <c r="D16" t="s">
        <v>695</v>
      </c>
      <c r="E16" t="s">
        <v>696</v>
      </c>
      <c r="F16" t="s">
        <v>697</v>
      </c>
      <c r="I16" s="9"/>
      <c r="J16" s="9"/>
      <c r="K16" s="9"/>
      <c r="L16" s="9"/>
      <c r="M16" s="9"/>
      <c r="N16" s="9"/>
    </row>
    <row r="17" spans="1:16">
      <c r="A17" t="s">
        <v>702</v>
      </c>
      <c r="B17" s="322">
        <v>99478618</v>
      </c>
      <c r="C17" s="322">
        <v>17830568</v>
      </c>
      <c r="D17" s="322">
        <v>6579453</v>
      </c>
      <c r="E17" s="322">
        <v>64767649</v>
      </c>
      <c r="F17" s="322">
        <v>10300948</v>
      </c>
    </row>
    <row r="18" spans="1:16">
      <c r="A18" t="s">
        <v>700</v>
      </c>
      <c r="B18" s="322">
        <v>18430533</v>
      </c>
      <c r="C18">
        <v>0</v>
      </c>
      <c r="D18" s="322">
        <v>8184164</v>
      </c>
      <c r="E18" s="322">
        <v>505027</v>
      </c>
      <c r="F18" s="322">
        <v>9741342</v>
      </c>
    </row>
    <row r="19" spans="1:16">
      <c r="A19" t="s">
        <v>399</v>
      </c>
      <c r="B19" s="322">
        <v>41992900</v>
      </c>
      <c r="C19" s="322">
        <v>21949185</v>
      </c>
      <c r="D19" s="322">
        <v>4344404</v>
      </c>
      <c r="E19" s="322">
        <v>12055369</v>
      </c>
      <c r="F19" s="322">
        <v>3643942</v>
      </c>
    </row>
    <row r="20" spans="1:16">
      <c r="A20" t="s">
        <v>568</v>
      </c>
      <c r="B20" s="334">
        <v>159902051</v>
      </c>
      <c r="C20" s="322">
        <v>39779753</v>
      </c>
      <c r="D20" s="322">
        <v>19108021</v>
      </c>
      <c r="E20" s="322">
        <v>77328045</v>
      </c>
      <c r="F20" s="322">
        <v>23686232</v>
      </c>
      <c r="I20" s="9"/>
      <c r="J20" s="9"/>
      <c r="K20" s="9"/>
      <c r="L20" s="9"/>
      <c r="M20" s="9"/>
      <c r="N20" s="9"/>
    </row>
    <row r="22" spans="1:16">
      <c r="A22" t="s">
        <v>705</v>
      </c>
    </row>
    <row r="23" spans="1:16">
      <c r="A23" t="s">
        <v>692</v>
      </c>
      <c r="B23" t="s">
        <v>693</v>
      </c>
      <c r="C23" t="s">
        <v>694</v>
      </c>
      <c r="D23" t="s">
        <v>695</v>
      </c>
      <c r="E23" t="s">
        <v>696</v>
      </c>
      <c r="F23" t="s">
        <v>697</v>
      </c>
    </row>
    <row r="24" spans="1:16">
      <c r="A24" t="s">
        <v>702</v>
      </c>
      <c r="B24" s="322">
        <v>95178666</v>
      </c>
      <c r="C24" s="322">
        <v>16880822</v>
      </c>
      <c r="D24" s="322">
        <v>6740966</v>
      </c>
      <c r="E24" s="322">
        <v>62547088</v>
      </c>
      <c r="F24" s="322">
        <v>9009790</v>
      </c>
    </row>
    <row r="25" spans="1:16">
      <c r="A25" t="s">
        <v>700</v>
      </c>
      <c r="B25" s="322">
        <v>13671040</v>
      </c>
      <c r="C25">
        <v>0</v>
      </c>
      <c r="D25" s="322">
        <v>7008082</v>
      </c>
      <c r="E25" s="322">
        <v>114070</v>
      </c>
      <c r="F25" s="322">
        <v>6548888</v>
      </c>
    </row>
    <row r="26" spans="1:16">
      <c r="A26" t="s">
        <v>399</v>
      </c>
      <c r="B26" s="322">
        <v>41538845</v>
      </c>
      <c r="C26" s="322">
        <v>20007034</v>
      </c>
      <c r="D26" s="322">
        <v>4468066</v>
      </c>
      <c r="E26" s="322">
        <v>11480478</v>
      </c>
      <c r="F26" s="322">
        <v>5583267</v>
      </c>
    </row>
    <row r="27" spans="1:16">
      <c r="A27" t="s">
        <v>568</v>
      </c>
      <c r="B27" s="334">
        <v>150388551</v>
      </c>
      <c r="C27" s="322">
        <v>36887856</v>
      </c>
      <c r="D27" s="322">
        <v>18217114</v>
      </c>
      <c r="E27" s="322">
        <v>74141636</v>
      </c>
      <c r="F27" s="322">
        <v>21141945</v>
      </c>
      <c r="P27" s="7"/>
    </row>
    <row r="29" spans="1:16">
      <c r="A29" t="s">
        <v>706</v>
      </c>
    </row>
    <row r="30" spans="1:16">
      <c r="A30" t="s">
        <v>692</v>
      </c>
      <c r="B30" t="s">
        <v>693</v>
      </c>
      <c r="C30" t="s">
        <v>694</v>
      </c>
      <c r="D30" t="s">
        <v>695</v>
      </c>
      <c r="E30" t="s">
        <v>707</v>
      </c>
      <c r="F30" t="s">
        <v>697</v>
      </c>
    </row>
    <row r="31" spans="1:16">
      <c r="A31" t="s">
        <v>702</v>
      </c>
      <c r="B31" s="322">
        <v>88688434</v>
      </c>
      <c r="C31" s="322">
        <v>11713717</v>
      </c>
      <c r="D31" s="322">
        <v>6606686</v>
      </c>
      <c r="E31" s="322">
        <v>62439350</v>
      </c>
      <c r="F31" s="322">
        <v>7928681</v>
      </c>
    </row>
    <row r="32" spans="1:16">
      <c r="A32" t="s">
        <v>700</v>
      </c>
      <c r="B32" s="322">
        <v>9605563</v>
      </c>
      <c r="C32">
        <v>0</v>
      </c>
      <c r="D32" s="322">
        <v>6530084</v>
      </c>
      <c r="E32" s="322">
        <v>104573</v>
      </c>
      <c r="F32" s="322">
        <v>2970906</v>
      </c>
    </row>
    <row r="33" spans="1:10">
      <c r="A33" t="s">
        <v>399</v>
      </c>
      <c r="B33" s="322">
        <v>37562466</v>
      </c>
      <c r="C33" s="322">
        <v>15800657</v>
      </c>
      <c r="D33" s="322">
        <v>3695721</v>
      </c>
      <c r="E33" s="322">
        <v>12188953</v>
      </c>
      <c r="F33" s="322">
        <v>5877135</v>
      </c>
    </row>
    <row r="34" spans="1:10">
      <c r="A34" t="s">
        <v>568</v>
      </c>
      <c r="B34" s="334">
        <v>135856463</v>
      </c>
      <c r="C34" s="322">
        <v>27514374</v>
      </c>
      <c r="D34" s="322">
        <v>16832491</v>
      </c>
      <c r="E34" s="322">
        <v>74732876</v>
      </c>
      <c r="F34" s="322">
        <v>16776722</v>
      </c>
      <c r="I34" s="11"/>
      <c r="J34" s="111"/>
    </row>
  </sheetData>
  <hyperlinks>
    <hyperlink ref="P1" r:id="rId1" xr:uid="{96DC4E61-E2C4-4E6D-882C-7ABC6D21DA3B}"/>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3D548-232B-4710-93B6-988B027A2BC6}">
  <sheetPr>
    <tabColor theme="4"/>
  </sheetPr>
  <dimension ref="A8:K45"/>
  <sheetViews>
    <sheetView topLeftCell="A4" workbookViewId="0">
      <selection activeCell="I13" sqref="I13"/>
    </sheetView>
  </sheetViews>
  <sheetFormatPr defaultColWidth="9.140625" defaultRowHeight="15"/>
  <cols>
    <col min="1" max="1" width="30" style="496" customWidth="1"/>
    <col min="2" max="2" width="15.28515625" style="496" customWidth="1"/>
    <col min="3" max="3" width="55.5703125" style="496" customWidth="1"/>
    <col min="4" max="4" width="22.140625" style="496" customWidth="1"/>
    <col min="5" max="16384" width="9.140625" style="496"/>
  </cols>
  <sheetData>
    <row r="8" spans="1:11" ht="18.75">
      <c r="A8" s="495" t="s">
        <v>5</v>
      </c>
    </row>
    <row r="9" spans="1:11">
      <c r="A9" s="497" t="s">
        <v>6</v>
      </c>
    </row>
    <row r="11" spans="1:11">
      <c r="A11" s="497"/>
      <c r="B11" s="497"/>
      <c r="C11" s="497" t="s">
        <v>7</v>
      </c>
      <c r="D11" s="497" t="s">
        <v>8</v>
      </c>
      <c r="K11" s="497"/>
    </row>
    <row r="12" spans="1:11">
      <c r="C12" s="498" t="s">
        <v>9</v>
      </c>
      <c r="D12" s="496" t="s">
        <v>10</v>
      </c>
    </row>
    <row r="13" spans="1:11">
      <c r="A13" s="499" t="s">
        <v>11</v>
      </c>
      <c r="C13" s="500"/>
    </row>
    <row r="14" spans="1:11">
      <c r="A14" s="499"/>
      <c r="B14" s="501"/>
      <c r="C14" s="498" t="s">
        <v>12</v>
      </c>
      <c r="D14" t="s">
        <v>13</v>
      </c>
    </row>
    <row r="15" spans="1:11">
      <c r="A15" s="499"/>
      <c r="B15" s="501"/>
      <c r="C15" s="498" t="s">
        <v>14</v>
      </c>
      <c r="D15" s="496" t="s">
        <v>15</v>
      </c>
    </row>
    <row r="16" spans="1:11" ht="15.75">
      <c r="A16" s="499"/>
      <c r="B16" s="501" t="s">
        <v>16</v>
      </c>
      <c r="C16" s="498" t="s">
        <v>17</v>
      </c>
      <c r="D16" s="502" t="s">
        <v>18</v>
      </c>
    </row>
    <row r="17" spans="1:4">
      <c r="A17" s="499"/>
      <c r="B17" s="501" t="s">
        <v>19</v>
      </c>
      <c r="C17" s="498" t="s">
        <v>20</v>
      </c>
      <c r="D17" s="496" t="s">
        <v>21</v>
      </c>
    </row>
    <row r="18" spans="1:4">
      <c r="A18" s="499"/>
      <c r="B18" s="501" t="s">
        <v>22</v>
      </c>
      <c r="C18" s="498" t="s">
        <v>23</v>
      </c>
      <c r="D18" s="496" t="s">
        <v>24</v>
      </c>
    </row>
    <row r="19" spans="1:4">
      <c r="A19" s="499"/>
      <c r="B19" s="501" t="s">
        <v>25</v>
      </c>
      <c r="C19" s="498" t="s">
        <v>26</v>
      </c>
      <c r="D19" s="496" t="s">
        <v>27</v>
      </c>
    </row>
    <row r="20" spans="1:4">
      <c r="A20" s="499"/>
      <c r="B20" s="501" t="s">
        <v>28</v>
      </c>
      <c r="C20" s="498" t="s">
        <v>29</v>
      </c>
      <c r="D20" s="496" t="s">
        <v>30</v>
      </c>
    </row>
    <row r="21" spans="1:4">
      <c r="B21" s="501" t="s">
        <v>31</v>
      </c>
      <c r="C21" s="498" t="s">
        <v>32</v>
      </c>
      <c r="D21" s="496" t="s">
        <v>33</v>
      </c>
    </row>
    <row r="22" spans="1:4">
      <c r="B22" s="501" t="s">
        <v>34</v>
      </c>
      <c r="C22" s="500" t="s">
        <v>35</v>
      </c>
      <c r="D22" s="496" t="s">
        <v>36</v>
      </c>
    </row>
    <row r="23" spans="1:4">
      <c r="A23" s="499" t="s">
        <v>37</v>
      </c>
      <c r="C23" s="500"/>
    </row>
    <row r="24" spans="1:4">
      <c r="C24" s="500" t="s">
        <v>38</v>
      </c>
      <c r="D24" s="496" t="s">
        <v>39</v>
      </c>
    </row>
    <row r="25" spans="1:4">
      <c r="A25" s="499"/>
      <c r="C25" s="500" t="s">
        <v>40</v>
      </c>
      <c r="D25" s="496" t="s">
        <v>41</v>
      </c>
    </row>
    <row r="26" spans="1:4">
      <c r="A26" s="499"/>
      <c r="B26" s="501"/>
      <c r="C26" s="498" t="s">
        <v>42</v>
      </c>
      <c r="D26" s="496" t="s">
        <v>43</v>
      </c>
    </row>
    <row r="27" spans="1:4">
      <c r="A27" s="499"/>
      <c r="B27" s="501"/>
      <c r="C27" s="498" t="s">
        <v>44</v>
      </c>
      <c r="D27" s="496" t="s">
        <v>45</v>
      </c>
    </row>
    <row r="28" spans="1:4">
      <c r="A28" s="499"/>
      <c r="B28" s="501"/>
      <c r="C28" s="498" t="s">
        <v>46</v>
      </c>
      <c r="D28" s="496" t="s">
        <v>47</v>
      </c>
    </row>
    <row r="29" spans="1:4">
      <c r="A29" s="503"/>
      <c r="C29" s="500" t="s">
        <v>48</v>
      </c>
      <c r="D29" s="496" t="s">
        <v>49</v>
      </c>
    </row>
    <row r="30" spans="1:4">
      <c r="C30" s="500" t="s">
        <v>50</v>
      </c>
      <c r="D30" s="496" t="s">
        <v>51</v>
      </c>
    </row>
    <row r="31" spans="1:4">
      <c r="A31" s="499"/>
      <c r="B31" s="501"/>
      <c r="C31" s="498" t="s">
        <v>52</v>
      </c>
      <c r="D31" s="496" t="s">
        <v>53</v>
      </c>
    </row>
    <row r="32" spans="1:4">
      <c r="A32" s="503"/>
      <c r="B32" s="501"/>
      <c r="C32" s="498" t="s">
        <v>54</v>
      </c>
      <c r="D32" s="496" t="s">
        <v>55</v>
      </c>
    </row>
    <row r="33" spans="1:4">
      <c r="A33" s="503"/>
      <c r="C33" s="500"/>
    </row>
    <row r="34" spans="1:4">
      <c r="A34" s="504" t="s">
        <v>56</v>
      </c>
      <c r="C34" s="500"/>
    </row>
    <row r="35" spans="1:4">
      <c r="A35" s="503"/>
      <c r="C35" s="500" t="s">
        <v>57</v>
      </c>
      <c r="D35" s="496" t="s">
        <v>58</v>
      </c>
    </row>
    <row r="36" spans="1:4">
      <c r="A36" s="505"/>
      <c r="C36" s="500"/>
    </row>
    <row r="37" spans="1:4">
      <c r="C37" s="500"/>
    </row>
    <row r="38" spans="1:4">
      <c r="C38" s="500"/>
    </row>
    <row r="39" spans="1:4">
      <c r="A39" s="504"/>
      <c r="C39" s="500"/>
    </row>
    <row r="41" spans="1:4">
      <c r="A41" s="499"/>
      <c r="C41" s="506"/>
    </row>
    <row r="42" spans="1:4">
      <c r="A42" s="499"/>
    </row>
    <row r="43" spans="1:4">
      <c r="A43" s="499"/>
      <c r="D43" s="507"/>
    </row>
    <row r="44" spans="1:4">
      <c r="D44" s="507"/>
    </row>
    <row r="45" spans="1:4">
      <c r="C45" s="500"/>
      <c r="D45" s="507"/>
    </row>
  </sheetData>
  <hyperlinks>
    <hyperlink ref="C14" location="'High level budgets &amp; targets'!A1" display="Align with emissions reduction targets" xr:uid="{CD9773DD-6A1B-49C7-A7D4-4B2654D2F7F4}"/>
    <hyperlink ref="C15" location="'NZ ETS cap'!A1" display="Allocate volume to NZ ETS and sectors outside the NZ ETS" xr:uid="{88BFED8F-BF70-4497-A829-4AF14510A327}"/>
    <hyperlink ref="C16" location="'1. Technical adjustments'!A1" display="Technical adjustments" xr:uid="{5687D0FC-BC05-4047-9E5D-4E586328D11A}"/>
    <hyperlink ref="C17" location="'2. Industrial allocation'!A1" display="Industrial allocation forecasts" xr:uid="{F03C5A4D-7511-4E01-9AE7-5B563F6A29CC}"/>
    <hyperlink ref="C20" location="'3c. Surplus reduction volumes'!A1" display="Surplus reduction volumes" xr:uid="{1B62394D-4033-4D05-B08B-7032FF8C4DA3}"/>
    <hyperlink ref="C21" location="'5a. Range of auction volumes'!A1" display="Range of auction volumes" xr:uid="{BD9F488F-0F2B-405D-BB3C-61FDBD588CA2}"/>
    <hyperlink ref="C26" location="'P90 units held long term'!A1" display="P90 units held long-term" xr:uid="{77BFD429-593E-4C81-8319-2C691EC8DC80}"/>
    <hyperlink ref="C27" location="'Hedging by emitters'!A1" display="Units held for hedging" xr:uid="{FFE197BB-F0D5-41A8-A0E2-CC4F8D675FD3}"/>
    <hyperlink ref="C30" location="'Forestry TA ETS vs non-ETS'!A1" display="Forestry inside vs. outside the NZ ETS" xr:uid="{9703B276-7F7C-4456-89B7-36609D1D5496}"/>
    <hyperlink ref="C31" location="'2026 projections summary'!A1" display="2026 central projections summary" xr:uid="{CDB58AEC-CDF6-43BA-B33B-F098B8CFA45B}"/>
    <hyperlink ref="C32" location="'2026 central projections update'!A1" display="ERP detailed results" xr:uid="{FB09B5A2-7F35-403B-8F93-704FAEF11AE4}"/>
    <hyperlink ref="C28" location="'P89 forestry unit estimates'!A1" display="P89 forestry unit estimates" xr:uid="{98556966-1068-405D-BF2A-C36BE3C3D1CE}"/>
    <hyperlink ref="C18" location="'3a. Surplus range estimate'!A1" display="Base surplus range estimate" xr:uid="{6F99A1DB-93DB-49F6-8733-46F8E4382B57}"/>
    <hyperlink ref="C19" location="'3b. Implied surplus work back'!A1" display="Implied surplus work back calculation" xr:uid="{1B9C353D-82D3-43D5-932D-622E86C1424C}"/>
    <hyperlink ref="C29" location="'Units and stockpile changes'!A1" display="Stockpile volume and allocations" xr:uid="{353144BF-EB09-44AF-BA08-99DF16BF2D80}"/>
    <hyperlink ref="C12" location="'Current NZ ETS settings'!A1" display="Current NZ ETS settings" xr:uid="{8A15024B-1250-48CA-B436-FF9A6D04A713}"/>
    <hyperlink ref="C24" location="'Report tables &amp; graphs'!A1" display="Report Tables and Graphs" xr:uid="{31814422-615A-416E-B735-849AA07DF09A}"/>
    <hyperlink ref="C25" location="'Technical annex tables &amp; graphs'!A1" display="Technical Annex 1 Tables and Graph" xr:uid="{E9F5A45F-6458-4F9D-9595-A445B2BBE162}"/>
    <hyperlink ref="C22" location="'5. Auction summary options'!A1" display="Summary of auction volumes" xr:uid="{0DD05858-2D48-4592-98F0-41C764B8F15C}"/>
    <hyperlink ref="C35" location="'Price controls'!A1" display="Price controls" xr:uid="{35508EF7-14A2-42E7-9103-CD33C467F9D4}"/>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7C45-27CA-4086-B7A2-16F5CC9BFFB0}">
  <dimension ref="A1:CT69"/>
  <sheetViews>
    <sheetView zoomScale="85" zoomScaleNormal="85" workbookViewId="0">
      <pane xSplit="2" ySplit="1" topLeftCell="C43" activePane="bottomRight" state="frozen"/>
      <selection pane="bottomRight" activeCell="I74" sqref="I74"/>
      <selection pane="bottomLeft" activeCell="G30" sqref="G30"/>
      <selection pane="topRight" activeCell="G30" sqref="G30"/>
    </sheetView>
  </sheetViews>
  <sheetFormatPr defaultRowHeight="15" outlineLevelCol="1"/>
  <cols>
    <col min="1" max="1" width="20.140625" customWidth="1"/>
    <col min="2" max="2" width="27.85546875" customWidth="1"/>
    <col min="3" max="4" width="9.28515625" customWidth="1" outlineLevel="1"/>
    <col min="5" max="7" width="9.5703125" customWidth="1" outlineLevel="1"/>
    <col min="8" max="9" width="9.28515625" customWidth="1" outlineLevel="1"/>
    <col min="10" max="13" width="9.5703125" customWidth="1" outlineLevel="1"/>
    <col min="14" max="32" width="10.5703125" customWidth="1" outlineLevel="1"/>
    <col min="33" max="33" width="10.5703125" customWidth="1"/>
    <col min="34" max="34" width="9.5703125" customWidth="1"/>
    <col min="35" max="36" width="10.5703125" bestFit="1" customWidth="1"/>
    <col min="37" max="37" width="18.140625" bestFit="1" customWidth="1"/>
    <col min="38" max="40" width="10.5703125" bestFit="1" customWidth="1"/>
    <col min="41" max="93" width="10.7109375" bestFit="1" customWidth="1"/>
  </cols>
  <sheetData>
    <row r="1" spans="1:98" s="1" customFormat="1">
      <c r="A1" s="1" t="s">
        <v>708</v>
      </c>
      <c r="C1" s="1">
        <v>1990</v>
      </c>
      <c r="D1" s="1">
        <v>1991</v>
      </c>
      <c r="E1" s="1">
        <v>1992</v>
      </c>
      <c r="F1" s="1">
        <v>1993</v>
      </c>
      <c r="G1" s="1">
        <v>1994</v>
      </c>
      <c r="H1" s="1">
        <v>1995</v>
      </c>
      <c r="I1" s="1">
        <v>1996</v>
      </c>
      <c r="J1" s="1">
        <v>1997</v>
      </c>
      <c r="K1" s="1">
        <v>1998</v>
      </c>
      <c r="L1" s="1">
        <v>1999</v>
      </c>
      <c r="M1" s="1">
        <v>2000</v>
      </c>
      <c r="N1" s="1">
        <v>2001</v>
      </c>
      <c r="O1" s="1">
        <v>2002</v>
      </c>
      <c r="P1" s="1">
        <v>2003</v>
      </c>
      <c r="Q1" s="1">
        <v>2004</v>
      </c>
      <c r="R1" s="1">
        <v>2005</v>
      </c>
      <c r="S1" s="1">
        <v>2006</v>
      </c>
      <c r="T1" s="1">
        <v>2007</v>
      </c>
      <c r="U1" s="1">
        <v>2008</v>
      </c>
      <c r="V1" s="1">
        <v>2009</v>
      </c>
      <c r="W1" s="1">
        <v>2010</v>
      </c>
      <c r="X1" s="1">
        <v>2011</v>
      </c>
      <c r="Y1" s="1">
        <v>2012</v>
      </c>
      <c r="Z1" s="1">
        <v>2013</v>
      </c>
      <c r="AA1" s="1">
        <v>2014</v>
      </c>
      <c r="AB1" s="1">
        <v>2015</v>
      </c>
      <c r="AC1" s="1">
        <v>2016</v>
      </c>
      <c r="AD1" s="1">
        <v>2017</v>
      </c>
      <c r="AE1" s="1">
        <v>2018</v>
      </c>
      <c r="AF1" s="1">
        <v>2019</v>
      </c>
      <c r="AG1" s="1">
        <v>2020</v>
      </c>
      <c r="AH1" s="1">
        <v>2021</v>
      </c>
      <c r="AI1" s="1">
        <v>2022</v>
      </c>
      <c r="AJ1" s="1">
        <v>2023</v>
      </c>
      <c r="AK1" s="1">
        <v>2024</v>
      </c>
      <c r="AL1" s="1">
        <v>2025</v>
      </c>
      <c r="AM1" s="1">
        <v>2026</v>
      </c>
      <c r="AN1" s="1">
        <v>2027</v>
      </c>
      <c r="AO1" s="1">
        <v>2028</v>
      </c>
      <c r="AP1" s="1">
        <v>2029</v>
      </c>
      <c r="AQ1" s="1">
        <v>2030</v>
      </c>
      <c r="AR1" s="1">
        <v>2031</v>
      </c>
      <c r="AS1" s="1">
        <v>2032</v>
      </c>
      <c r="AT1" s="1">
        <v>2033</v>
      </c>
      <c r="AU1" s="1">
        <v>2034</v>
      </c>
      <c r="AV1" s="1">
        <v>2035</v>
      </c>
      <c r="AW1" s="1">
        <v>2036</v>
      </c>
      <c r="AX1" s="1">
        <v>2037</v>
      </c>
      <c r="AY1" s="1">
        <v>2038</v>
      </c>
      <c r="AZ1" s="1">
        <v>2039</v>
      </c>
      <c r="BA1" s="1">
        <v>2040</v>
      </c>
      <c r="BB1" s="1">
        <v>2041</v>
      </c>
      <c r="BC1" s="1">
        <v>2042</v>
      </c>
      <c r="BD1" s="1">
        <v>2043</v>
      </c>
      <c r="BE1" s="1">
        <v>2044</v>
      </c>
      <c r="BF1" s="1">
        <v>2045</v>
      </c>
      <c r="BG1" s="1">
        <v>2046</v>
      </c>
      <c r="BH1" s="1">
        <v>2047</v>
      </c>
      <c r="BI1" s="1">
        <v>2048</v>
      </c>
      <c r="BJ1" s="1">
        <v>2049</v>
      </c>
      <c r="BK1" s="1">
        <v>2050</v>
      </c>
    </row>
    <row r="2" spans="1:98" s="34" customFormat="1">
      <c r="A2" s="34" t="s">
        <v>709</v>
      </c>
    </row>
    <row r="3" spans="1:98" s="1" customFormat="1">
      <c r="A3" s="1" t="s">
        <v>710</v>
      </c>
      <c r="B3" t="s">
        <v>711</v>
      </c>
      <c r="C3" s="396">
        <v>12058.469331214101</v>
      </c>
      <c r="D3" s="396">
        <v>11761.995437775</v>
      </c>
      <c r="E3" s="396">
        <v>38393.72477199589</v>
      </c>
      <c r="F3" s="396">
        <v>47061.0698885233</v>
      </c>
      <c r="G3" s="396">
        <v>75038.056857136893</v>
      </c>
      <c r="H3" s="396">
        <v>56526.2657167949</v>
      </c>
      <c r="I3" s="396">
        <v>64061.4440323784</v>
      </c>
      <c r="J3" s="396">
        <v>48774.271184124598</v>
      </c>
      <c r="K3" s="396">
        <v>39136.001538798402</v>
      </c>
      <c r="L3" s="396">
        <v>30577.304673627295</v>
      </c>
      <c r="M3" s="396">
        <v>25794.225020686401</v>
      </c>
      <c r="N3" s="396">
        <v>22991.168101405299</v>
      </c>
      <c r="O3" s="396">
        <v>16868.934967231198</v>
      </c>
      <c r="P3" s="396">
        <v>15188.7706983596</v>
      </c>
      <c r="Q3" s="396">
        <v>8089.8591715740504</v>
      </c>
      <c r="R3" s="396">
        <v>4609.8274248494108</v>
      </c>
      <c r="S3" s="396">
        <v>1984.30507982005</v>
      </c>
      <c r="T3" s="396">
        <v>1831.6662275261999</v>
      </c>
      <c r="U3" s="396">
        <v>2440.4451340426199</v>
      </c>
      <c r="V3" s="396">
        <v>5494.5129279991497</v>
      </c>
      <c r="W3" s="396">
        <v>7666.4349962780698</v>
      </c>
      <c r="X3" s="396">
        <v>15332.8699925562</v>
      </c>
      <c r="Y3" s="396">
        <v>14694.000409533</v>
      </c>
      <c r="Z3" s="396">
        <v>5516.31843995295</v>
      </c>
      <c r="AA3" s="396">
        <v>4158.5864966476502</v>
      </c>
      <c r="AB3" s="396">
        <v>4159.4699482755896</v>
      </c>
      <c r="AC3" s="396">
        <v>2540.7719363820702</v>
      </c>
      <c r="AD3" s="396">
        <v>5929.1711554192498</v>
      </c>
      <c r="AE3" s="396">
        <v>6929.1711554192498</v>
      </c>
      <c r="AF3" s="396">
        <v>18929.171155419201</v>
      </c>
      <c r="AG3" s="396">
        <v>33929.171155419303</v>
      </c>
      <c r="AH3" s="396">
        <v>44929.171155419201</v>
      </c>
      <c r="AI3" s="396">
        <v>69929.171155419201</v>
      </c>
      <c r="AJ3" s="396">
        <v>68468.171155419201</v>
      </c>
      <c r="AK3" s="396">
        <v>59100</v>
      </c>
      <c r="AL3" s="396">
        <v>60600</v>
      </c>
      <c r="AM3" s="396">
        <v>27200</v>
      </c>
      <c r="AN3" s="396">
        <v>32200</v>
      </c>
      <c r="AO3" s="396">
        <v>32200</v>
      </c>
      <c r="AP3" s="396">
        <v>32200</v>
      </c>
      <c r="AQ3" s="396">
        <v>37200</v>
      </c>
      <c r="AR3" s="396">
        <v>37200</v>
      </c>
      <c r="AS3" s="396">
        <v>37200</v>
      </c>
      <c r="AT3" s="396">
        <v>37200</v>
      </c>
      <c r="AU3" s="396">
        <v>37200</v>
      </c>
      <c r="AV3" s="396">
        <v>37200</v>
      </c>
      <c r="AW3" s="396">
        <v>37200</v>
      </c>
      <c r="AX3" s="396">
        <v>32200</v>
      </c>
      <c r="AY3" s="396">
        <v>32200</v>
      </c>
      <c r="AZ3" s="396">
        <v>32200</v>
      </c>
      <c r="BA3" s="396">
        <v>32200</v>
      </c>
      <c r="BB3" s="396">
        <v>32200</v>
      </c>
      <c r="BC3" s="396">
        <v>32200</v>
      </c>
      <c r="BD3" s="396">
        <v>32200</v>
      </c>
      <c r="BE3" s="396">
        <v>32200</v>
      </c>
      <c r="BF3" s="396">
        <v>27200</v>
      </c>
      <c r="BG3" s="396">
        <v>27200</v>
      </c>
      <c r="BH3" s="396">
        <v>27200</v>
      </c>
      <c r="BI3" s="396">
        <v>27200</v>
      </c>
      <c r="BJ3" s="396">
        <v>27200</v>
      </c>
      <c r="BK3" s="396">
        <v>27200</v>
      </c>
      <c r="BL3" s="396"/>
      <c r="BM3" s="396"/>
      <c r="BN3" s="396"/>
      <c r="BO3" s="396"/>
      <c r="BP3" s="396"/>
      <c r="BQ3" s="396"/>
      <c r="BR3" s="396"/>
      <c r="BS3" s="396"/>
      <c r="BT3" s="396"/>
      <c r="BU3" s="396"/>
      <c r="BV3" s="396"/>
      <c r="BW3" s="396"/>
      <c r="BX3" s="396"/>
      <c r="BY3" s="396"/>
      <c r="BZ3" s="396"/>
      <c r="CA3" s="396"/>
      <c r="CB3" s="396"/>
      <c r="CC3" s="396"/>
      <c r="CD3" s="396"/>
      <c r="CE3" s="396"/>
      <c r="CF3" s="396"/>
      <c r="CG3" s="396"/>
      <c r="CH3" s="396"/>
      <c r="CI3" s="396"/>
      <c r="CJ3" s="396"/>
      <c r="CK3" s="396"/>
      <c r="CL3" s="396"/>
      <c r="CM3" s="396"/>
      <c r="CN3" s="396"/>
      <c r="CO3" s="396"/>
    </row>
    <row r="4" spans="1:98" s="1" customFormat="1">
      <c r="B4" t="s">
        <v>712</v>
      </c>
      <c r="C4" s="396">
        <v>977.19457607324148</v>
      </c>
      <c r="D4" s="396">
        <v>1140.0603387521151</v>
      </c>
      <c r="E4" s="396">
        <v>1302.9261014309891</v>
      </c>
      <c r="F4" s="396">
        <v>1140.0603387553731</v>
      </c>
      <c r="G4" s="396">
        <v>977.19457606998537</v>
      </c>
      <c r="H4" s="396">
        <v>814.32881339436938</v>
      </c>
      <c r="I4" s="396">
        <v>814.32881339436767</v>
      </c>
      <c r="J4" s="396">
        <v>2609.339134604827</v>
      </c>
      <c r="K4" s="396">
        <v>2931.583728219724</v>
      </c>
      <c r="L4" s="396">
        <v>3257.3152535774711</v>
      </c>
      <c r="M4" s="396">
        <v>4071.644066971839</v>
      </c>
      <c r="N4" s="396">
        <v>4885.9728803662074</v>
      </c>
      <c r="O4" s="396">
        <v>3908.7783042929659</v>
      </c>
      <c r="P4" s="396">
        <v>4397.3755923295876</v>
      </c>
      <c r="Q4" s="396">
        <v>5863.1674564394489</v>
      </c>
      <c r="R4" s="396">
        <v>6840.3620325126894</v>
      </c>
      <c r="S4" s="396">
        <v>7817.5566085859318</v>
      </c>
      <c r="T4" s="396">
        <v>7328.9593205493111</v>
      </c>
      <c r="U4" s="396">
        <v>1740.9709965451989</v>
      </c>
      <c r="V4" s="396">
        <v>1697.796791102159</v>
      </c>
      <c r="W4" s="396">
        <v>1697.796791102159</v>
      </c>
      <c r="X4" s="396">
        <v>1697.796791102159</v>
      </c>
      <c r="Y4" s="396">
        <v>1697.796791102159</v>
      </c>
      <c r="Z4" s="396">
        <v>1989.452477110955</v>
      </c>
      <c r="AA4" s="396">
        <v>1985.5548511526949</v>
      </c>
      <c r="AB4" s="396">
        <v>1985.5548511526949</v>
      </c>
      <c r="AC4" s="396">
        <v>1985.5548511526949</v>
      </c>
      <c r="AD4" s="396">
        <v>4661.4438319727906</v>
      </c>
      <c r="AE4" s="396">
        <v>3851.9472390728042</v>
      </c>
      <c r="AF4" s="396">
        <v>5465.1289296985578</v>
      </c>
      <c r="AG4" s="396">
        <v>5238.0187400927971</v>
      </c>
      <c r="AH4" s="396">
        <v>4071.1902623028</v>
      </c>
      <c r="AI4" s="396">
        <v>6829.2621960727984</v>
      </c>
      <c r="AJ4" s="396">
        <v>5529.2621960727984</v>
      </c>
      <c r="AK4" s="396">
        <v>3500</v>
      </c>
      <c r="AL4" s="396">
        <v>2200</v>
      </c>
      <c r="AM4" s="396">
        <v>400</v>
      </c>
      <c r="AN4" s="396">
        <v>200</v>
      </c>
      <c r="AO4" s="396">
        <v>100</v>
      </c>
      <c r="AP4" s="396">
        <v>100</v>
      </c>
      <c r="AQ4" s="396">
        <v>2600</v>
      </c>
      <c r="AR4" s="396">
        <v>2600</v>
      </c>
      <c r="AS4" s="396">
        <v>2600</v>
      </c>
      <c r="AT4" s="396">
        <v>2600</v>
      </c>
      <c r="AU4" s="396">
        <v>2600</v>
      </c>
      <c r="AV4" s="396">
        <v>2600</v>
      </c>
      <c r="AW4" s="396">
        <v>2600</v>
      </c>
      <c r="AX4" s="396">
        <v>2600</v>
      </c>
      <c r="AY4" s="396">
        <v>2600</v>
      </c>
      <c r="AZ4" s="396">
        <v>2600</v>
      </c>
      <c r="BA4" s="396">
        <v>2600</v>
      </c>
      <c r="BB4" s="396">
        <v>2600</v>
      </c>
      <c r="BC4" s="396">
        <v>2600</v>
      </c>
      <c r="BD4" s="396">
        <v>2600</v>
      </c>
      <c r="BE4" s="396">
        <v>2600</v>
      </c>
      <c r="BF4" s="396">
        <v>2600</v>
      </c>
      <c r="BG4" s="396">
        <v>2600</v>
      </c>
      <c r="BH4" s="396">
        <v>2600</v>
      </c>
      <c r="BI4" s="396">
        <v>2600</v>
      </c>
      <c r="BJ4" s="396">
        <v>2600</v>
      </c>
      <c r="BK4" s="396">
        <v>100</v>
      </c>
      <c r="BL4" s="396"/>
      <c r="BM4" s="396"/>
      <c r="BN4" s="396"/>
      <c r="BO4" s="396"/>
      <c r="BP4" s="396"/>
      <c r="BQ4" s="396"/>
      <c r="BR4" s="396"/>
      <c r="BS4" s="396"/>
      <c r="BT4" s="396"/>
      <c r="BU4" s="396"/>
      <c r="BV4" s="396"/>
      <c r="BW4" s="396"/>
      <c r="BX4" s="396"/>
      <c r="BY4" s="396"/>
      <c r="BZ4" s="396"/>
      <c r="CA4" s="396"/>
      <c r="CB4" s="396"/>
      <c r="CC4" s="396"/>
      <c r="CD4" s="396"/>
      <c r="CE4" s="396"/>
      <c r="CF4" s="396"/>
      <c r="CG4" s="396"/>
      <c r="CH4" s="396"/>
      <c r="CI4" s="396"/>
      <c r="CJ4" s="396"/>
      <c r="CK4" s="396"/>
      <c r="CL4" s="396"/>
      <c r="CM4" s="396"/>
      <c r="CN4" s="396"/>
      <c r="CO4" s="396"/>
    </row>
    <row r="5" spans="1:98" s="1" customFormat="1">
      <c r="A5" s="1" t="s">
        <v>713</v>
      </c>
      <c r="B5" t="s">
        <v>711</v>
      </c>
      <c r="C5" s="396">
        <v>0</v>
      </c>
      <c r="D5" s="396">
        <v>0</v>
      </c>
      <c r="E5" s="396">
        <v>0</v>
      </c>
      <c r="F5" s="396">
        <v>0</v>
      </c>
      <c r="G5" s="396">
        <v>0</v>
      </c>
      <c r="H5" s="396">
        <v>0</v>
      </c>
      <c r="I5" s="396">
        <v>0</v>
      </c>
      <c r="J5" s="396">
        <v>0</v>
      </c>
      <c r="K5" s="396">
        <v>0</v>
      </c>
      <c r="L5" s="396">
        <v>0</v>
      </c>
      <c r="M5" s="396">
        <v>0</v>
      </c>
      <c r="N5" s="396">
        <v>0</v>
      </c>
      <c r="O5" s="396">
        <v>721.12499999999989</v>
      </c>
      <c r="P5" s="396">
        <v>2273.3249999999998</v>
      </c>
      <c r="Q5" s="396">
        <v>2088.5500000000011</v>
      </c>
      <c r="R5" s="396">
        <v>2376.35</v>
      </c>
      <c r="S5" s="396">
        <v>2036.5</v>
      </c>
      <c r="T5" s="396">
        <v>4888.6453322509678</v>
      </c>
      <c r="U5" s="396">
        <v>1037.2898851401169</v>
      </c>
      <c r="V5" s="396">
        <v>1830.132693092738</v>
      </c>
      <c r="W5" s="396">
        <v>1553.7199022879529</v>
      </c>
      <c r="X5" s="396">
        <v>1946.319674198541</v>
      </c>
      <c r="Y5" s="396">
        <v>1504.579780496995</v>
      </c>
      <c r="Z5" s="396">
        <v>2493.9791697455512</v>
      </c>
      <c r="AA5" s="396">
        <v>3004.3574929213269</v>
      </c>
      <c r="AB5" s="396">
        <v>2352.7786994425778</v>
      </c>
      <c r="AC5" s="396">
        <v>3328.9712309116171</v>
      </c>
      <c r="AD5" s="396">
        <v>3995.9206999413818</v>
      </c>
      <c r="AE5" s="396">
        <v>4093.1770754461372</v>
      </c>
      <c r="AF5" s="396">
        <v>2259.6032163933178</v>
      </c>
      <c r="AG5" s="396">
        <v>4093.74750627291</v>
      </c>
      <c r="AH5" s="396">
        <v>2189.19483946433</v>
      </c>
      <c r="AI5" s="396">
        <v>2652.642118967166</v>
      </c>
      <c r="AJ5" s="396">
        <v>1940.3063890081789</v>
      </c>
      <c r="AK5" s="396">
        <v>1010</v>
      </c>
      <c r="AL5" s="396">
        <v>1010</v>
      </c>
      <c r="AM5" s="396">
        <v>1010</v>
      </c>
      <c r="AN5" s="396">
        <v>1010</v>
      </c>
      <c r="AO5" s="396">
        <v>1010</v>
      </c>
      <c r="AP5" s="396">
        <v>1010</v>
      </c>
      <c r="AQ5" s="396">
        <v>1010</v>
      </c>
      <c r="AR5" s="396">
        <v>1010</v>
      </c>
      <c r="AS5" s="396">
        <v>1010</v>
      </c>
      <c r="AT5" s="396">
        <v>1010</v>
      </c>
      <c r="AU5" s="396">
        <v>1010</v>
      </c>
      <c r="AV5" s="396">
        <v>1010</v>
      </c>
      <c r="AW5" s="396">
        <v>1010</v>
      </c>
      <c r="AX5" s="396">
        <v>0</v>
      </c>
      <c r="AY5" s="396">
        <v>0</v>
      </c>
      <c r="AZ5" s="396">
        <v>0</v>
      </c>
      <c r="BA5" s="396">
        <v>0</v>
      </c>
      <c r="BB5" s="396">
        <v>0</v>
      </c>
      <c r="BC5" s="396">
        <v>0</v>
      </c>
      <c r="BD5" s="396">
        <v>0</v>
      </c>
      <c r="BE5" s="396">
        <v>0</v>
      </c>
      <c r="BF5" s="396">
        <v>0</v>
      </c>
      <c r="BG5" s="396">
        <v>0</v>
      </c>
      <c r="BH5" s="396">
        <v>0</v>
      </c>
      <c r="BI5" s="396">
        <v>0</v>
      </c>
      <c r="BJ5" s="396">
        <v>0</v>
      </c>
      <c r="BK5" s="396">
        <v>0</v>
      </c>
      <c r="BL5" s="396"/>
      <c r="BM5" s="396"/>
      <c r="BN5" s="396"/>
      <c r="BO5" s="396"/>
      <c r="BP5" s="396"/>
      <c r="BQ5" s="396"/>
      <c r="BR5" s="396"/>
      <c r="BS5" s="396"/>
      <c r="BT5" s="396"/>
      <c r="BU5" s="396"/>
      <c r="BV5" s="396"/>
      <c r="BW5" s="396"/>
      <c r="BX5" s="396"/>
      <c r="BY5" s="396"/>
      <c r="BZ5" s="396"/>
      <c r="CA5" s="396"/>
      <c r="CB5" s="396"/>
      <c r="CC5" s="396"/>
      <c r="CD5" s="396"/>
      <c r="CE5" s="396"/>
      <c r="CF5" s="396"/>
      <c r="CG5" s="396"/>
      <c r="CH5" s="396"/>
      <c r="CI5" s="396"/>
      <c r="CJ5" s="396"/>
      <c r="CK5" s="396"/>
      <c r="CL5" s="396"/>
      <c r="CM5" s="396"/>
      <c r="CN5" s="396"/>
      <c r="CO5" s="396"/>
    </row>
    <row r="6" spans="1:98" s="1" customFormat="1">
      <c r="B6" t="s">
        <v>714</v>
      </c>
      <c r="C6" s="396">
        <v>0</v>
      </c>
      <c r="D6" s="396">
        <v>0</v>
      </c>
      <c r="E6" s="396">
        <v>0</v>
      </c>
      <c r="F6" s="396">
        <v>0</v>
      </c>
      <c r="G6" s="396">
        <v>0</v>
      </c>
      <c r="H6" s="396">
        <v>0</v>
      </c>
      <c r="I6" s="396">
        <v>0</v>
      </c>
      <c r="J6" s="396">
        <v>0</v>
      </c>
      <c r="K6" s="396">
        <v>0</v>
      </c>
      <c r="L6" s="396">
        <v>0</v>
      </c>
      <c r="M6" s="396">
        <v>1730.9439035155081</v>
      </c>
      <c r="N6" s="396">
        <v>1660.0300005781869</v>
      </c>
      <c r="O6" s="396">
        <v>1121.567842138214</v>
      </c>
      <c r="P6" s="396">
        <v>2467.3847855195831</v>
      </c>
      <c r="Q6" s="396">
        <v>5687.8752202335118</v>
      </c>
      <c r="R6" s="396">
        <v>11666.81977843248</v>
      </c>
      <c r="S6" s="396">
        <v>14683.69061093956</v>
      </c>
      <c r="T6" s="396">
        <v>19483.729784730582</v>
      </c>
      <c r="U6" s="396">
        <v>3270.339758161811</v>
      </c>
      <c r="V6" s="396">
        <v>4746.1478966051582</v>
      </c>
      <c r="W6" s="396">
        <v>5450.4076641698257</v>
      </c>
      <c r="X6" s="396">
        <v>4574.1144930195233</v>
      </c>
      <c r="Y6" s="396">
        <v>6510.3641760349128</v>
      </c>
      <c r="Z6" s="396">
        <v>8217.8409418530773</v>
      </c>
      <c r="AA6" s="396">
        <v>5961.6320262919899</v>
      </c>
      <c r="AB6" s="396">
        <v>3911.8173642057118</v>
      </c>
      <c r="AC6" s="396">
        <v>3050.2377310367178</v>
      </c>
      <c r="AD6" s="396">
        <v>2078.7072367746059</v>
      </c>
      <c r="AE6" s="396">
        <v>1381.3454742578481</v>
      </c>
      <c r="AF6" s="396">
        <v>1280.466904036027</v>
      </c>
      <c r="AG6" s="396">
        <v>1435.2253168889049</v>
      </c>
      <c r="AH6" s="396">
        <v>1289.5082314778381</v>
      </c>
      <c r="AI6" s="396">
        <v>206.23486503122541</v>
      </c>
      <c r="AJ6" s="396">
        <v>247.91429830861259</v>
      </c>
      <c r="AK6" s="396">
        <v>151.43333333333334</v>
      </c>
      <c r="AL6" s="396">
        <v>151.43333333333334</v>
      </c>
      <c r="AM6" s="396">
        <v>151.43333333333334</v>
      </c>
      <c r="AN6" s="396">
        <v>151.43333333333334</v>
      </c>
      <c r="AO6" s="396">
        <v>151.43333333333334</v>
      </c>
      <c r="AP6" s="396">
        <v>151.43333333333334</v>
      </c>
      <c r="AQ6" s="396">
        <v>151.43333333333334</v>
      </c>
      <c r="AR6" s="396">
        <v>151.43333333333334</v>
      </c>
      <c r="AS6" s="396">
        <v>151.43333333333334</v>
      </c>
      <c r="AT6" s="396">
        <v>151.43333333333334</v>
      </c>
      <c r="AU6" s="396">
        <v>151.43333333333334</v>
      </c>
      <c r="AV6" s="396">
        <v>151.43333333333334</v>
      </c>
      <c r="AW6" s="396">
        <v>151.43333333333334</v>
      </c>
      <c r="AX6" s="396">
        <v>151.43333333333334</v>
      </c>
      <c r="AY6" s="396">
        <v>151.43333333333334</v>
      </c>
      <c r="AZ6" s="396">
        <v>151.43333333333334</v>
      </c>
      <c r="BA6" s="396">
        <v>151.43333333333334</v>
      </c>
      <c r="BB6" s="396">
        <v>151.43333333333334</v>
      </c>
      <c r="BC6" s="396">
        <v>151.43333333333334</v>
      </c>
      <c r="BD6" s="396">
        <v>151.43333333333334</v>
      </c>
      <c r="BE6" s="396">
        <v>151.43333333333334</v>
      </c>
      <c r="BF6" s="396">
        <v>151.43333333333334</v>
      </c>
      <c r="BG6" s="396">
        <v>151.43333333333334</v>
      </c>
      <c r="BH6" s="396">
        <v>151.43333333333334</v>
      </c>
      <c r="BI6" s="396">
        <v>151.43333333333334</v>
      </c>
      <c r="BJ6" s="396">
        <v>151.43333333333334</v>
      </c>
      <c r="BK6" s="396">
        <v>151.43333333333334</v>
      </c>
      <c r="BL6" s="396"/>
      <c r="BM6" s="396"/>
      <c r="BN6" s="396"/>
      <c r="BO6" s="396"/>
      <c r="BP6" s="396"/>
      <c r="BQ6" s="396"/>
      <c r="BR6" s="396"/>
      <c r="BS6" s="396"/>
      <c r="BT6" s="396"/>
      <c r="BU6" s="396"/>
      <c r="BV6" s="396"/>
      <c r="BW6" s="396"/>
      <c r="BX6" s="396"/>
      <c r="BY6" s="396"/>
      <c r="BZ6" s="396"/>
      <c r="CA6" s="396"/>
      <c r="CB6" s="396"/>
      <c r="CC6" s="396"/>
      <c r="CD6" s="396"/>
      <c r="CE6" s="396"/>
      <c r="CF6" s="396"/>
      <c r="CG6" s="396"/>
      <c r="CH6" s="396"/>
      <c r="CI6" s="396"/>
      <c r="CJ6" s="396"/>
      <c r="CK6" s="396"/>
      <c r="CL6" s="396"/>
      <c r="CM6" s="396"/>
      <c r="CN6" s="396"/>
      <c r="CO6" s="396"/>
    </row>
    <row r="7" spans="1:98" s="1" customFormat="1">
      <c r="B7" t="s">
        <v>712</v>
      </c>
      <c r="C7" s="396">
        <v>0</v>
      </c>
      <c r="D7" s="396">
        <v>0</v>
      </c>
      <c r="E7" s="396">
        <v>0</v>
      </c>
      <c r="F7" s="396">
        <v>0</v>
      </c>
      <c r="G7" s="396">
        <v>0</v>
      </c>
      <c r="H7" s="396">
        <v>0</v>
      </c>
      <c r="I7" s="396">
        <v>0</v>
      </c>
      <c r="J7" s="396">
        <v>0</v>
      </c>
      <c r="K7" s="396">
        <v>0</v>
      </c>
      <c r="L7" s="396">
        <v>0</v>
      </c>
      <c r="M7" s="396">
        <v>0</v>
      </c>
      <c r="N7" s="396">
        <v>0</v>
      </c>
      <c r="O7" s="396">
        <v>0</v>
      </c>
      <c r="P7" s="396">
        <v>0</v>
      </c>
      <c r="Q7" s="396">
        <v>0</v>
      </c>
      <c r="R7" s="396">
        <v>0</v>
      </c>
      <c r="S7" s="396">
        <v>0</v>
      </c>
      <c r="T7" s="396">
        <v>0</v>
      </c>
      <c r="U7" s="396">
        <v>13.760381648319999</v>
      </c>
      <c r="V7" s="396">
        <v>55.193999591049987</v>
      </c>
      <c r="W7" s="396">
        <v>37.804460392218978</v>
      </c>
      <c r="X7" s="396">
        <v>89.161172067489986</v>
      </c>
      <c r="Y7" s="396">
        <v>60.205347467995999</v>
      </c>
      <c r="Z7" s="396">
        <v>114.829064579902</v>
      </c>
      <c r="AA7" s="396">
        <v>127.696681522989</v>
      </c>
      <c r="AB7" s="396">
        <v>138.521141115642</v>
      </c>
      <c r="AC7" s="396">
        <v>158.52282312502399</v>
      </c>
      <c r="AD7" s="396">
        <v>106.1827561735862</v>
      </c>
      <c r="AE7" s="396">
        <v>229.923853495266</v>
      </c>
      <c r="AF7" s="396">
        <v>120.3194061047743</v>
      </c>
      <c r="AG7" s="396">
        <v>124.87934764240551</v>
      </c>
      <c r="AH7" s="396">
        <v>157.51849443848519</v>
      </c>
      <c r="AI7" s="396">
        <v>157.51849443848519</v>
      </c>
      <c r="AJ7" s="396">
        <v>157.51849443848519</v>
      </c>
      <c r="AK7" s="396">
        <v>158.03191922388322</v>
      </c>
      <c r="AL7" s="396">
        <v>158.03191922388322</v>
      </c>
      <c r="AM7" s="396">
        <v>158.03191922388322</v>
      </c>
      <c r="AN7" s="396">
        <v>158.03191922388322</v>
      </c>
      <c r="AO7" s="396">
        <v>158.03191922388322</v>
      </c>
      <c r="AP7" s="396">
        <v>158.03191922388322</v>
      </c>
      <c r="AQ7" s="396">
        <v>158.03191922388322</v>
      </c>
      <c r="AR7" s="396">
        <v>158.03191922388322</v>
      </c>
      <c r="AS7" s="396">
        <v>158.03191922388322</v>
      </c>
      <c r="AT7" s="396">
        <v>158.03191922388322</v>
      </c>
      <c r="AU7" s="396">
        <v>158.03191922388322</v>
      </c>
      <c r="AV7" s="396">
        <v>158.03191922388322</v>
      </c>
      <c r="AW7" s="396">
        <v>158.03191922388322</v>
      </c>
      <c r="AX7" s="396">
        <v>0</v>
      </c>
      <c r="AY7" s="396">
        <v>0</v>
      </c>
      <c r="AZ7" s="396">
        <v>0</v>
      </c>
      <c r="BA7" s="396">
        <v>0</v>
      </c>
      <c r="BB7" s="396">
        <v>0</v>
      </c>
      <c r="BC7" s="396">
        <v>0</v>
      </c>
      <c r="BD7" s="396">
        <v>0</v>
      </c>
      <c r="BE7" s="396">
        <v>0</v>
      </c>
      <c r="BF7" s="396">
        <v>0</v>
      </c>
      <c r="BG7" s="396">
        <v>0</v>
      </c>
      <c r="BH7" s="396">
        <v>0</v>
      </c>
      <c r="BI7" s="396">
        <v>0</v>
      </c>
      <c r="BJ7" s="396">
        <v>0</v>
      </c>
      <c r="BK7" s="396">
        <v>0</v>
      </c>
      <c r="BL7" s="396"/>
      <c r="BM7" s="396"/>
      <c r="BN7" s="396"/>
      <c r="BO7" s="396"/>
      <c r="BP7" s="396"/>
      <c r="BQ7" s="396"/>
      <c r="BR7" s="396"/>
      <c r="BS7" s="396"/>
      <c r="BT7" s="396"/>
      <c r="BU7" s="396"/>
      <c r="BV7" s="396"/>
      <c r="BW7" s="396"/>
      <c r="BX7" s="396"/>
      <c r="BY7" s="396"/>
      <c r="BZ7" s="396"/>
      <c r="CA7" s="396"/>
      <c r="CB7" s="396"/>
      <c r="CC7" s="396"/>
      <c r="CD7" s="396"/>
      <c r="CE7" s="396"/>
      <c r="CF7" s="396"/>
      <c r="CG7" s="396"/>
      <c r="CH7" s="396"/>
      <c r="CI7" s="396"/>
      <c r="CJ7" s="396"/>
      <c r="CK7" s="396"/>
      <c r="CL7" s="396"/>
      <c r="CM7" s="396"/>
      <c r="CN7" s="396"/>
      <c r="CO7" s="396"/>
    </row>
    <row r="8" spans="1:98" s="1" customFormat="1">
      <c r="B8" t="s">
        <v>715</v>
      </c>
      <c r="C8" s="396">
        <v>1831.6359213421931</v>
      </c>
      <c r="D8" s="396">
        <v>1831.6359213421931</v>
      </c>
      <c r="E8" s="396">
        <v>1831.6359213421931</v>
      </c>
      <c r="F8" s="396">
        <v>1831.6359213421931</v>
      </c>
      <c r="G8" s="396">
        <v>1831.6359213421931</v>
      </c>
      <c r="H8" s="396">
        <v>1831.6359213421931</v>
      </c>
      <c r="I8" s="396">
        <v>1831.6359213421931</v>
      </c>
      <c r="J8" s="396">
        <v>1831.6359213421931</v>
      </c>
      <c r="K8" s="396">
        <v>1831.6359213421931</v>
      </c>
      <c r="L8" s="396">
        <v>1831.6359213421931</v>
      </c>
      <c r="M8" s="396">
        <v>1831.6359213421931</v>
      </c>
      <c r="N8" s="396">
        <v>1831.6359213421931</v>
      </c>
      <c r="O8" s="396">
        <v>1831.6359213421931</v>
      </c>
      <c r="P8" s="396">
        <v>1831.6359213421931</v>
      </c>
      <c r="Q8" s="396">
        <v>1831.6359213421931</v>
      </c>
      <c r="R8" s="396">
        <v>1831.6359213421931</v>
      </c>
      <c r="S8" s="396">
        <v>1831.6359213421931</v>
      </c>
      <c r="T8" s="396">
        <v>1836.6183631370229</v>
      </c>
      <c r="U8" s="396">
        <v>858.81712086452342</v>
      </c>
      <c r="V8" s="396">
        <v>2537.0676056553411</v>
      </c>
      <c r="W8" s="396">
        <v>1971.4931134159892</v>
      </c>
      <c r="X8" s="396">
        <v>1164.2426842643904</v>
      </c>
      <c r="Y8" s="396">
        <v>1290.9386951106167</v>
      </c>
      <c r="Z8" s="396">
        <v>1206.9279508002919</v>
      </c>
      <c r="AA8" s="396">
        <v>686.6700692475531</v>
      </c>
      <c r="AB8" s="396">
        <v>1022.1466537129384</v>
      </c>
      <c r="AC8" s="396">
        <v>760.16247339399547</v>
      </c>
      <c r="AD8" s="396">
        <v>509.37148481383008</v>
      </c>
      <c r="AE8" s="396">
        <v>586.81693709453737</v>
      </c>
      <c r="AF8" s="396">
        <v>587.67931199117766</v>
      </c>
      <c r="AG8" s="396">
        <v>534.94817767249106</v>
      </c>
      <c r="AH8" s="396">
        <v>570.15276134984572</v>
      </c>
      <c r="AI8" s="396">
        <v>570.15276134984572</v>
      </c>
      <c r="AJ8" s="396">
        <v>570.15276134984572</v>
      </c>
      <c r="AK8" s="396">
        <v>569.98378513462387</v>
      </c>
      <c r="AL8" s="396">
        <v>569.98378513462387</v>
      </c>
      <c r="AM8" s="396">
        <v>569.98378513462387</v>
      </c>
      <c r="AN8" s="396">
        <v>569.98378513462387</v>
      </c>
      <c r="AO8" s="396">
        <v>569.98378513462387</v>
      </c>
      <c r="AP8" s="396">
        <v>569.98378513462387</v>
      </c>
      <c r="AQ8" s="396">
        <v>569.98378513462387</v>
      </c>
      <c r="AR8" s="396">
        <v>569.98378513462387</v>
      </c>
      <c r="AS8" s="396">
        <v>569.98378513462387</v>
      </c>
      <c r="AT8" s="396">
        <v>569.98378513462387</v>
      </c>
      <c r="AU8" s="396">
        <v>569.98378513462387</v>
      </c>
      <c r="AV8" s="396">
        <v>569.98378513462387</v>
      </c>
      <c r="AW8" s="396">
        <v>569.98378513462387</v>
      </c>
      <c r="AX8" s="396">
        <v>569.98378513462387</v>
      </c>
      <c r="AY8" s="396">
        <v>569.98378513462387</v>
      </c>
      <c r="AZ8" s="396">
        <v>569.98378513462387</v>
      </c>
      <c r="BA8" s="396">
        <v>569.98378513462387</v>
      </c>
      <c r="BB8" s="396">
        <v>569.98378513462387</v>
      </c>
      <c r="BC8" s="396">
        <v>569.98378513462387</v>
      </c>
      <c r="BD8" s="396">
        <v>569.98378513462387</v>
      </c>
      <c r="BE8" s="396">
        <v>569.98378513462387</v>
      </c>
      <c r="BF8" s="396">
        <v>569.98378513462387</v>
      </c>
      <c r="BG8" s="396">
        <v>569.98378513462387</v>
      </c>
      <c r="BH8" s="396">
        <v>569.98378513462387</v>
      </c>
      <c r="BI8" s="396">
        <v>569.98378513462387</v>
      </c>
      <c r="BJ8" s="396">
        <v>569.98378513462387</v>
      </c>
      <c r="BK8" s="396">
        <v>569.98378513462387</v>
      </c>
      <c r="BL8" s="396"/>
      <c r="BM8" s="396"/>
      <c r="BN8" s="396"/>
      <c r="BO8" s="396"/>
      <c r="BP8" s="396"/>
      <c r="BQ8" s="396"/>
      <c r="BR8" s="396"/>
      <c r="BS8" s="396"/>
      <c r="BT8" s="396"/>
      <c r="BU8" s="396"/>
      <c r="BV8" s="396"/>
      <c r="BW8" s="396"/>
      <c r="BX8" s="396"/>
      <c r="BY8" s="396"/>
      <c r="BZ8" s="396"/>
      <c r="CA8" s="396"/>
      <c r="CB8" s="396"/>
      <c r="CC8" s="396"/>
      <c r="CD8" s="396"/>
      <c r="CE8" s="396"/>
      <c r="CF8" s="396"/>
      <c r="CG8" s="396"/>
      <c r="CH8" s="396"/>
      <c r="CI8" s="396"/>
      <c r="CJ8" s="396"/>
      <c r="CK8" s="396"/>
      <c r="CL8" s="396"/>
      <c r="CM8" s="396"/>
      <c r="CN8" s="396"/>
      <c r="CO8" s="396"/>
    </row>
    <row r="9" spans="1:98" s="1" customFormat="1">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c r="AN9" s="396"/>
      <c r="AO9" s="396"/>
      <c r="AP9" s="396"/>
      <c r="AQ9" s="396"/>
      <c r="AR9" s="396"/>
      <c r="AS9" s="396"/>
      <c r="AT9" s="396"/>
      <c r="AU9" s="396"/>
      <c r="AV9" s="396"/>
      <c r="AW9" s="396"/>
      <c r="AX9" s="396"/>
      <c r="AY9" s="396"/>
      <c r="AZ9" s="396"/>
      <c r="BA9" s="396"/>
      <c r="BB9" s="396"/>
      <c r="BC9" s="396"/>
      <c r="BD9" s="396"/>
      <c r="BE9" s="396"/>
      <c r="BF9" s="396"/>
      <c r="BG9" s="396"/>
      <c r="BH9" s="396"/>
      <c r="BI9" s="396"/>
      <c r="BJ9" s="396"/>
      <c r="BK9" s="396"/>
      <c r="BL9" s="396"/>
      <c r="BM9" s="396"/>
      <c r="BN9" s="396"/>
      <c r="BO9" s="396"/>
      <c r="BP9" s="396"/>
      <c r="BQ9" s="396"/>
      <c r="BR9" s="396"/>
      <c r="BS9" s="396"/>
      <c r="BT9" s="396"/>
      <c r="BU9" s="396"/>
      <c r="BV9" s="396"/>
      <c r="BW9" s="396"/>
      <c r="BX9" s="396"/>
      <c r="BY9" s="396"/>
      <c r="BZ9" s="396"/>
      <c r="CA9" s="396"/>
      <c r="CB9" s="396"/>
      <c r="CC9" s="396"/>
      <c r="CD9" s="396"/>
      <c r="CE9" s="396"/>
      <c r="CF9" s="396"/>
      <c r="CG9" s="396"/>
      <c r="CH9" s="396"/>
      <c r="CI9" s="396"/>
      <c r="CJ9" s="396"/>
      <c r="CK9" s="396"/>
      <c r="CL9" s="396"/>
      <c r="CM9" s="396"/>
      <c r="CN9" s="396"/>
      <c r="CO9" s="396"/>
    </row>
    <row r="10" spans="1:98">
      <c r="A10" s="1" t="s">
        <v>716</v>
      </c>
      <c r="B10" t="s">
        <v>717</v>
      </c>
      <c r="C10" s="396">
        <v>172.51770752455266</v>
      </c>
      <c r="D10" s="396">
        <v>188.05554146141279</v>
      </c>
      <c r="E10" s="396">
        <v>544.26224685585146</v>
      </c>
      <c r="F10" s="396">
        <v>642.37501699061465</v>
      </c>
      <c r="G10" s="396">
        <v>854.36997992539818</v>
      </c>
      <c r="H10" s="396">
        <v>196.07811512410245</v>
      </c>
      <c r="I10" s="396">
        <v>-619.33341107701642</v>
      </c>
      <c r="J10" s="396">
        <v>-2233.8221940584313</v>
      </c>
      <c r="K10" s="396">
        <v>-4383.6354696973895</v>
      </c>
      <c r="L10" s="396">
        <v>-6860.8731361965929</v>
      </c>
      <c r="M10" s="396">
        <v>-9279.0907332601601</v>
      </c>
      <c r="N10" s="396">
        <v>-11308.639597460775</v>
      </c>
      <c r="O10" s="396">
        <v>-12924.833113980974</v>
      </c>
      <c r="P10" s="396">
        <v>-14053.178581060594</v>
      </c>
      <c r="Q10" s="396">
        <v>-14872.285163700377</v>
      </c>
      <c r="R10" s="396">
        <v>-15567.939250669368</v>
      </c>
      <c r="S10" s="396">
        <v>-16258.694034576038</v>
      </c>
      <c r="T10" s="396">
        <v>-16960.37297578554</v>
      </c>
      <c r="U10" s="396">
        <v>-17647.499324238812</v>
      </c>
      <c r="V10" s="396">
        <v>-18159.570457336904</v>
      </c>
      <c r="W10" s="396">
        <v>-18585.447519463491</v>
      </c>
      <c r="X10" s="396">
        <v>-18820.429814065978</v>
      </c>
      <c r="Y10" s="396">
        <v>-19186.952870045156</v>
      </c>
      <c r="Z10" s="396">
        <v>-19707.023591173995</v>
      </c>
      <c r="AA10" s="396">
        <v>-19840.748826254698</v>
      </c>
      <c r="AB10" s="396">
        <v>-20011.537815314827</v>
      </c>
      <c r="AC10" s="396">
        <v>-19308.342491518059</v>
      </c>
      <c r="AD10" s="396">
        <v>-18134.387814748676</v>
      </c>
      <c r="AE10" s="396">
        <v>-15810.0637584835</v>
      </c>
      <c r="AF10" s="396">
        <v>-13823.557456639823</v>
      </c>
      <c r="AG10" s="396">
        <v>-11461.606016279649</v>
      </c>
      <c r="AH10" s="396">
        <v>-9723.2929935835855</v>
      </c>
      <c r="AI10" s="396">
        <v>-8212.4804597750262</v>
      </c>
      <c r="AJ10" s="396">
        <v>-7668.9532976075325</v>
      </c>
      <c r="AK10" s="396">
        <v>-7895.0228307668458</v>
      </c>
      <c r="AL10" s="396">
        <v>-8543.469738244974</v>
      </c>
      <c r="AM10" s="396">
        <v>-10437.185702394678</v>
      </c>
      <c r="AN10" s="396">
        <v>-12223.180581366121</v>
      </c>
      <c r="AO10" s="396">
        <v>-14393.687769959613</v>
      </c>
      <c r="AP10" s="396">
        <v>-16345.878928617831</v>
      </c>
      <c r="AQ10" s="396">
        <v>-17737.041912890341</v>
      </c>
      <c r="AR10" s="396">
        <v>-18764.029917600466</v>
      </c>
      <c r="AS10" s="396">
        <v>-19419.698448432231</v>
      </c>
      <c r="AT10" s="396">
        <v>-20024.720713169452</v>
      </c>
      <c r="AU10" s="396">
        <v>-20882.775350664699</v>
      </c>
      <c r="AV10" s="396">
        <v>-21724.072901876905</v>
      </c>
      <c r="AW10" s="396">
        <v>-22812.482219182482</v>
      </c>
      <c r="AX10" s="396">
        <v>-24313.007071370845</v>
      </c>
      <c r="AY10" s="396">
        <v>-25725.130525242137</v>
      </c>
      <c r="AZ10" s="396">
        <v>-27061.759472225582</v>
      </c>
      <c r="BA10" s="396">
        <v>-28418.004743216639</v>
      </c>
      <c r="BB10" s="396">
        <v>-29568.245446748086</v>
      </c>
      <c r="BC10" s="396">
        <v>-30693.99742869287</v>
      </c>
      <c r="BD10" s="396">
        <v>-31417.387673266287</v>
      </c>
      <c r="BE10" s="396">
        <v>-31555.438106982434</v>
      </c>
      <c r="BF10" s="396">
        <v>-31536.54426879518</v>
      </c>
      <c r="BG10" s="396">
        <v>-30447.595007306107</v>
      </c>
      <c r="BH10" s="396">
        <v>-29397.008393308541</v>
      </c>
      <c r="BI10" s="396">
        <v>-28896.580449158944</v>
      </c>
      <c r="BJ10" s="396">
        <v>-28187.155551779775</v>
      </c>
      <c r="BK10" s="396">
        <v>-28621.823751453896</v>
      </c>
      <c r="BL10" s="396"/>
      <c r="BM10" s="396"/>
      <c r="BN10" s="396"/>
      <c r="BO10" s="396"/>
      <c r="BP10" s="396"/>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row>
    <row r="11" spans="1:98">
      <c r="B11" t="s">
        <v>718</v>
      </c>
      <c r="C11" s="396">
        <v>722.03109891207907</v>
      </c>
      <c r="D11" s="396">
        <v>720.07432153148761</v>
      </c>
      <c r="E11" s="396">
        <v>718.11754415089604</v>
      </c>
      <c r="F11" s="396">
        <v>716.16076677030469</v>
      </c>
      <c r="G11" s="396">
        <v>714.20398938971323</v>
      </c>
      <c r="H11" s="396">
        <v>712.24721200912188</v>
      </c>
      <c r="I11" s="396">
        <v>710.29043462853042</v>
      </c>
      <c r="J11" s="396">
        <v>708.33365724793907</v>
      </c>
      <c r="K11" s="396">
        <v>706.3768798673475</v>
      </c>
      <c r="L11" s="396">
        <v>704.42010248675615</v>
      </c>
      <c r="M11" s="396">
        <v>2446.0630419066274</v>
      </c>
      <c r="N11" s="396">
        <v>2368.2694839288724</v>
      </c>
      <c r="O11" s="396">
        <v>1987.7909210454807</v>
      </c>
      <c r="P11" s="396">
        <v>3698.6636204862189</v>
      </c>
      <c r="Q11" s="396">
        <v>6953.0498127663122</v>
      </c>
      <c r="R11" s="396">
        <v>13109.577805667097</v>
      </c>
      <c r="S11" s="396">
        <v>16082.660128988895</v>
      </c>
      <c r="T11" s="396">
        <v>22870.865370860203</v>
      </c>
      <c r="U11" s="396">
        <v>3636.9249665870375</v>
      </c>
      <c r="V11" s="396">
        <v>6097.1578359863506</v>
      </c>
      <c r="W11" s="396">
        <v>6897.2902970630157</v>
      </c>
      <c r="X11" s="396">
        <v>5813.7934194744257</v>
      </c>
      <c r="Y11" s="396">
        <v>7812.4968880036949</v>
      </c>
      <c r="Z11" s="396">
        <v>10453.052941303316</v>
      </c>
      <c r="AA11" s="396">
        <v>8285.0764915532745</v>
      </c>
      <c r="AB11" s="396">
        <v>5935.1867671847749</v>
      </c>
      <c r="AC11" s="396">
        <v>5687.5741412065181</v>
      </c>
      <c r="AD11" s="396">
        <v>5066.2324149139104</v>
      </c>
      <c r="AE11" s="396">
        <v>4572.1332141849471</v>
      </c>
      <c r="AF11" s="396">
        <v>3226.3119140191511</v>
      </c>
      <c r="AG11" s="396">
        <v>5092.7585496641777</v>
      </c>
      <c r="AH11" s="396">
        <v>3260.0753779692827</v>
      </c>
      <c r="AI11" s="396">
        <v>2367.318513308066</v>
      </c>
      <c r="AJ11" s="396">
        <v>1874.6684727923212</v>
      </c>
      <c r="AK11" s="396">
        <v>964.56751102492751</v>
      </c>
      <c r="AL11" s="396">
        <v>1000.2718084216783</v>
      </c>
      <c r="AM11" s="396">
        <v>1042.8012914841013</v>
      </c>
      <c r="AN11" s="396">
        <v>1104.7008092988615</v>
      </c>
      <c r="AO11" s="396">
        <v>1113.6052932002281</v>
      </c>
      <c r="AP11" s="396">
        <v>1132.0042799379289</v>
      </c>
      <c r="AQ11" s="396">
        <v>1150.2296225781047</v>
      </c>
      <c r="AR11" s="396">
        <v>1165.5823861138658</v>
      </c>
      <c r="AS11" s="396">
        <v>1184.958210324374</v>
      </c>
      <c r="AT11" s="396">
        <v>1211.1115819357931</v>
      </c>
      <c r="AU11" s="396">
        <v>1232.4270977507399</v>
      </c>
      <c r="AV11" s="396">
        <v>1246.9256828305504</v>
      </c>
      <c r="AW11" s="396">
        <v>1261.1580497307273</v>
      </c>
      <c r="AX11" s="396">
        <v>330.76383990576267</v>
      </c>
      <c r="AY11" s="396">
        <v>345.2712497504632</v>
      </c>
      <c r="AZ11" s="396">
        <v>354.65570508736874</v>
      </c>
      <c r="BA11" s="396">
        <v>368.92569883382839</v>
      </c>
      <c r="BB11" s="396">
        <v>378.21185377248878</v>
      </c>
      <c r="BC11" s="396">
        <v>385.90266807349127</v>
      </c>
      <c r="BD11" s="396">
        <v>391.91495798804397</v>
      </c>
      <c r="BE11" s="396">
        <v>395.35202237911147</v>
      </c>
      <c r="BF11" s="396">
        <v>398.78908677017881</v>
      </c>
      <c r="BG11" s="396">
        <v>402.22615116124632</v>
      </c>
      <c r="BH11" s="396">
        <v>405.66321555231377</v>
      </c>
      <c r="BI11" s="396">
        <v>409.10027994338105</v>
      </c>
      <c r="BJ11" s="396">
        <v>412.53734433444851</v>
      </c>
      <c r="BK11" s="396">
        <v>415.97440872551596</v>
      </c>
      <c r="BL11" s="396"/>
      <c r="BM11" s="396"/>
      <c r="BN11" s="396"/>
      <c r="BO11" s="396"/>
      <c r="BP11" s="396"/>
      <c r="BQ11" s="396"/>
      <c r="BR11" s="396"/>
      <c r="BS11" s="396"/>
      <c r="BT11" s="396"/>
      <c r="BU11" s="396"/>
      <c r="BV11" s="396"/>
      <c r="BW11" s="396"/>
      <c r="BX11" s="396"/>
      <c r="BY11" s="396"/>
      <c r="BZ11" s="396"/>
      <c r="CA11" s="396"/>
      <c r="CB11" s="396"/>
      <c r="CC11" s="396"/>
      <c r="CD11" s="396"/>
      <c r="CE11" s="396"/>
      <c r="CF11" s="396"/>
      <c r="CG11" s="396"/>
      <c r="CH11" s="396"/>
      <c r="CI11" s="396"/>
      <c r="CJ11" s="396"/>
      <c r="CK11" s="396"/>
      <c r="CL11" s="396"/>
      <c r="CM11" s="396"/>
      <c r="CN11" s="396"/>
      <c r="CO11" s="396"/>
      <c r="CP11" s="397"/>
      <c r="CQ11" s="397"/>
      <c r="CR11" s="397"/>
      <c r="CS11" s="397"/>
      <c r="CT11" s="397"/>
    </row>
    <row r="12" spans="1:98" s="48" customFormat="1" ht="15.75" thickBot="1">
      <c r="B12" s="48" t="s">
        <v>719</v>
      </c>
      <c r="C12" s="398">
        <f>C10+C11</f>
        <v>894.54880643663171</v>
      </c>
      <c r="D12" s="398">
        <f t="shared" ref="D12:BK12" si="0">D10+D11</f>
        <v>908.12986299290037</v>
      </c>
      <c r="E12" s="398">
        <f t="shared" si="0"/>
        <v>1262.3797910067474</v>
      </c>
      <c r="F12" s="398">
        <f t="shared" si="0"/>
        <v>1358.5357837609195</v>
      </c>
      <c r="G12" s="398">
        <f t="shared" si="0"/>
        <v>1568.5739693151113</v>
      </c>
      <c r="H12" s="398">
        <f t="shared" si="0"/>
        <v>908.32532713322439</v>
      </c>
      <c r="I12" s="398">
        <f t="shared" si="0"/>
        <v>90.957023551513998</v>
      </c>
      <c r="J12" s="398">
        <f t="shared" si="0"/>
        <v>-1525.4885368104922</v>
      </c>
      <c r="K12" s="398">
        <f t="shared" si="0"/>
        <v>-3677.2585898300422</v>
      </c>
      <c r="L12" s="398">
        <f t="shared" si="0"/>
        <v>-6156.4530337098367</v>
      </c>
      <c r="M12" s="398">
        <f t="shared" si="0"/>
        <v>-6833.0276913535326</v>
      </c>
      <c r="N12" s="398">
        <f t="shared" si="0"/>
        <v>-8940.3701135319025</v>
      </c>
      <c r="O12" s="398">
        <f t="shared" si="0"/>
        <v>-10937.042192935494</v>
      </c>
      <c r="P12" s="398">
        <f t="shared" si="0"/>
        <v>-10354.514960574375</v>
      </c>
      <c r="Q12" s="398">
        <f t="shared" si="0"/>
        <v>-7919.2353509340646</v>
      </c>
      <c r="R12" s="398">
        <f t="shared" si="0"/>
        <v>-2458.3614450022706</v>
      </c>
      <c r="S12" s="398">
        <f t="shared" si="0"/>
        <v>-176.03390558714273</v>
      </c>
      <c r="T12" s="398">
        <f t="shared" si="0"/>
        <v>5910.4923950746634</v>
      </c>
      <c r="U12" s="398">
        <f t="shared" si="0"/>
        <v>-14010.574357651774</v>
      </c>
      <c r="V12" s="398">
        <f t="shared" si="0"/>
        <v>-12062.412621350553</v>
      </c>
      <c r="W12" s="398">
        <f t="shared" si="0"/>
        <v>-11688.157222400474</v>
      </c>
      <c r="X12" s="398">
        <f t="shared" si="0"/>
        <v>-13006.636394591551</v>
      </c>
      <c r="Y12" s="398">
        <f t="shared" si="0"/>
        <v>-11374.455982041462</v>
      </c>
      <c r="Z12" s="398">
        <f t="shared" si="0"/>
        <v>-9253.9706498706782</v>
      </c>
      <c r="AA12" s="398">
        <f t="shared" si="0"/>
        <v>-11555.672334701423</v>
      </c>
      <c r="AB12" s="398">
        <f t="shared" si="0"/>
        <v>-14076.351048130051</v>
      </c>
      <c r="AC12" s="398">
        <f t="shared" si="0"/>
        <v>-13620.76835031154</v>
      </c>
      <c r="AD12" s="398">
        <f t="shared" si="0"/>
        <v>-13068.155399834766</v>
      </c>
      <c r="AE12" s="398">
        <f t="shared" si="0"/>
        <v>-11237.930544298553</v>
      </c>
      <c r="AF12" s="398">
        <f t="shared" si="0"/>
        <v>-10597.245542620672</v>
      </c>
      <c r="AG12" s="398">
        <f t="shared" si="0"/>
        <v>-6368.8474666154716</v>
      </c>
      <c r="AH12" s="398">
        <f t="shared" si="0"/>
        <v>-6463.2176156143032</v>
      </c>
      <c r="AI12" s="398">
        <f t="shared" si="0"/>
        <v>-5845.1619464669602</v>
      </c>
      <c r="AJ12" s="398">
        <f t="shared" si="0"/>
        <v>-5794.2848248152113</v>
      </c>
      <c r="AK12" s="398">
        <f t="shared" si="0"/>
        <v>-6930.4553197419182</v>
      </c>
      <c r="AL12" s="398">
        <f t="shared" si="0"/>
        <v>-7543.1979298232955</v>
      </c>
      <c r="AM12" s="398">
        <f t="shared" si="0"/>
        <v>-9394.3844109105758</v>
      </c>
      <c r="AN12" s="398">
        <f t="shared" si="0"/>
        <v>-11118.47977206726</v>
      </c>
      <c r="AO12" s="398">
        <f t="shared" si="0"/>
        <v>-13280.082476759386</v>
      </c>
      <c r="AP12" s="398">
        <f t="shared" si="0"/>
        <v>-15213.874648679903</v>
      </c>
      <c r="AQ12" s="398">
        <f t="shared" si="0"/>
        <v>-16586.812290312235</v>
      </c>
      <c r="AR12" s="398">
        <f t="shared" si="0"/>
        <v>-17598.447531486599</v>
      </c>
      <c r="AS12" s="398">
        <f t="shared" si="0"/>
        <v>-18234.740238107857</v>
      </c>
      <c r="AT12" s="398">
        <f t="shared" si="0"/>
        <v>-18813.609131233658</v>
      </c>
      <c r="AU12" s="398">
        <f t="shared" si="0"/>
        <v>-19650.348252913958</v>
      </c>
      <c r="AV12" s="398">
        <f t="shared" si="0"/>
        <v>-20477.147219046354</v>
      </c>
      <c r="AW12" s="398">
        <f t="shared" si="0"/>
        <v>-21551.324169451756</v>
      </c>
      <c r="AX12" s="398">
        <f t="shared" si="0"/>
        <v>-23982.243231465083</v>
      </c>
      <c r="AY12" s="398">
        <f t="shared" si="0"/>
        <v>-25379.859275491675</v>
      </c>
      <c r="AZ12" s="398">
        <f t="shared" si="0"/>
        <v>-26707.103767138215</v>
      </c>
      <c r="BA12" s="398">
        <f t="shared" si="0"/>
        <v>-28049.079044382812</v>
      </c>
      <c r="BB12" s="398">
        <f t="shared" si="0"/>
        <v>-29190.033592975597</v>
      </c>
      <c r="BC12" s="398">
        <f t="shared" si="0"/>
        <v>-30308.09476061938</v>
      </c>
      <c r="BD12" s="398">
        <f t="shared" si="0"/>
        <v>-31025.472715278243</v>
      </c>
      <c r="BE12" s="398">
        <f t="shared" si="0"/>
        <v>-31160.086084603321</v>
      </c>
      <c r="BF12" s="398">
        <f t="shared" si="0"/>
        <v>-31137.755182025001</v>
      </c>
      <c r="BG12" s="398">
        <f t="shared" si="0"/>
        <v>-30045.368856144862</v>
      </c>
      <c r="BH12" s="398">
        <f t="shared" si="0"/>
        <v>-28991.345177756226</v>
      </c>
      <c r="BI12" s="398">
        <f t="shared" si="0"/>
        <v>-28487.480169215563</v>
      </c>
      <c r="BJ12" s="398">
        <f t="shared" si="0"/>
        <v>-27774.618207445328</v>
      </c>
      <c r="BK12" s="398">
        <f t="shared" si="0"/>
        <v>-28205.849342728379</v>
      </c>
      <c r="BL12" s="398"/>
      <c r="BM12" s="398"/>
      <c r="BN12" s="398"/>
      <c r="BO12" s="398"/>
      <c r="BP12" s="398"/>
      <c r="BQ12" s="398"/>
      <c r="BR12" s="398"/>
      <c r="BS12" s="398"/>
      <c r="BT12" s="398"/>
      <c r="BU12" s="398"/>
      <c r="BV12" s="398"/>
      <c r="BW12" s="398"/>
      <c r="BX12" s="398"/>
      <c r="BY12" s="398"/>
      <c r="BZ12" s="398"/>
      <c r="CA12" s="398"/>
      <c r="CB12" s="398"/>
      <c r="CC12" s="398"/>
      <c r="CD12" s="398"/>
      <c r="CE12" s="398"/>
      <c r="CF12" s="398"/>
      <c r="CG12" s="398"/>
      <c r="CH12" s="398"/>
      <c r="CI12" s="398"/>
      <c r="CJ12" s="398"/>
      <c r="CK12" s="398"/>
      <c r="CL12" s="398"/>
      <c r="CM12" s="398"/>
      <c r="CN12" s="398"/>
      <c r="CO12" s="398"/>
      <c r="CP12" s="399"/>
      <c r="CQ12" s="399"/>
      <c r="CR12" s="399"/>
      <c r="CS12" s="399"/>
      <c r="CT12" s="399"/>
    </row>
    <row r="13" spans="1:98" ht="15.75" thickTop="1">
      <c r="AN13" s="4"/>
      <c r="AO13" s="4"/>
      <c r="AP13" s="4"/>
      <c r="AQ13" s="4"/>
      <c r="AR13" s="4"/>
    </row>
    <row r="14" spans="1:98">
      <c r="B14" t="s">
        <v>720</v>
      </c>
      <c r="C14" s="26">
        <f>C10/C12</f>
        <v>0.19285443821870832</v>
      </c>
      <c r="D14" s="26">
        <f t="shared" ref="D14:BK14" si="1">D10/D12</f>
        <v>0.20708001038710802</v>
      </c>
      <c r="E14" s="26">
        <f t="shared" si="1"/>
        <v>0.43113986039161994</v>
      </c>
      <c r="F14" s="26">
        <f t="shared" si="1"/>
        <v>0.47284364877919355</v>
      </c>
      <c r="G14" s="26">
        <f t="shared" si="1"/>
        <v>0.5446794328089245</v>
      </c>
      <c r="H14" s="26">
        <f t="shared" si="1"/>
        <v>0.21586771750926154</v>
      </c>
      <c r="I14" s="26">
        <f t="shared" si="1"/>
        <v>-6.8090773740661561</v>
      </c>
      <c r="J14" s="26">
        <f t="shared" si="1"/>
        <v>1.4643323369239671</v>
      </c>
      <c r="K14" s="26">
        <f t="shared" si="1"/>
        <v>1.1920933387227455</v>
      </c>
      <c r="L14" s="26">
        <f t="shared" si="1"/>
        <v>1.1144197963713331</v>
      </c>
      <c r="M14" s="26">
        <f t="shared" si="1"/>
        <v>1.3579764567618919</v>
      </c>
      <c r="N14" s="26">
        <f t="shared" si="1"/>
        <v>1.2648961344837752</v>
      </c>
      <c r="O14" s="26">
        <f t="shared" si="1"/>
        <v>1.1817484915921275</v>
      </c>
      <c r="P14" s="26">
        <f t="shared" si="1"/>
        <v>1.3572029819425795</v>
      </c>
      <c r="Q14" s="26">
        <f t="shared" si="1"/>
        <v>1.8779950973355286</v>
      </c>
      <c r="R14" s="26">
        <f t="shared" si="1"/>
        <v>6.3326486356667493</v>
      </c>
      <c r="S14" s="26">
        <f t="shared" si="1"/>
        <v>92.361150429213396</v>
      </c>
      <c r="T14" s="26">
        <f t="shared" si="1"/>
        <v>-2.8695363841291757</v>
      </c>
      <c r="U14" s="26">
        <f t="shared" si="1"/>
        <v>1.2595842878204888</v>
      </c>
      <c r="V14" s="26">
        <f t="shared" si="1"/>
        <v>1.5054675235694011</v>
      </c>
      <c r="W14" s="26">
        <f t="shared" si="1"/>
        <v>1.5901093017335777</v>
      </c>
      <c r="X14" s="26">
        <f t="shared" si="1"/>
        <v>1.446986695337461</v>
      </c>
      <c r="Y14" s="26">
        <f t="shared" si="1"/>
        <v>1.6868457621479602</v>
      </c>
      <c r="Z14" s="26">
        <f t="shared" si="1"/>
        <v>2.1295748967443933</v>
      </c>
      <c r="AA14" s="26">
        <f t="shared" si="1"/>
        <v>1.7169705276839131</v>
      </c>
      <c r="AB14" s="26">
        <f t="shared" si="1"/>
        <v>1.4216424233021119</v>
      </c>
      <c r="AC14" s="26">
        <f t="shared" si="1"/>
        <v>1.4175663218790759</v>
      </c>
      <c r="AD14" s="26">
        <f t="shared" si="1"/>
        <v>1.3876776989488484</v>
      </c>
      <c r="AE14" s="26">
        <f t="shared" si="1"/>
        <v>1.4068483246236623</v>
      </c>
      <c r="AF14" s="26">
        <f t="shared" si="1"/>
        <v>1.3044481607077392</v>
      </c>
      <c r="AG14" s="26">
        <f t="shared" si="1"/>
        <v>1.799635817368785</v>
      </c>
      <c r="AH14" s="26">
        <f t="shared" si="1"/>
        <v>1.5044043960539653</v>
      </c>
      <c r="AI14" s="26">
        <f t="shared" si="1"/>
        <v>1.4050047774534227</v>
      </c>
      <c r="AJ14" s="26">
        <f t="shared" si="1"/>
        <v>1.323537507987814</v>
      </c>
      <c r="AK14" s="26">
        <f t="shared" si="1"/>
        <v>1.1391780866514334</v>
      </c>
      <c r="AL14" s="26">
        <f t="shared" si="1"/>
        <v>1.1326058016410967</v>
      </c>
      <c r="AM14" s="26">
        <f t="shared" si="1"/>
        <v>1.1110026209139365</v>
      </c>
      <c r="AN14" s="26">
        <f t="shared" si="1"/>
        <v>1.0993571811925387</v>
      </c>
      <c r="AO14" s="26">
        <f t="shared" si="1"/>
        <v>1.0838552994794328</v>
      </c>
      <c r="AP14" s="26">
        <f t="shared" si="1"/>
        <v>1.0744060475111217</v>
      </c>
      <c r="AQ14" s="26">
        <f t="shared" si="1"/>
        <v>1.0693460324049073</v>
      </c>
      <c r="AR14" s="26">
        <f t="shared" si="1"/>
        <v>1.0662321141696416</v>
      </c>
      <c r="AS14" s="26">
        <f t="shared" si="1"/>
        <v>1.0649835530888447</v>
      </c>
      <c r="AT14" s="26">
        <f t="shared" si="1"/>
        <v>1.0643742289683882</v>
      </c>
      <c r="AU14" s="26">
        <f t="shared" si="1"/>
        <v>1.0627178247371765</v>
      </c>
      <c r="AV14" s="26">
        <f t="shared" si="1"/>
        <v>1.0608935253281155</v>
      </c>
      <c r="AW14" s="26">
        <f t="shared" si="1"/>
        <v>1.0585188195312087</v>
      </c>
      <c r="AX14" s="26">
        <f t="shared" si="1"/>
        <v>1.013792030908593</v>
      </c>
      <c r="AY14" s="26">
        <f t="shared" si="1"/>
        <v>1.0136041435849834</v>
      </c>
      <c r="AZ14" s="26">
        <f t="shared" si="1"/>
        <v>1.013279452095579</v>
      </c>
      <c r="BA14" s="26">
        <f t="shared" si="1"/>
        <v>1.0131528631742264</v>
      </c>
      <c r="BB14" s="26">
        <f t="shared" si="1"/>
        <v>1.0129568831282025</v>
      </c>
      <c r="BC14" s="26">
        <f t="shared" si="1"/>
        <v>1.0127326600738662</v>
      </c>
      <c r="BD14" s="26">
        <f t="shared" si="1"/>
        <v>1.0126320382475607</v>
      </c>
      <c r="BE14" s="26">
        <f t="shared" si="1"/>
        <v>1.0126877705442048</v>
      </c>
      <c r="BF14" s="26">
        <f t="shared" si="1"/>
        <v>1.0128072523031586</v>
      </c>
      <c r="BG14" s="26">
        <f t="shared" si="1"/>
        <v>1.0133872928332841</v>
      </c>
      <c r="BH14" s="26">
        <f t="shared" si="1"/>
        <v>1.0139925627136324</v>
      </c>
      <c r="BI14" s="26">
        <f t="shared" si="1"/>
        <v>1.0143607043344418</v>
      </c>
      <c r="BJ14" s="26">
        <f t="shared" si="1"/>
        <v>1.0148530338474233</v>
      </c>
      <c r="BK14" s="26">
        <f t="shared" si="1"/>
        <v>1.0147478065159827</v>
      </c>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row>
    <row r="15" spans="1:98">
      <c r="B15" t="s">
        <v>721</v>
      </c>
      <c r="C15" s="26">
        <f>C11/C12</f>
        <v>0.80714556178129171</v>
      </c>
      <c r="D15" s="26">
        <f t="shared" ref="D15:BK15" si="2">D11/D12</f>
        <v>0.79291998961289201</v>
      </c>
      <c r="E15" s="26">
        <f t="shared" si="2"/>
        <v>0.56886013960838011</v>
      </c>
      <c r="F15" s="26">
        <f t="shared" si="2"/>
        <v>0.5271563512208064</v>
      </c>
      <c r="G15" s="26">
        <f t="shared" si="2"/>
        <v>0.45532056719107555</v>
      </c>
      <c r="H15" s="26">
        <f t="shared" si="2"/>
        <v>0.78413228249073841</v>
      </c>
      <c r="I15" s="26">
        <f t="shared" si="2"/>
        <v>7.8090773740661561</v>
      </c>
      <c r="J15" s="26">
        <f t="shared" si="2"/>
        <v>-0.46433233692396714</v>
      </c>
      <c r="K15" s="26">
        <f t="shared" si="2"/>
        <v>-0.19209333872274542</v>
      </c>
      <c r="L15" s="26">
        <f t="shared" si="2"/>
        <v>-0.11441979637133322</v>
      </c>
      <c r="M15" s="26">
        <f t="shared" si="2"/>
        <v>-0.35797645676189183</v>
      </c>
      <c r="N15" s="26">
        <f t="shared" si="2"/>
        <v>-0.2648961344837753</v>
      </c>
      <c r="O15" s="26">
        <f t="shared" si="2"/>
        <v>-0.18174849159212753</v>
      </c>
      <c r="P15" s="26">
        <f t="shared" si="2"/>
        <v>-0.3572029819425796</v>
      </c>
      <c r="Q15" s="26">
        <f t="shared" si="2"/>
        <v>-0.8779950973355285</v>
      </c>
      <c r="R15" s="26">
        <f t="shared" si="2"/>
        <v>-5.3326486356667493</v>
      </c>
      <c r="S15" s="26">
        <f t="shared" si="2"/>
        <v>-91.361150429213396</v>
      </c>
      <c r="T15" s="26">
        <f t="shared" si="2"/>
        <v>3.8695363841291757</v>
      </c>
      <c r="U15" s="26">
        <f t="shared" si="2"/>
        <v>-0.25958428782048876</v>
      </c>
      <c r="V15" s="26">
        <f t="shared" si="2"/>
        <v>-0.50546752356940094</v>
      </c>
      <c r="W15" s="26">
        <f t="shared" si="2"/>
        <v>-0.59010930173357756</v>
      </c>
      <c r="X15" s="26">
        <f t="shared" si="2"/>
        <v>-0.44698669533746099</v>
      </c>
      <c r="Y15" s="26">
        <f t="shared" si="2"/>
        <v>-0.68684576214796045</v>
      </c>
      <c r="Z15" s="26">
        <f t="shared" si="2"/>
        <v>-1.1295748967443933</v>
      </c>
      <c r="AA15" s="26">
        <f t="shared" si="2"/>
        <v>-0.71697052768391301</v>
      </c>
      <c r="AB15" s="26">
        <f t="shared" si="2"/>
        <v>-0.42164242330211171</v>
      </c>
      <c r="AC15" s="26">
        <f t="shared" si="2"/>
        <v>-0.41756632187907589</v>
      </c>
      <c r="AD15" s="26">
        <f t="shared" si="2"/>
        <v>-0.3876776989488484</v>
      </c>
      <c r="AE15" s="26">
        <f t="shared" si="2"/>
        <v>-0.40684832462366222</v>
      </c>
      <c r="AF15" s="26">
        <f t="shared" si="2"/>
        <v>-0.30444816070773917</v>
      </c>
      <c r="AG15" s="26">
        <f t="shared" si="2"/>
        <v>-0.79963581736878486</v>
      </c>
      <c r="AH15" s="26">
        <f t="shared" si="2"/>
        <v>-0.50440439605396536</v>
      </c>
      <c r="AI15" s="26">
        <f t="shared" si="2"/>
        <v>-0.40500477745342267</v>
      </c>
      <c r="AJ15" s="26">
        <f t="shared" si="2"/>
        <v>-0.32353750798781405</v>
      </c>
      <c r="AK15" s="26">
        <f t="shared" si="2"/>
        <v>-0.1391780866514333</v>
      </c>
      <c r="AL15" s="26">
        <f t="shared" si="2"/>
        <v>-0.13260580164109659</v>
      </c>
      <c r="AM15" s="26">
        <f t="shared" si="2"/>
        <v>-0.11100262091393649</v>
      </c>
      <c r="AN15" s="26">
        <f t="shared" si="2"/>
        <v>-9.9357181192538557E-2</v>
      </c>
      <c r="AO15" s="26">
        <f t="shared" si="2"/>
        <v>-8.385529947943296E-2</v>
      </c>
      <c r="AP15" s="26">
        <f t="shared" si="2"/>
        <v>-7.4406047511121842E-2</v>
      </c>
      <c r="AQ15" s="26">
        <f t="shared" si="2"/>
        <v>-6.9346032404907165E-2</v>
      </c>
      <c r="AR15" s="26">
        <f t="shared" si="2"/>
        <v>-6.623211416964149E-2</v>
      </c>
      <c r="AS15" s="26">
        <f t="shared" si="2"/>
        <v>-6.4983553088844667E-2</v>
      </c>
      <c r="AT15" s="26">
        <f t="shared" si="2"/>
        <v>-6.4374228968388125E-2</v>
      </c>
      <c r="AU15" s="26">
        <f t="shared" si="2"/>
        <v>-6.2717824737176492E-2</v>
      </c>
      <c r="AV15" s="26">
        <f t="shared" si="2"/>
        <v>-6.0893525328115566E-2</v>
      </c>
      <c r="AW15" s="26">
        <f t="shared" si="2"/>
        <v>-5.8518819531208875E-2</v>
      </c>
      <c r="AX15" s="26">
        <f t="shared" si="2"/>
        <v>-1.379203090859304E-2</v>
      </c>
      <c r="AY15" s="26">
        <f t="shared" si="2"/>
        <v>-1.3604143584983467E-2</v>
      </c>
      <c r="AZ15" s="26">
        <f t="shared" si="2"/>
        <v>-1.3279452095578976E-2</v>
      </c>
      <c r="BA15" s="26">
        <f t="shared" si="2"/>
        <v>-1.315286317422641E-2</v>
      </c>
      <c r="BB15" s="26">
        <f t="shared" si="2"/>
        <v>-1.2956883128202468E-2</v>
      </c>
      <c r="BC15" s="26">
        <f t="shared" si="2"/>
        <v>-1.2732660073866184E-2</v>
      </c>
      <c r="BD15" s="26">
        <f t="shared" si="2"/>
        <v>-1.2632038247560644E-2</v>
      </c>
      <c r="BE15" s="26">
        <f t="shared" si="2"/>
        <v>-1.2687770544204658E-2</v>
      </c>
      <c r="BF15" s="26">
        <f t="shared" si="2"/>
        <v>-1.2807252303158616E-2</v>
      </c>
      <c r="BG15" s="26">
        <f t="shared" si="2"/>
        <v>-1.3387292833284131E-2</v>
      </c>
      <c r="BH15" s="26">
        <f t="shared" si="2"/>
        <v>-1.3992562713632245E-2</v>
      </c>
      <c r="BI15" s="26">
        <f t="shared" si="2"/>
        <v>-1.4360704334441881E-2</v>
      </c>
      <c r="BJ15" s="26">
        <f t="shared" si="2"/>
        <v>-1.4853033847423428E-2</v>
      </c>
      <c r="BK15" s="26">
        <f t="shared" si="2"/>
        <v>-1.47478065159827E-2</v>
      </c>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row>
    <row r="16" spans="1:98">
      <c r="AI16" s="4"/>
      <c r="AN16" s="4"/>
      <c r="AO16" s="4"/>
      <c r="AP16" s="4"/>
      <c r="AQ16" s="4"/>
      <c r="AR16" s="4"/>
      <c r="AS16" s="4"/>
      <c r="AT16" s="4"/>
    </row>
    <row r="17" spans="1:93" s="19" customFormat="1">
      <c r="A17" s="19" t="s">
        <v>722</v>
      </c>
    </row>
    <row r="18" spans="1:93" s="1" customFormat="1">
      <c r="A18" s="1" t="s">
        <v>710</v>
      </c>
      <c r="B18" s="1" t="s">
        <v>711</v>
      </c>
      <c r="C18" s="400">
        <v>4759.6745065700006</v>
      </c>
      <c r="D18" s="400">
        <v>7348.2391017300006</v>
      </c>
      <c r="E18" s="400">
        <v>15037.41560382</v>
      </c>
      <c r="F18" s="400">
        <v>20876.71985152</v>
      </c>
      <c r="G18" s="400">
        <v>33792.512270039988</v>
      </c>
      <c r="H18" s="400">
        <v>39750.340056549998</v>
      </c>
      <c r="I18" s="400">
        <v>44069.501893679975</v>
      </c>
      <c r="J18" s="400">
        <v>29771.606056690009</v>
      </c>
      <c r="K18" s="400">
        <v>24204.406975609993</v>
      </c>
      <c r="L18" s="400">
        <v>18545.849840409999</v>
      </c>
      <c r="M18" s="400">
        <v>19780.248586160003</v>
      </c>
      <c r="N18" s="400">
        <v>15813.70758516</v>
      </c>
      <c r="O18" s="400">
        <v>12569.569787869999</v>
      </c>
      <c r="P18" s="400">
        <v>9741.9251973499977</v>
      </c>
      <c r="Q18" s="400">
        <v>6577.0263920300013</v>
      </c>
      <c r="R18" s="400">
        <v>2701.2852499999999</v>
      </c>
      <c r="S18" s="400">
        <v>1984.30507982005</v>
      </c>
      <c r="T18" s="400">
        <v>1831.6662275261999</v>
      </c>
      <c r="U18" s="400">
        <v>2440.4451340426199</v>
      </c>
      <c r="V18" s="400">
        <v>5494.5129279991497</v>
      </c>
      <c r="W18" s="400">
        <v>7666.4349962780698</v>
      </c>
      <c r="X18" s="400">
        <v>15332.8699925562</v>
      </c>
      <c r="Y18" s="400">
        <v>14694.000409533</v>
      </c>
      <c r="Z18" s="400">
        <v>5516.31843995295</v>
      </c>
      <c r="AA18" s="400">
        <v>4158.5864966476502</v>
      </c>
      <c r="AB18" s="400">
        <v>4159.4699482755896</v>
      </c>
      <c r="AC18" s="400">
        <v>2540.7719363820702</v>
      </c>
      <c r="AD18" s="400">
        <v>5929.1711554192498</v>
      </c>
      <c r="AE18" s="400">
        <v>6929.1711554192498</v>
      </c>
      <c r="AF18" s="400">
        <v>18929.171155419201</v>
      </c>
      <c r="AG18" s="400">
        <v>33929.171155419303</v>
      </c>
      <c r="AH18" s="400">
        <v>44929.171155419201</v>
      </c>
      <c r="AI18" s="400">
        <v>69929.171155419201</v>
      </c>
      <c r="AJ18" s="400">
        <v>68468.171155419201</v>
      </c>
      <c r="AK18" s="400">
        <v>59100</v>
      </c>
      <c r="AL18" s="400">
        <v>60600</v>
      </c>
      <c r="AM18" s="400">
        <v>27200</v>
      </c>
      <c r="AN18" s="400">
        <v>27200</v>
      </c>
      <c r="AO18" s="400">
        <v>27200</v>
      </c>
      <c r="AP18" s="400">
        <v>27200</v>
      </c>
      <c r="AQ18" s="400">
        <v>27200</v>
      </c>
      <c r="AR18" s="400">
        <v>27200</v>
      </c>
      <c r="AS18" s="400">
        <v>27200</v>
      </c>
      <c r="AT18" s="400">
        <v>27200</v>
      </c>
      <c r="AU18" s="400">
        <v>27200</v>
      </c>
      <c r="AV18" s="400">
        <v>27200</v>
      </c>
      <c r="AW18" s="400">
        <v>27200</v>
      </c>
      <c r="AX18" s="400">
        <v>27200</v>
      </c>
      <c r="AY18" s="400">
        <v>27200</v>
      </c>
      <c r="AZ18" s="400">
        <v>27200</v>
      </c>
      <c r="BA18" s="400">
        <v>27200</v>
      </c>
      <c r="BB18" s="400">
        <v>27200</v>
      </c>
      <c r="BC18" s="400">
        <v>27200</v>
      </c>
      <c r="BD18" s="400">
        <v>27200</v>
      </c>
      <c r="BE18" s="400">
        <v>27200</v>
      </c>
      <c r="BF18" s="400">
        <v>27200</v>
      </c>
      <c r="BG18" s="400">
        <v>27200</v>
      </c>
      <c r="BH18" s="400">
        <v>27200</v>
      </c>
      <c r="BI18" s="400">
        <v>27200</v>
      </c>
      <c r="BJ18" s="400">
        <v>27200</v>
      </c>
      <c r="BK18" s="400">
        <v>27200</v>
      </c>
      <c r="BL18" s="400">
        <v>27200</v>
      </c>
      <c r="BM18" s="400">
        <v>27200</v>
      </c>
      <c r="BN18" s="400">
        <v>27200</v>
      </c>
      <c r="BO18" s="400">
        <v>27200</v>
      </c>
      <c r="BP18" s="400">
        <v>27200</v>
      </c>
      <c r="BQ18" s="400">
        <v>27200</v>
      </c>
      <c r="BR18" s="400">
        <v>27200</v>
      </c>
      <c r="BS18" s="400">
        <v>27200</v>
      </c>
      <c r="BT18" s="400">
        <v>27200</v>
      </c>
      <c r="BU18" s="400">
        <v>27200</v>
      </c>
      <c r="BV18" s="400">
        <v>27200</v>
      </c>
      <c r="BW18" s="400">
        <v>27200</v>
      </c>
      <c r="BX18" s="400">
        <v>27200</v>
      </c>
      <c r="BY18" s="400">
        <v>27200</v>
      </c>
      <c r="BZ18" s="400">
        <v>27200</v>
      </c>
      <c r="CA18" s="400">
        <v>27200</v>
      </c>
      <c r="CB18" s="400">
        <v>27200</v>
      </c>
      <c r="CC18" s="400">
        <v>27200</v>
      </c>
      <c r="CD18" s="400">
        <v>27200</v>
      </c>
      <c r="CE18" s="400">
        <v>27200</v>
      </c>
      <c r="CF18" s="400">
        <v>27200</v>
      </c>
      <c r="CG18" s="400">
        <v>27200</v>
      </c>
      <c r="CH18" s="400">
        <v>27200</v>
      </c>
      <c r="CI18" s="400">
        <v>27200</v>
      </c>
      <c r="CJ18" s="400">
        <v>27200</v>
      </c>
      <c r="CK18" s="400">
        <v>0</v>
      </c>
      <c r="CL18" s="400">
        <v>0</v>
      </c>
      <c r="CM18" s="400">
        <v>0</v>
      </c>
      <c r="CN18" s="400">
        <v>0</v>
      </c>
      <c r="CO18" s="400">
        <v>0</v>
      </c>
    </row>
    <row r="19" spans="1:93" s="1" customFormat="1">
      <c r="B19" s="1" t="s">
        <v>712</v>
      </c>
      <c r="C19" s="400">
        <v>977.19457607324148</v>
      </c>
      <c r="D19" s="400">
        <v>1140.0603387521151</v>
      </c>
      <c r="E19" s="400">
        <v>1302.9261014309891</v>
      </c>
      <c r="F19" s="400">
        <v>1140.0603387553731</v>
      </c>
      <c r="G19" s="400">
        <v>977.19457606998537</v>
      </c>
      <c r="H19" s="400">
        <v>814.32881339436938</v>
      </c>
      <c r="I19" s="400">
        <v>814.32881339436767</v>
      </c>
      <c r="J19" s="400">
        <v>2609.339134604827</v>
      </c>
      <c r="K19" s="400">
        <v>2931.583728219724</v>
      </c>
      <c r="L19" s="400">
        <v>3257.3152535774711</v>
      </c>
      <c r="M19" s="400">
        <v>4071.644066971839</v>
      </c>
      <c r="N19" s="400">
        <v>4885.9728803662074</v>
      </c>
      <c r="O19" s="400">
        <v>3908.7783042929659</v>
      </c>
      <c r="P19" s="400">
        <v>4397.3755923295876</v>
      </c>
      <c r="Q19" s="400">
        <v>5863.1674564394489</v>
      </c>
      <c r="R19" s="400">
        <v>6840.3620325126894</v>
      </c>
      <c r="S19" s="400">
        <v>7817.5566085859318</v>
      </c>
      <c r="T19" s="400">
        <v>7328.9593205493111</v>
      </c>
      <c r="U19" s="400">
        <v>1740.9709965451989</v>
      </c>
      <c r="V19" s="400">
        <v>1697.796791102159</v>
      </c>
      <c r="W19" s="400">
        <v>1697.796791102159</v>
      </c>
      <c r="X19" s="400">
        <v>1697.796791102159</v>
      </c>
      <c r="Y19" s="400">
        <v>1697.796791102159</v>
      </c>
      <c r="Z19" s="400">
        <v>1989.452477110955</v>
      </c>
      <c r="AA19" s="400">
        <v>1985.5548511526949</v>
      </c>
      <c r="AB19" s="400">
        <v>1985.5548511526949</v>
      </c>
      <c r="AC19" s="400">
        <v>1985.5548511526949</v>
      </c>
      <c r="AD19" s="400">
        <v>4661.4438319727906</v>
      </c>
      <c r="AE19" s="400">
        <v>3851.9472390728042</v>
      </c>
      <c r="AF19" s="400">
        <v>5465.1289296985578</v>
      </c>
      <c r="AG19" s="400">
        <v>5238.0187400927971</v>
      </c>
      <c r="AH19" s="400">
        <v>4071.1902623028</v>
      </c>
      <c r="AI19" s="400">
        <v>6829.2621960727984</v>
      </c>
      <c r="AJ19" s="400">
        <v>5529.2621960727984</v>
      </c>
      <c r="AK19" s="400">
        <v>3500</v>
      </c>
      <c r="AL19" s="400">
        <v>2200</v>
      </c>
      <c r="AM19" s="400">
        <v>400</v>
      </c>
      <c r="AN19" s="400">
        <v>200</v>
      </c>
      <c r="AO19" s="400">
        <v>100</v>
      </c>
      <c r="AP19" s="400">
        <v>100</v>
      </c>
      <c r="AQ19" s="400">
        <v>100</v>
      </c>
      <c r="AR19" s="400">
        <v>100</v>
      </c>
      <c r="AS19" s="400">
        <v>100</v>
      </c>
      <c r="AT19" s="400">
        <v>100</v>
      </c>
      <c r="AU19" s="400">
        <v>100</v>
      </c>
      <c r="AV19" s="400">
        <v>100</v>
      </c>
      <c r="AW19" s="400">
        <v>100</v>
      </c>
      <c r="AX19" s="400">
        <v>100</v>
      </c>
      <c r="AY19" s="400">
        <v>100</v>
      </c>
      <c r="AZ19" s="400">
        <v>100</v>
      </c>
      <c r="BA19" s="400">
        <v>100</v>
      </c>
      <c r="BB19" s="400">
        <v>100</v>
      </c>
      <c r="BC19" s="400">
        <v>100</v>
      </c>
      <c r="BD19" s="400">
        <v>100</v>
      </c>
      <c r="BE19" s="400">
        <v>100</v>
      </c>
      <c r="BF19" s="400">
        <v>100</v>
      </c>
      <c r="BG19" s="400">
        <v>100</v>
      </c>
      <c r="BH19" s="400">
        <v>100</v>
      </c>
      <c r="BI19" s="400">
        <v>100</v>
      </c>
      <c r="BJ19" s="400">
        <v>100</v>
      </c>
      <c r="BK19" s="400">
        <v>100</v>
      </c>
      <c r="BL19" s="400">
        <v>100</v>
      </c>
      <c r="BM19" s="400">
        <v>100</v>
      </c>
      <c r="BN19" s="400">
        <v>100</v>
      </c>
      <c r="BO19" s="400">
        <v>100</v>
      </c>
      <c r="BP19" s="400">
        <v>100</v>
      </c>
      <c r="BQ19" s="400">
        <v>100</v>
      </c>
      <c r="BR19" s="400">
        <v>100</v>
      </c>
      <c r="BS19" s="400">
        <v>100</v>
      </c>
      <c r="BT19" s="400">
        <v>100</v>
      </c>
      <c r="BU19" s="400">
        <v>100</v>
      </c>
      <c r="BV19" s="400">
        <v>100</v>
      </c>
      <c r="BW19" s="400">
        <v>100</v>
      </c>
      <c r="BX19" s="400">
        <v>100</v>
      </c>
      <c r="BY19" s="400">
        <v>100</v>
      </c>
      <c r="BZ19" s="400">
        <v>100</v>
      </c>
      <c r="CA19" s="400">
        <v>100</v>
      </c>
      <c r="CB19" s="400">
        <v>100</v>
      </c>
      <c r="CC19" s="400">
        <v>100</v>
      </c>
      <c r="CD19" s="400">
        <v>100</v>
      </c>
      <c r="CE19" s="400">
        <v>100</v>
      </c>
      <c r="CF19" s="400">
        <v>100</v>
      </c>
      <c r="CG19" s="400">
        <v>100</v>
      </c>
      <c r="CH19" s="400">
        <v>100</v>
      </c>
      <c r="CI19" s="400">
        <v>100</v>
      </c>
      <c r="CJ19" s="400">
        <v>100</v>
      </c>
      <c r="CK19" s="400">
        <v>0</v>
      </c>
      <c r="CL19" s="400">
        <v>0</v>
      </c>
      <c r="CM19" s="400">
        <v>0</v>
      </c>
      <c r="CN19" s="400">
        <v>0</v>
      </c>
      <c r="CO19" s="400">
        <v>0</v>
      </c>
    </row>
    <row r="20" spans="1:93" s="1" customFormat="1">
      <c r="A20" s="1" t="s">
        <v>713</v>
      </c>
      <c r="B20" s="1" t="s">
        <v>711</v>
      </c>
      <c r="C20" s="400">
        <v>0</v>
      </c>
      <c r="D20" s="400">
        <v>0</v>
      </c>
      <c r="E20" s="400">
        <v>0</v>
      </c>
      <c r="F20" s="400">
        <v>0</v>
      </c>
      <c r="G20" s="400">
        <v>0</v>
      </c>
      <c r="H20" s="400">
        <v>0</v>
      </c>
      <c r="I20" s="400">
        <v>0</v>
      </c>
      <c r="J20" s="400">
        <v>0</v>
      </c>
      <c r="K20" s="400">
        <v>0</v>
      </c>
      <c r="L20" s="400">
        <v>0</v>
      </c>
      <c r="M20" s="400">
        <v>0</v>
      </c>
      <c r="N20" s="400">
        <v>0</v>
      </c>
      <c r="O20" s="400">
        <v>0</v>
      </c>
      <c r="P20" s="400">
        <v>0</v>
      </c>
      <c r="Q20" s="400">
        <v>0</v>
      </c>
      <c r="R20" s="400">
        <v>0</v>
      </c>
      <c r="S20" s="400">
        <v>0</v>
      </c>
      <c r="T20" s="400">
        <v>0</v>
      </c>
      <c r="U20" s="400">
        <v>0</v>
      </c>
      <c r="V20" s="400">
        <v>0</v>
      </c>
      <c r="W20" s="400">
        <v>0</v>
      </c>
      <c r="X20" s="400">
        <v>0</v>
      </c>
      <c r="Y20" s="400">
        <v>0</v>
      </c>
      <c r="Z20" s="400">
        <v>0</v>
      </c>
      <c r="AA20" s="400">
        <v>0</v>
      </c>
      <c r="AB20" s="400">
        <v>0</v>
      </c>
      <c r="AC20" s="400">
        <v>0</v>
      </c>
      <c r="AD20" s="400">
        <v>0</v>
      </c>
      <c r="AE20" s="400">
        <v>0</v>
      </c>
      <c r="AF20" s="400">
        <v>0</v>
      </c>
      <c r="AG20" s="400">
        <v>0</v>
      </c>
      <c r="AH20" s="400">
        <v>0</v>
      </c>
      <c r="AI20" s="400">
        <v>0</v>
      </c>
      <c r="AJ20" s="400">
        <v>0</v>
      </c>
      <c r="AK20" s="400">
        <v>0</v>
      </c>
      <c r="AL20" s="400">
        <v>0</v>
      </c>
      <c r="AM20" s="400">
        <v>0</v>
      </c>
      <c r="AN20" s="400">
        <v>0</v>
      </c>
      <c r="AO20" s="400">
        <v>0</v>
      </c>
      <c r="AP20" s="400">
        <v>0</v>
      </c>
      <c r="AQ20" s="400">
        <v>0</v>
      </c>
      <c r="AR20" s="400">
        <v>0</v>
      </c>
      <c r="AS20" s="400">
        <v>0</v>
      </c>
      <c r="AT20" s="400">
        <v>0</v>
      </c>
      <c r="AU20" s="400">
        <v>0</v>
      </c>
      <c r="AV20" s="400">
        <v>0</v>
      </c>
      <c r="AW20" s="400">
        <v>0</v>
      </c>
      <c r="AX20" s="400">
        <v>0</v>
      </c>
      <c r="AY20" s="400">
        <v>0</v>
      </c>
      <c r="AZ20" s="400">
        <v>0</v>
      </c>
      <c r="BA20" s="400">
        <v>0</v>
      </c>
      <c r="BB20" s="400">
        <v>0</v>
      </c>
      <c r="BC20" s="400">
        <v>0</v>
      </c>
      <c r="BD20" s="400">
        <v>0</v>
      </c>
      <c r="BE20" s="400">
        <v>0</v>
      </c>
      <c r="BF20" s="400">
        <v>0</v>
      </c>
      <c r="BG20" s="400">
        <v>0</v>
      </c>
      <c r="BH20" s="400">
        <v>0</v>
      </c>
      <c r="BI20" s="400">
        <v>0</v>
      </c>
      <c r="BJ20" s="400">
        <v>0</v>
      </c>
      <c r="BK20" s="400">
        <v>0</v>
      </c>
      <c r="BL20" s="400">
        <v>0</v>
      </c>
      <c r="BM20" s="400">
        <v>0</v>
      </c>
      <c r="BN20" s="400">
        <v>0</v>
      </c>
      <c r="BO20" s="400">
        <v>0</v>
      </c>
      <c r="BP20" s="400">
        <v>0</v>
      </c>
      <c r="BQ20" s="400">
        <v>0</v>
      </c>
      <c r="BR20" s="400">
        <v>0</v>
      </c>
      <c r="BS20" s="400">
        <v>0</v>
      </c>
      <c r="BT20" s="400">
        <v>0</v>
      </c>
      <c r="BU20" s="400">
        <v>0</v>
      </c>
      <c r="BV20" s="400">
        <v>0</v>
      </c>
      <c r="BW20" s="400">
        <v>0</v>
      </c>
      <c r="BX20" s="400">
        <v>0</v>
      </c>
      <c r="BY20" s="400">
        <v>0</v>
      </c>
      <c r="BZ20" s="400">
        <v>0</v>
      </c>
      <c r="CA20" s="400">
        <v>0</v>
      </c>
      <c r="CB20" s="400">
        <v>0</v>
      </c>
      <c r="CC20" s="400">
        <v>0</v>
      </c>
      <c r="CD20" s="400">
        <v>0</v>
      </c>
      <c r="CE20" s="400">
        <v>0</v>
      </c>
      <c r="CF20" s="400">
        <v>0</v>
      </c>
      <c r="CG20" s="400">
        <v>0</v>
      </c>
      <c r="CH20" s="400">
        <v>0</v>
      </c>
      <c r="CI20" s="400">
        <v>0</v>
      </c>
      <c r="CJ20" s="400">
        <v>0</v>
      </c>
      <c r="CK20" s="400">
        <v>0</v>
      </c>
      <c r="CL20" s="400">
        <v>0</v>
      </c>
      <c r="CM20" s="400">
        <v>0</v>
      </c>
      <c r="CN20" s="400">
        <v>0</v>
      </c>
      <c r="CO20" s="400">
        <v>0</v>
      </c>
    </row>
    <row r="21" spans="1:93" s="1" customFormat="1">
      <c r="B21" s="1" t="s">
        <v>714</v>
      </c>
      <c r="C21" s="400">
        <v>0</v>
      </c>
      <c r="D21" s="400">
        <v>0</v>
      </c>
      <c r="E21" s="400">
        <v>0</v>
      </c>
      <c r="F21" s="400">
        <v>0</v>
      </c>
      <c r="G21" s="400">
        <v>0</v>
      </c>
      <c r="H21" s="400">
        <v>0</v>
      </c>
      <c r="I21" s="400">
        <v>0</v>
      </c>
      <c r="J21" s="400">
        <v>0</v>
      </c>
      <c r="K21" s="400">
        <v>0</v>
      </c>
      <c r="L21" s="400">
        <v>0</v>
      </c>
      <c r="M21" s="400">
        <v>0</v>
      </c>
      <c r="N21" s="400">
        <v>0</v>
      </c>
      <c r="O21" s="400">
        <v>0</v>
      </c>
      <c r="P21" s="400">
        <v>0</v>
      </c>
      <c r="Q21" s="400">
        <v>0</v>
      </c>
      <c r="R21" s="400">
        <v>0</v>
      </c>
      <c r="S21" s="400">
        <v>0</v>
      </c>
      <c r="T21" s="400">
        <v>0</v>
      </c>
      <c r="U21" s="400">
        <v>3270.339758161811</v>
      </c>
      <c r="V21" s="400">
        <v>4746.1478966051582</v>
      </c>
      <c r="W21" s="400">
        <v>5450.4076641698257</v>
      </c>
      <c r="X21" s="400">
        <v>4574.1144930195233</v>
      </c>
      <c r="Y21" s="400">
        <v>6510.3641760349128</v>
      </c>
      <c r="Z21" s="400">
        <v>8217.8409418530773</v>
      </c>
      <c r="AA21" s="400">
        <v>5961.6320262919899</v>
      </c>
      <c r="AB21" s="400">
        <v>3911.8173642057118</v>
      </c>
      <c r="AC21" s="400">
        <v>3050.2377310367178</v>
      </c>
      <c r="AD21" s="400">
        <v>2078.7072367746059</v>
      </c>
      <c r="AE21" s="400">
        <v>1381.3454742578481</v>
      </c>
      <c r="AF21" s="400">
        <v>1280.466904036027</v>
      </c>
      <c r="AG21" s="400">
        <v>1435.2253168889049</v>
      </c>
      <c r="AH21" s="400">
        <v>1289.5082314778381</v>
      </c>
      <c r="AI21" s="400">
        <v>206.23486503122541</v>
      </c>
      <c r="AJ21" s="400">
        <v>247.91429830861259</v>
      </c>
      <c r="AK21" s="400">
        <v>151.43333333333334</v>
      </c>
      <c r="AL21" s="400">
        <v>151.43333333333334</v>
      </c>
      <c r="AM21" s="400">
        <v>151.43333333333334</v>
      </c>
      <c r="AN21" s="400">
        <v>151.43333333333334</v>
      </c>
      <c r="AO21" s="400">
        <v>151.43333333333334</v>
      </c>
      <c r="AP21" s="400">
        <v>151.43333333333334</v>
      </c>
      <c r="AQ21" s="400">
        <v>151.43333333333334</v>
      </c>
      <c r="AR21" s="400">
        <v>151.43333333333334</v>
      </c>
      <c r="AS21" s="400">
        <v>151.43333333333334</v>
      </c>
      <c r="AT21" s="400">
        <v>151.43333333333334</v>
      </c>
      <c r="AU21" s="400">
        <v>151.43333333333334</v>
      </c>
      <c r="AV21" s="400">
        <v>151.43333333333334</v>
      </c>
      <c r="AW21" s="400">
        <v>151.43333333333334</v>
      </c>
      <c r="AX21" s="400">
        <v>151.43333333333334</v>
      </c>
      <c r="AY21" s="400">
        <v>151.43333333333334</v>
      </c>
      <c r="AZ21" s="400">
        <v>151.43333333333334</v>
      </c>
      <c r="BA21" s="400">
        <v>151.43333333333334</v>
      </c>
      <c r="BB21" s="400">
        <v>151.43333333333334</v>
      </c>
      <c r="BC21" s="400">
        <v>151.43333333333334</v>
      </c>
      <c r="BD21" s="400">
        <v>151.43333333333334</v>
      </c>
      <c r="BE21" s="400">
        <v>151.43333333333334</v>
      </c>
      <c r="BF21" s="400">
        <v>151.43333333333334</v>
      </c>
      <c r="BG21" s="400">
        <v>151.43333333333334</v>
      </c>
      <c r="BH21" s="400">
        <v>151.43333333333334</v>
      </c>
      <c r="BI21" s="400">
        <v>151.43333333333334</v>
      </c>
      <c r="BJ21" s="400">
        <v>151.43333333333334</v>
      </c>
      <c r="BK21" s="400">
        <v>151.43333333333334</v>
      </c>
      <c r="BL21" s="400">
        <v>151.43333333333334</v>
      </c>
      <c r="BM21" s="400">
        <v>151.43333333333334</v>
      </c>
      <c r="BN21" s="400">
        <v>151.43333333333334</v>
      </c>
      <c r="BO21" s="400">
        <v>151.43333333333334</v>
      </c>
      <c r="BP21" s="400">
        <v>151.43333333333334</v>
      </c>
      <c r="BQ21" s="400">
        <v>151.43333333333334</v>
      </c>
      <c r="BR21" s="400">
        <v>151.43333333333334</v>
      </c>
      <c r="BS21" s="400">
        <v>151.43333333333334</v>
      </c>
      <c r="BT21" s="400">
        <v>151.43333333333334</v>
      </c>
      <c r="BU21" s="400">
        <v>151.43333333333334</v>
      </c>
      <c r="BV21" s="400">
        <v>151.43333333333334</v>
      </c>
      <c r="BW21" s="400">
        <v>151.43333333333334</v>
      </c>
      <c r="BX21" s="400">
        <v>151.43333333333334</v>
      </c>
      <c r="BY21" s="400">
        <v>151.43333333333334</v>
      </c>
      <c r="BZ21" s="400">
        <v>151.43333333333334</v>
      </c>
      <c r="CA21" s="400">
        <v>151.43333333333334</v>
      </c>
      <c r="CB21" s="400">
        <v>151.43333333333334</v>
      </c>
      <c r="CC21" s="400">
        <v>151.43333333333334</v>
      </c>
      <c r="CD21" s="400">
        <v>151.43333333333334</v>
      </c>
      <c r="CE21" s="400">
        <v>151.43333333333334</v>
      </c>
      <c r="CF21" s="400">
        <v>151.43333333333334</v>
      </c>
      <c r="CG21" s="400">
        <v>151.43333333333334</v>
      </c>
      <c r="CH21" s="400">
        <v>151.43333333333334</v>
      </c>
      <c r="CI21" s="400">
        <v>151.43333333333334</v>
      </c>
      <c r="CJ21" s="400">
        <v>151.43333333333334</v>
      </c>
      <c r="CK21" s="400">
        <v>0</v>
      </c>
      <c r="CL21" s="400">
        <v>0</v>
      </c>
      <c r="CM21" s="400">
        <v>0</v>
      </c>
      <c r="CN21" s="400">
        <v>0</v>
      </c>
      <c r="CO21" s="400">
        <v>0</v>
      </c>
    </row>
    <row r="22" spans="1:93" s="1" customFormat="1">
      <c r="B22" s="1" t="s">
        <v>723</v>
      </c>
      <c r="C22" s="400">
        <v>0</v>
      </c>
      <c r="D22" s="400">
        <v>0</v>
      </c>
      <c r="E22" s="400">
        <v>0</v>
      </c>
      <c r="F22" s="400">
        <v>0</v>
      </c>
      <c r="G22" s="400">
        <v>0</v>
      </c>
      <c r="H22" s="400">
        <v>0</v>
      </c>
      <c r="I22" s="400">
        <v>0</v>
      </c>
      <c r="J22" s="400">
        <v>0</v>
      </c>
      <c r="K22" s="400">
        <v>0</v>
      </c>
      <c r="L22" s="400">
        <v>0</v>
      </c>
      <c r="M22" s="400">
        <v>0</v>
      </c>
      <c r="N22" s="400">
        <v>0</v>
      </c>
      <c r="O22" s="400">
        <v>0</v>
      </c>
      <c r="P22" s="400">
        <v>0</v>
      </c>
      <c r="Q22" s="400">
        <v>0</v>
      </c>
      <c r="R22" s="400">
        <v>0</v>
      </c>
      <c r="S22" s="400">
        <v>0</v>
      </c>
      <c r="T22" s="400">
        <v>0</v>
      </c>
      <c r="U22" s="400">
        <v>0</v>
      </c>
      <c r="V22" s="400">
        <v>0</v>
      </c>
      <c r="W22" s="400">
        <v>0</v>
      </c>
      <c r="X22" s="400">
        <v>0</v>
      </c>
      <c r="Y22" s="400">
        <v>0</v>
      </c>
      <c r="Z22" s="400">
        <v>0</v>
      </c>
      <c r="AA22" s="400">
        <v>0</v>
      </c>
      <c r="AB22" s="400">
        <v>0</v>
      </c>
      <c r="AC22" s="400">
        <v>0</v>
      </c>
      <c r="AD22" s="400">
        <v>0</v>
      </c>
      <c r="AE22" s="400">
        <v>0</v>
      </c>
      <c r="AF22" s="400">
        <v>0</v>
      </c>
      <c r="AG22" s="400">
        <v>0</v>
      </c>
      <c r="AH22" s="400">
        <v>0</v>
      </c>
      <c r="AI22" s="400">
        <v>0</v>
      </c>
      <c r="AJ22" s="400">
        <v>0</v>
      </c>
      <c r="AK22" s="400">
        <v>0</v>
      </c>
      <c r="AL22" s="400">
        <v>0</v>
      </c>
      <c r="AM22" s="400">
        <v>0</v>
      </c>
      <c r="AN22" s="400">
        <v>0</v>
      </c>
      <c r="AO22" s="400">
        <v>0</v>
      </c>
      <c r="AP22" s="400">
        <v>0</v>
      </c>
      <c r="AQ22" s="400">
        <v>0</v>
      </c>
      <c r="AR22" s="400">
        <v>0</v>
      </c>
      <c r="AS22" s="400">
        <v>0</v>
      </c>
      <c r="AT22" s="400">
        <v>0</v>
      </c>
      <c r="AU22" s="400">
        <v>0</v>
      </c>
      <c r="AV22" s="400">
        <v>0</v>
      </c>
      <c r="AW22" s="400">
        <v>0</v>
      </c>
      <c r="AX22" s="400">
        <v>0</v>
      </c>
      <c r="AY22" s="400">
        <v>0</v>
      </c>
      <c r="AZ22" s="400">
        <v>0</v>
      </c>
      <c r="BA22" s="400">
        <v>0</v>
      </c>
      <c r="BB22" s="400">
        <v>0</v>
      </c>
      <c r="BC22" s="400">
        <v>0</v>
      </c>
      <c r="BD22" s="400">
        <v>0</v>
      </c>
      <c r="BE22" s="400">
        <v>0</v>
      </c>
      <c r="BF22" s="400">
        <v>0</v>
      </c>
      <c r="BG22" s="400">
        <v>0</v>
      </c>
      <c r="BH22" s="400">
        <v>0</v>
      </c>
      <c r="BI22" s="400">
        <v>0</v>
      </c>
      <c r="BJ22" s="400">
        <v>0</v>
      </c>
      <c r="BK22" s="400">
        <v>0</v>
      </c>
      <c r="BL22" s="400">
        <v>0</v>
      </c>
      <c r="BM22" s="400">
        <v>0</v>
      </c>
      <c r="BN22" s="400">
        <v>0</v>
      </c>
      <c r="BO22" s="400">
        <v>0</v>
      </c>
      <c r="BP22" s="400">
        <v>0</v>
      </c>
      <c r="BQ22" s="400">
        <v>0</v>
      </c>
      <c r="BR22" s="400">
        <v>0</v>
      </c>
      <c r="BS22" s="400">
        <v>0</v>
      </c>
      <c r="BT22" s="400">
        <v>0</v>
      </c>
      <c r="BU22" s="400">
        <v>0</v>
      </c>
      <c r="BV22" s="400">
        <v>0</v>
      </c>
      <c r="BW22" s="400">
        <v>0</v>
      </c>
      <c r="BX22" s="400">
        <v>0</v>
      </c>
      <c r="BY22" s="400">
        <v>0</v>
      </c>
      <c r="BZ22" s="400">
        <v>0</v>
      </c>
      <c r="CA22" s="400">
        <v>0</v>
      </c>
      <c r="CB22" s="400">
        <v>0</v>
      </c>
      <c r="CC22" s="400">
        <v>0</v>
      </c>
      <c r="CD22" s="400">
        <v>0</v>
      </c>
      <c r="CE22" s="400">
        <v>0</v>
      </c>
      <c r="CF22" s="400">
        <v>0</v>
      </c>
      <c r="CG22" s="400">
        <v>0</v>
      </c>
      <c r="CH22" s="400">
        <v>0</v>
      </c>
      <c r="CI22" s="400">
        <v>0</v>
      </c>
      <c r="CJ22" s="400">
        <v>0</v>
      </c>
      <c r="CK22" s="400">
        <v>0</v>
      </c>
      <c r="CL22" s="400">
        <v>0</v>
      </c>
      <c r="CM22" s="400">
        <v>0</v>
      </c>
      <c r="CN22" s="400">
        <v>0</v>
      </c>
      <c r="CO22" s="400">
        <v>0</v>
      </c>
    </row>
    <row r="23" spans="1:93" s="1" customFormat="1">
      <c r="B23" s="1" t="s">
        <v>724</v>
      </c>
      <c r="C23" s="400">
        <v>0</v>
      </c>
      <c r="D23" s="400">
        <v>0</v>
      </c>
      <c r="E23" s="400">
        <v>0</v>
      </c>
      <c r="F23" s="400">
        <v>0</v>
      </c>
      <c r="G23" s="400">
        <v>0</v>
      </c>
      <c r="H23" s="400">
        <v>0</v>
      </c>
      <c r="I23" s="400">
        <v>0</v>
      </c>
      <c r="J23" s="400">
        <v>0</v>
      </c>
      <c r="K23" s="400">
        <v>0</v>
      </c>
      <c r="L23" s="400">
        <v>0</v>
      </c>
      <c r="M23" s="400">
        <v>0</v>
      </c>
      <c r="N23" s="400">
        <v>0</v>
      </c>
      <c r="O23" s="400">
        <v>0</v>
      </c>
      <c r="P23" s="400">
        <v>0</v>
      </c>
      <c r="Q23" s="400">
        <v>0</v>
      </c>
      <c r="R23" s="400">
        <v>0</v>
      </c>
      <c r="S23" s="400">
        <v>0</v>
      </c>
      <c r="T23" s="400">
        <v>0</v>
      </c>
      <c r="U23" s="400">
        <v>0</v>
      </c>
      <c r="V23" s="400">
        <v>0</v>
      </c>
      <c r="W23" s="400">
        <v>0</v>
      </c>
      <c r="X23" s="400">
        <v>0</v>
      </c>
      <c r="Y23" s="400">
        <v>0</v>
      </c>
      <c r="Z23" s="400">
        <v>0</v>
      </c>
      <c r="AA23" s="400">
        <v>0</v>
      </c>
      <c r="AB23" s="400">
        <v>0</v>
      </c>
      <c r="AC23" s="400">
        <v>0</v>
      </c>
      <c r="AD23" s="400">
        <v>0</v>
      </c>
      <c r="AE23" s="400">
        <v>0</v>
      </c>
      <c r="AF23" s="400">
        <v>0</v>
      </c>
      <c r="AG23" s="400">
        <v>0</v>
      </c>
      <c r="AH23" s="400">
        <v>0</v>
      </c>
      <c r="AI23" s="400">
        <v>0</v>
      </c>
      <c r="AJ23" s="400">
        <v>0</v>
      </c>
      <c r="AK23" s="400">
        <v>0</v>
      </c>
      <c r="AL23" s="400">
        <v>0</v>
      </c>
      <c r="AM23" s="400">
        <v>0</v>
      </c>
      <c r="AN23" s="400">
        <v>0</v>
      </c>
      <c r="AO23" s="400">
        <v>0</v>
      </c>
      <c r="AP23" s="400">
        <v>0</v>
      </c>
      <c r="AQ23" s="400">
        <v>0</v>
      </c>
      <c r="AR23" s="400">
        <v>0</v>
      </c>
      <c r="AS23" s="400">
        <v>0</v>
      </c>
      <c r="AT23" s="400">
        <v>0</v>
      </c>
      <c r="AU23" s="400">
        <v>0</v>
      </c>
      <c r="AV23" s="400">
        <v>0</v>
      </c>
      <c r="AW23" s="400">
        <v>0</v>
      </c>
      <c r="AX23" s="400">
        <v>0</v>
      </c>
      <c r="AY23" s="400">
        <v>0</v>
      </c>
      <c r="AZ23" s="400">
        <v>0</v>
      </c>
      <c r="BA23" s="400">
        <v>0</v>
      </c>
      <c r="BB23" s="400">
        <v>0</v>
      </c>
      <c r="BC23" s="400">
        <v>0</v>
      </c>
      <c r="BD23" s="400">
        <v>0</v>
      </c>
      <c r="BE23" s="400">
        <v>0</v>
      </c>
      <c r="BF23" s="400">
        <v>0</v>
      </c>
      <c r="BG23" s="400">
        <v>0</v>
      </c>
      <c r="BH23" s="400">
        <v>0</v>
      </c>
      <c r="BI23" s="400">
        <v>0</v>
      </c>
      <c r="BJ23" s="400">
        <v>0</v>
      </c>
      <c r="BK23" s="400">
        <v>0</v>
      </c>
      <c r="BL23" s="400">
        <v>0</v>
      </c>
      <c r="BM23" s="400">
        <v>0</v>
      </c>
      <c r="BN23" s="400">
        <v>0</v>
      </c>
      <c r="BO23" s="400">
        <v>0</v>
      </c>
      <c r="BP23" s="400">
        <v>0</v>
      </c>
      <c r="BQ23" s="400">
        <v>0</v>
      </c>
      <c r="BR23" s="400">
        <v>0</v>
      </c>
      <c r="BS23" s="400">
        <v>0</v>
      </c>
      <c r="BT23" s="400">
        <v>0</v>
      </c>
      <c r="BU23" s="400">
        <v>0</v>
      </c>
      <c r="BV23" s="400">
        <v>0</v>
      </c>
      <c r="BW23" s="400">
        <v>0</v>
      </c>
      <c r="BX23" s="400">
        <v>0</v>
      </c>
      <c r="BY23" s="400">
        <v>0</v>
      </c>
      <c r="BZ23" s="400">
        <v>0</v>
      </c>
      <c r="CA23" s="400">
        <v>0</v>
      </c>
      <c r="CB23" s="400">
        <v>0</v>
      </c>
      <c r="CC23" s="400">
        <v>0</v>
      </c>
      <c r="CD23" s="400">
        <v>0</v>
      </c>
      <c r="CE23" s="400">
        <v>0</v>
      </c>
      <c r="CF23" s="400">
        <v>0</v>
      </c>
      <c r="CG23" s="400">
        <v>0</v>
      </c>
      <c r="CH23" s="400">
        <v>0</v>
      </c>
      <c r="CI23" s="400">
        <v>0</v>
      </c>
      <c r="CJ23" s="400">
        <v>0</v>
      </c>
      <c r="CK23" s="400">
        <v>0</v>
      </c>
      <c r="CL23" s="400">
        <v>0</v>
      </c>
      <c r="CM23" s="400">
        <v>0</v>
      </c>
      <c r="CN23" s="400">
        <v>0</v>
      </c>
      <c r="CO23" s="400">
        <v>0</v>
      </c>
    </row>
    <row r="24" spans="1:93" s="1" customFormat="1">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c r="CN24" s="143"/>
      <c r="CO24" s="143"/>
    </row>
    <row r="25" spans="1:93">
      <c r="A25" s="1" t="s">
        <v>716</v>
      </c>
      <c r="B25" t="s">
        <v>717</v>
      </c>
      <c r="C25" s="401">
        <v>72.691479701451229</v>
      </c>
      <c r="D25" s="401">
        <v>115.35008424634759</v>
      </c>
      <c r="E25" s="401">
        <v>220.67265304672827</v>
      </c>
      <c r="F25" s="401">
        <v>282.8749966670822</v>
      </c>
      <c r="G25" s="401">
        <v>380.10569671592339</v>
      </c>
      <c r="H25" s="401">
        <v>275.66995988392921</v>
      </c>
      <c r="I25" s="401">
        <v>-53.005558701103276</v>
      </c>
      <c r="J25" s="401">
        <v>-875.836213476387</v>
      </c>
      <c r="K25" s="401">
        <v>-1925.229188534161</v>
      </c>
      <c r="L25" s="401">
        <v>-3257.9818937220589</v>
      </c>
      <c r="M25" s="401">
        <v>-4662.1883374381987</v>
      </c>
      <c r="N25" s="401">
        <v>-6076.6340150294245</v>
      </c>
      <c r="O25" s="401">
        <v>-7241.1735026037759</v>
      </c>
      <c r="P25" s="401">
        <v>-8039.9446023953487</v>
      </c>
      <c r="Q25" s="401">
        <v>-8594.8522647630398</v>
      </c>
      <c r="R25" s="401">
        <v>-9084.7181860276123</v>
      </c>
      <c r="S25" s="401">
        <v>-9523.4234845924129</v>
      </c>
      <c r="T25" s="401">
        <v>-9981.6095810572915</v>
      </c>
      <c r="U25" s="401">
        <v>-10453.249420280463</v>
      </c>
      <c r="V25" s="401">
        <v>-10789.321499977714</v>
      </c>
      <c r="W25" s="401">
        <v>-11051.544057174095</v>
      </c>
      <c r="X25" s="401">
        <v>-11172.4199706948</v>
      </c>
      <c r="Y25" s="401">
        <v>-11416.975471122239</v>
      </c>
      <c r="Z25" s="401">
        <v>-11854.289069014181</v>
      </c>
      <c r="AA25" s="401">
        <v>-12161.204930740196</v>
      </c>
      <c r="AB25" s="401">
        <v>-12452.496411795362</v>
      </c>
      <c r="AC25" s="401">
        <v>-12589.34280952379</v>
      </c>
      <c r="AD25" s="401">
        <v>-12373.716306106395</v>
      </c>
      <c r="AE25" s="401">
        <v>-11624.70043848058</v>
      </c>
      <c r="AF25" s="401">
        <v>-10264.912303048673</v>
      </c>
      <c r="AG25" s="401">
        <v>-8671.2851874888383</v>
      </c>
      <c r="AH25" s="401">
        <v>-7659.2033921353304</v>
      </c>
      <c r="AI25" s="401">
        <v>-6725.1033725226471</v>
      </c>
      <c r="AJ25" s="401">
        <v>-6642.8869761467677</v>
      </c>
      <c r="AK25" s="401">
        <v>-7103.9172795611403</v>
      </c>
      <c r="AL25" s="401">
        <v>-8029.5684339431718</v>
      </c>
      <c r="AM25" s="401">
        <v>-10091.310911895041</v>
      </c>
      <c r="AN25" s="401">
        <v>-12159.434500997846</v>
      </c>
      <c r="AO25" s="401">
        <v>-14396.881129705587</v>
      </c>
      <c r="AP25" s="401">
        <v>-16421.467997851159</v>
      </c>
      <c r="AQ25" s="401">
        <v>-17876.735080471222</v>
      </c>
      <c r="AR25" s="401">
        <v>-18837.265348200403</v>
      </c>
      <c r="AS25" s="401">
        <v>-19352.986507979014</v>
      </c>
      <c r="AT25" s="401">
        <v>-19731.851877637779</v>
      </c>
      <c r="AU25" s="401">
        <v>-20303.824372670933</v>
      </c>
      <c r="AV25" s="401">
        <v>-20815.40714406822</v>
      </c>
      <c r="AW25" s="401">
        <v>-21521.782487543725</v>
      </c>
      <c r="AX25" s="401">
        <v>-22574.482901586842</v>
      </c>
      <c r="AY25" s="401">
        <v>-23625.609645818204</v>
      </c>
      <c r="AZ25" s="401">
        <v>-24616.363019171411</v>
      </c>
      <c r="BA25" s="401">
        <v>-25652.967295888408</v>
      </c>
      <c r="BB25" s="401">
        <v>-26525.727527842613</v>
      </c>
      <c r="BC25" s="401">
        <v>-27424.018837589756</v>
      </c>
      <c r="BD25" s="401">
        <v>-27965.131652666667</v>
      </c>
      <c r="BE25" s="401">
        <v>-27920.047176299577</v>
      </c>
      <c r="BF25" s="401">
        <v>-27623.343843786966</v>
      </c>
      <c r="BG25" s="401">
        <v>-26304.445363210252</v>
      </c>
      <c r="BH25" s="401">
        <v>-25003.481868428338</v>
      </c>
      <c r="BI25" s="401">
        <v>-24269.094169596177</v>
      </c>
      <c r="BJ25" s="401">
        <v>-23377.210920296991</v>
      </c>
      <c r="BK25" s="401">
        <v>-23666.456162792478</v>
      </c>
      <c r="BL25" s="401">
        <v>-23949.203995830187</v>
      </c>
      <c r="BM25" s="401">
        <v>-24226.333749243651</v>
      </c>
      <c r="BN25" s="401">
        <v>-24502.981529292818</v>
      </c>
      <c r="BO25" s="401">
        <v>-24776.468871001915</v>
      </c>
      <c r="BP25" s="401">
        <v>-25050.46934656096</v>
      </c>
      <c r="BQ25" s="401">
        <v>-25323.353735807614</v>
      </c>
      <c r="BR25" s="401">
        <v>-25586.411619747592</v>
      </c>
      <c r="BS25" s="401">
        <v>-25855.214491720541</v>
      </c>
      <c r="BT25" s="401">
        <v>-26127.250435175112</v>
      </c>
      <c r="BU25" s="401">
        <v>-26390.905358759916</v>
      </c>
      <c r="BV25" s="401">
        <v>-26650.341354187</v>
      </c>
      <c r="BW25" s="401">
        <v>-26906.539749149219</v>
      </c>
      <c r="BX25" s="401">
        <v>-27156.295454772913</v>
      </c>
      <c r="BY25" s="401">
        <v>-27399.796094854482</v>
      </c>
      <c r="BZ25" s="401">
        <v>-27635.490680156188</v>
      </c>
      <c r="CA25" s="401">
        <v>-27863.753925947658</v>
      </c>
      <c r="CB25" s="401">
        <v>-28085.331278109843</v>
      </c>
      <c r="CC25" s="401">
        <v>-28300.781429830975</v>
      </c>
      <c r="CD25" s="401">
        <v>-28510.862564884643</v>
      </c>
      <c r="CE25" s="401">
        <v>-28715.549746664798</v>
      </c>
      <c r="CF25" s="401">
        <v>-28915.372965660546</v>
      </c>
      <c r="CG25" s="401">
        <v>-29110.393157938051</v>
      </c>
      <c r="CH25" s="401">
        <v>-29300.458212963542</v>
      </c>
      <c r="CI25" s="401">
        <v>-29486.942354153878</v>
      </c>
      <c r="CJ25" s="401">
        <v>-29669.881043034795</v>
      </c>
      <c r="CK25" s="401">
        <v>0</v>
      </c>
      <c r="CL25" s="401">
        <v>0</v>
      </c>
      <c r="CM25" s="401">
        <v>0</v>
      </c>
      <c r="CN25" s="401">
        <v>0</v>
      </c>
      <c r="CO25" s="401">
        <v>0</v>
      </c>
    </row>
    <row r="26" spans="1:93">
      <c r="B26" t="s">
        <v>718</v>
      </c>
      <c r="C26" s="401">
        <v>0</v>
      </c>
      <c r="D26" s="401">
        <v>0</v>
      </c>
      <c r="E26" s="401">
        <v>0</v>
      </c>
      <c r="F26" s="401">
        <v>0</v>
      </c>
      <c r="G26" s="401">
        <v>0</v>
      </c>
      <c r="H26" s="401">
        <v>0</v>
      </c>
      <c r="I26" s="401">
        <v>0</v>
      </c>
      <c r="J26" s="401">
        <v>0</v>
      </c>
      <c r="K26" s="401">
        <v>0</v>
      </c>
      <c r="L26" s="401">
        <v>0</v>
      </c>
      <c r="M26" s="401">
        <v>0</v>
      </c>
      <c r="N26" s="401">
        <v>0</v>
      </c>
      <c r="O26" s="401">
        <v>0</v>
      </c>
      <c r="P26" s="401">
        <v>0</v>
      </c>
      <c r="Q26" s="401">
        <v>0</v>
      </c>
      <c r="R26" s="401">
        <v>0</v>
      </c>
      <c r="S26" s="401">
        <v>0</v>
      </c>
      <c r="T26" s="401">
        <v>0</v>
      </c>
      <c r="U26" s="401">
        <v>3294.2508792984349</v>
      </c>
      <c r="V26" s="401">
        <v>4772.5280178195626</v>
      </c>
      <c r="W26" s="401">
        <v>5708.3793288583465</v>
      </c>
      <c r="X26" s="401">
        <v>4773.4625095712199</v>
      </c>
      <c r="Y26" s="401">
        <v>6796.9637715089111</v>
      </c>
      <c r="Z26" s="401">
        <v>8930.0371088636621</v>
      </c>
      <c r="AA26" s="401">
        <v>6440.2329420110409</v>
      </c>
      <c r="AB26" s="401">
        <v>4182.0200223072661</v>
      </c>
      <c r="AC26" s="401">
        <v>3229.2686576989436</v>
      </c>
      <c r="AD26" s="401">
        <v>2158.3940390451035</v>
      </c>
      <c r="AE26" s="401">
        <v>1390.0051427099554</v>
      </c>
      <c r="AF26" s="401">
        <v>1383.9944069807275</v>
      </c>
      <c r="AG26" s="401">
        <v>1621.7999437724623</v>
      </c>
      <c r="AH26" s="401">
        <v>1387.7397671743588</v>
      </c>
      <c r="AI26" s="401">
        <v>99.186737926002621</v>
      </c>
      <c r="AJ26" s="401">
        <v>124.79027972831858</v>
      </c>
      <c r="AK26" s="401">
        <v>22.750907014102836</v>
      </c>
      <c r="AL26" s="401">
        <v>22.365584617284497</v>
      </c>
      <c r="AM26" s="401">
        <v>21.980262220466159</v>
      </c>
      <c r="AN26" s="401">
        <v>21.59493982364782</v>
      </c>
      <c r="AO26" s="401">
        <v>29.531002991600758</v>
      </c>
      <c r="AP26" s="401">
        <v>41.22226269806788</v>
      </c>
      <c r="AQ26" s="401">
        <v>54.705512685983834</v>
      </c>
      <c r="AR26" s="401">
        <v>65.959033078765501</v>
      </c>
      <c r="AS26" s="401">
        <v>82.139344372041762</v>
      </c>
      <c r="AT26" s="401">
        <v>102.66433345477432</v>
      </c>
      <c r="AU26" s="401">
        <v>117.44839477787525</v>
      </c>
      <c r="AV26" s="401">
        <v>127.0166989011405</v>
      </c>
      <c r="AW26" s="401">
        <v>134.39271205388491</v>
      </c>
      <c r="AX26" s="401">
        <v>139.29666406664791</v>
      </c>
      <c r="AY26" s="401">
        <v>142.42617778456781</v>
      </c>
      <c r="AZ26" s="401">
        <v>145.29900579393291</v>
      </c>
      <c r="BA26" s="401">
        <v>148.56561687110522</v>
      </c>
      <c r="BB26" s="401">
        <v>151.4614505548725</v>
      </c>
      <c r="BC26" s="401">
        <v>151.60089315366059</v>
      </c>
      <c r="BD26" s="401">
        <v>151.84638914752998</v>
      </c>
      <c r="BE26" s="401">
        <v>151.84638914752998</v>
      </c>
      <c r="BF26" s="401">
        <v>151.84638914752998</v>
      </c>
      <c r="BG26" s="401">
        <v>151.84638914752998</v>
      </c>
      <c r="BH26" s="401">
        <v>151.84638914752998</v>
      </c>
      <c r="BI26" s="401">
        <v>151.84638914752998</v>
      </c>
      <c r="BJ26" s="401">
        <v>151.84638914752998</v>
      </c>
      <c r="BK26" s="401">
        <v>151.84638914752998</v>
      </c>
      <c r="BL26" s="401">
        <v>151.84638914752998</v>
      </c>
      <c r="BM26" s="401">
        <v>151.84638914752998</v>
      </c>
      <c r="BN26" s="401">
        <v>151.84638914752998</v>
      </c>
      <c r="BO26" s="401">
        <v>151.84638914752998</v>
      </c>
      <c r="BP26" s="401">
        <v>151.84638914752998</v>
      </c>
      <c r="BQ26" s="401">
        <v>151.84638914752998</v>
      </c>
      <c r="BR26" s="401">
        <v>151.84638914752998</v>
      </c>
      <c r="BS26" s="401">
        <v>151.84638914752998</v>
      </c>
      <c r="BT26" s="401">
        <v>151.84638914752998</v>
      </c>
      <c r="BU26" s="401">
        <v>151.84638914752998</v>
      </c>
      <c r="BV26" s="401">
        <v>151.84638914752998</v>
      </c>
      <c r="BW26" s="401">
        <v>151.84638914752998</v>
      </c>
      <c r="BX26" s="401">
        <v>151.84638914752998</v>
      </c>
      <c r="BY26" s="401">
        <v>151.84638914752998</v>
      </c>
      <c r="BZ26" s="401">
        <v>151.84638914752998</v>
      </c>
      <c r="CA26" s="401">
        <v>151.84638914752998</v>
      </c>
      <c r="CB26" s="401">
        <v>151.84638914752998</v>
      </c>
      <c r="CC26" s="401">
        <v>151.84638914752998</v>
      </c>
      <c r="CD26" s="401">
        <v>151.84638914752998</v>
      </c>
      <c r="CE26" s="401">
        <v>151.84638914752998</v>
      </c>
      <c r="CF26" s="401">
        <v>151.84638914752998</v>
      </c>
      <c r="CG26" s="401">
        <v>151.84638914752998</v>
      </c>
      <c r="CH26" s="401">
        <v>151.84638914752998</v>
      </c>
      <c r="CI26" s="401">
        <v>151.84638914752998</v>
      </c>
      <c r="CJ26" s="401">
        <v>151.84638914752998</v>
      </c>
      <c r="CK26" s="401">
        <v>0</v>
      </c>
      <c r="CL26" s="401">
        <v>0</v>
      </c>
      <c r="CM26" s="401">
        <v>0</v>
      </c>
      <c r="CN26" s="401">
        <v>0</v>
      </c>
      <c r="CO26" s="401">
        <v>0</v>
      </c>
    </row>
    <row r="27" spans="1:93" s="48" customFormat="1" ht="15.75" thickBot="1">
      <c r="B27" s="48" t="s">
        <v>725</v>
      </c>
      <c r="C27" s="398">
        <f>C25+C26</f>
        <v>72.691479701451229</v>
      </c>
      <c r="D27" s="398">
        <f t="shared" ref="D27:BK27" si="3">D25+D26</f>
        <v>115.35008424634759</v>
      </c>
      <c r="E27" s="398">
        <f t="shared" si="3"/>
        <v>220.67265304672827</v>
      </c>
      <c r="F27" s="398">
        <f t="shared" si="3"/>
        <v>282.8749966670822</v>
      </c>
      <c r="G27" s="398">
        <f t="shared" si="3"/>
        <v>380.10569671592339</v>
      </c>
      <c r="H27" s="398">
        <f t="shared" si="3"/>
        <v>275.66995988392921</v>
      </c>
      <c r="I27" s="398">
        <f t="shared" si="3"/>
        <v>-53.005558701103276</v>
      </c>
      <c r="J27" s="398">
        <f t="shared" si="3"/>
        <v>-875.836213476387</v>
      </c>
      <c r="K27" s="398">
        <f t="shared" si="3"/>
        <v>-1925.229188534161</v>
      </c>
      <c r="L27" s="398">
        <f t="shared" si="3"/>
        <v>-3257.9818937220589</v>
      </c>
      <c r="M27" s="398">
        <f t="shared" si="3"/>
        <v>-4662.1883374381987</v>
      </c>
      <c r="N27" s="398">
        <f t="shared" si="3"/>
        <v>-6076.6340150294245</v>
      </c>
      <c r="O27" s="398">
        <f t="shared" si="3"/>
        <v>-7241.1735026037759</v>
      </c>
      <c r="P27" s="398">
        <f t="shared" si="3"/>
        <v>-8039.9446023953487</v>
      </c>
      <c r="Q27" s="398">
        <f t="shared" si="3"/>
        <v>-8594.8522647630398</v>
      </c>
      <c r="R27" s="398">
        <f t="shared" si="3"/>
        <v>-9084.7181860276123</v>
      </c>
      <c r="S27" s="398">
        <f t="shared" si="3"/>
        <v>-9523.4234845924129</v>
      </c>
      <c r="T27" s="398">
        <f t="shared" si="3"/>
        <v>-9981.6095810572915</v>
      </c>
      <c r="U27" s="398">
        <f t="shared" si="3"/>
        <v>-7158.9985409820274</v>
      </c>
      <c r="V27" s="398">
        <f t="shared" si="3"/>
        <v>-6016.7934821581512</v>
      </c>
      <c r="W27" s="398">
        <f t="shared" si="3"/>
        <v>-5343.1647283157481</v>
      </c>
      <c r="X27" s="398">
        <f t="shared" si="3"/>
        <v>-6398.9574611235803</v>
      </c>
      <c r="Y27" s="398">
        <f t="shared" si="3"/>
        <v>-4620.0116996133283</v>
      </c>
      <c r="Z27" s="398">
        <f t="shared" si="3"/>
        <v>-2924.2519601505192</v>
      </c>
      <c r="AA27" s="398">
        <f t="shared" si="3"/>
        <v>-5720.9719887291549</v>
      </c>
      <c r="AB27" s="398">
        <f t="shared" si="3"/>
        <v>-8270.4763894880962</v>
      </c>
      <c r="AC27" s="398">
        <f t="shared" si="3"/>
        <v>-9360.0741518248469</v>
      </c>
      <c r="AD27" s="398">
        <f t="shared" si="3"/>
        <v>-10215.322267061292</v>
      </c>
      <c r="AE27" s="398">
        <f t="shared" si="3"/>
        <v>-10234.695295770625</v>
      </c>
      <c r="AF27" s="398">
        <f t="shared" si="3"/>
        <v>-8880.9178960679455</v>
      </c>
      <c r="AG27" s="398">
        <f t="shared" si="3"/>
        <v>-7049.4852437163763</v>
      </c>
      <c r="AH27" s="398">
        <f t="shared" si="3"/>
        <v>-6271.4636249609721</v>
      </c>
      <c r="AI27" s="398">
        <f t="shared" si="3"/>
        <v>-6625.9166345966441</v>
      </c>
      <c r="AJ27" s="398">
        <f t="shared" si="3"/>
        <v>-6518.096696418449</v>
      </c>
      <c r="AK27" s="398">
        <f t="shared" si="3"/>
        <v>-7081.1663725470371</v>
      </c>
      <c r="AL27" s="398">
        <f t="shared" si="3"/>
        <v>-8007.2028493258877</v>
      </c>
      <c r="AM27" s="398">
        <f t="shared" si="3"/>
        <v>-10069.330649674575</v>
      </c>
      <c r="AN27" s="398">
        <f t="shared" si="3"/>
        <v>-12137.839561174198</v>
      </c>
      <c r="AO27" s="398">
        <f t="shared" si="3"/>
        <v>-14367.350126713987</v>
      </c>
      <c r="AP27" s="398">
        <f t="shared" si="3"/>
        <v>-16380.245735153092</v>
      </c>
      <c r="AQ27" s="398">
        <f t="shared" si="3"/>
        <v>-17822.029567785237</v>
      </c>
      <c r="AR27" s="398">
        <f t="shared" si="3"/>
        <v>-18771.306315121637</v>
      </c>
      <c r="AS27" s="398">
        <f t="shared" si="3"/>
        <v>-19270.847163606973</v>
      </c>
      <c r="AT27" s="398">
        <f t="shared" si="3"/>
        <v>-19629.187544183005</v>
      </c>
      <c r="AU27" s="398">
        <f t="shared" si="3"/>
        <v>-20186.375977893058</v>
      </c>
      <c r="AV27" s="398">
        <f t="shared" si="3"/>
        <v>-20688.390445167079</v>
      </c>
      <c r="AW27" s="398">
        <f t="shared" si="3"/>
        <v>-21387.389775489839</v>
      </c>
      <c r="AX27" s="398">
        <f t="shared" si="3"/>
        <v>-22435.186237520193</v>
      </c>
      <c r="AY27" s="398">
        <f t="shared" si="3"/>
        <v>-23483.183468033636</v>
      </c>
      <c r="AZ27" s="398">
        <f t="shared" si="3"/>
        <v>-24471.06401337748</v>
      </c>
      <c r="BA27" s="398">
        <f t="shared" si="3"/>
        <v>-25504.401679017301</v>
      </c>
      <c r="BB27" s="398">
        <f t="shared" si="3"/>
        <v>-26374.266077287743</v>
      </c>
      <c r="BC27" s="398">
        <f t="shared" si="3"/>
        <v>-27272.417944436096</v>
      </c>
      <c r="BD27" s="398">
        <f t="shared" si="3"/>
        <v>-27813.285263519138</v>
      </c>
      <c r="BE27" s="398">
        <f t="shared" si="3"/>
        <v>-27768.200787152047</v>
      </c>
      <c r="BF27" s="398">
        <f t="shared" si="3"/>
        <v>-27471.497454639437</v>
      </c>
      <c r="BG27" s="398">
        <f t="shared" si="3"/>
        <v>-26152.598974062723</v>
      </c>
      <c r="BH27" s="398">
        <f t="shared" si="3"/>
        <v>-24851.635479280809</v>
      </c>
      <c r="BI27" s="398">
        <f t="shared" si="3"/>
        <v>-24117.247780448648</v>
      </c>
      <c r="BJ27" s="398">
        <f t="shared" si="3"/>
        <v>-23225.364531149462</v>
      </c>
      <c r="BK27" s="398">
        <f t="shared" si="3"/>
        <v>-23514.609773644948</v>
      </c>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8"/>
      <c r="CH27" s="398"/>
      <c r="CI27" s="398"/>
      <c r="CJ27" s="398"/>
      <c r="CK27" s="398"/>
      <c r="CL27" s="398"/>
      <c r="CM27" s="398"/>
      <c r="CN27" s="398"/>
      <c r="CO27" s="398"/>
    </row>
    <row r="28" spans="1:93" ht="15.75" thickTop="1"/>
    <row r="29" spans="1:93">
      <c r="B29" t="s">
        <v>720</v>
      </c>
      <c r="C29" s="26">
        <f>C25/C27</f>
        <v>1</v>
      </c>
      <c r="D29" s="26">
        <f t="shared" ref="D29:BK29" si="4">D25/D27</f>
        <v>1</v>
      </c>
      <c r="E29" s="26">
        <f t="shared" si="4"/>
        <v>1</v>
      </c>
      <c r="F29" s="26">
        <f t="shared" si="4"/>
        <v>1</v>
      </c>
      <c r="G29" s="26">
        <f t="shared" si="4"/>
        <v>1</v>
      </c>
      <c r="H29" s="26">
        <f t="shared" si="4"/>
        <v>1</v>
      </c>
      <c r="I29" s="26">
        <f t="shared" si="4"/>
        <v>1</v>
      </c>
      <c r="J29" s="26">
        <f t="shared" si="4"/>
        <v>1</v>
      </c>
      <c r="K29" s="26">
        <f t="shared" si="4"/>
        <v>1</v>
      </c>
      <c r="L29" s="26">
        <f t="shared" si="4"/>
        <v>1</v>
      </c>
      <c r="M29" s="26">
        <f t="shared" si="4"/>
        <v>1</v>
      </c>
      <c r="N29" s="26">
        <f t="shared" si="4"/>
        <v>1</v>
      </c>
      <c r="O29" s="26">
        <f t="shared" si="4"/>
        <v>1</v>
      </c>
      <c r="P29" s="26">
        <f t="shared" si="4"/>
        <v>1</v>
      </c>
      <c r="Q29" s="26">
        <f t="shared" si="4"/>
        <v>1</v>
      </c>
      <c r="R29" s="26">
        <f t="shared" si="4"/>
        <v>1</v>
      </c>
      <c r="S29" s="26">
        <f t="shared" si="4"/>
        <v>1</v>
      </c>
      <c r="T29" s="26">
        <f t="shared" si="4"/>
        <v>1</v>
      </c>
      <c r="U29" s="26">
        <f t="shared" si="4"/>
        <v>1.460155266192658</v>
      </c>
      <c r="V29" s="26">
        <f t="shared" si="4"/>
        <v>1.7932012345066752</v>
      </c>
      <c r="W29" s="26">
        <f t="shared" si="4"/>
        <v>2.0683517389249051</v>
      </c>
      <c r="X29" s="26">
        <f t="shared" si="4"/>
        <v>1.7459750339914053</v>
      </c>
      <c r="Y29" s="26">
        <f t="shared" si="4"/>
        <v>2.4712005539028792</v>
      </c>
      <c r="Z29" s="26">
        <f t="shared" si="4"/>
        <v>4.0537851151526656</v>
      </c>
      <c r="AA29" s="26">
        <f t="shared" si="4"/>
        <v>2.1257235579371647</v>
      </c>
      <c r="AB29" s="26">
        <f t="shared" si="4"/>
        <v>1.5056564852325409</v>
      </c>
      <c r="AC29" s="26">
        <f t="shared" si="4"/>
        <v>1.3450046020275772</v>
      </c>
      <c r="AD29" s="26">
        <f t="shared" si="4"/>
        <v>1.2112898626805655</v>
      </c>
      <c r="AE29" s="26">
        <f t="shared" si="4"/>
        <v>1.1358130459716138</v>
      </c>
      <c r="AF29" s="26">
        <f t="shared" si="4"/>
        <v>1.1558391174400449</v>
      </c>
      <c r="AG29" s="26">
        <f t="shared" si="4"/>
        <v>1.2300593430162958</v>
      </c>
      <c r="AH29" s="26">
        <f t="shared" si="4"/>
        <v>1.2212784527125427</v>
      </c>
      <c r="AI29" s="26">
        <f t="shared" si="4"/>
        <v>1.0149695119024149</v>
      </c>
      <c r="AJ29" s="26">
        <f t="shared" si="4"/>
        <v>1.0191452022792002</v>
      </c>
      <c r="AK29" s="26">
        <f t="shared" si="4"/>
        <v>1.0032128756503034</v>
      </c>
      <c r="AL29" s="26">
        <f t="shared" si="4"/>
        <v>1.0027931832174286</v>
      </c>
      <c r="AM29" s="26">
        <f t="shared" si="4"/>
        <v>1.0021828920893741</v>
      </c>
      <c r="AN29" s="26">
        <f t="shared" si="4"/>
        <v>1.001779141972903</v>
      </c>
      <c r="AO29" s="26">
        <f t="shared" si="4"/>
        <v>1.0020554244680577</v>
      </c>
      <c r="AP29" s="26">
        <f t="shared" si="4"/>
        <v>1.0025165839001793</v>
      </c>
      <c r="AQ29" s="26">
        <f t="shared" si="4"/>
        <v>1.0030695444914348</v>
      </c>
      <c r="AR29" s="26">
        <f t="shared" si="4"/>
        <v>1.0035138222120232</v>
      </c>
      <c r="AS29" s="26">
        <f t="shared" si="4"/>
        <v>1.0042623629192162</v>
      </c>
      <c r="AT29" s="26">
        <f t="shared" si="4"/>
        <v>1.0052301876083096</v>
      </c>
      <c r="AU29" s="26">
        <f t="shared" si="4"/>
        <v>1.0058182010929797</v>
      </c>
      <c r="AV29" s="26">
        <f t="shared" si="4"/>
        <v>1.0061395157461761</v>
      </c>
      <c r="AW29" s="26">
        <f t="shared" si="4"/>
        <v>1.0062837360456161</v>
      </c>
      <c r="AX29" s="26">
        <f t="shared" si="4"/>
        <v>1.0062088481277545</v>
      </c>
      <c r="AY29" s="26">
        <f t="shared" si="4"/>
        <v>1.0060650285332244</v>
      </c>
      <c r="AZ29" s="26">
        <f t="shared" si="4"/>
        <v>1.005937584312415</v>
      </c>
      <c r="BA29" s="26">
        <f t="shared" si="4"/>
        <v>1.0058250971240519</v>
      </c>
      <c r="BB29" s="26">
        <f t="shared" si="4"/>
        <v>1.0057427740400824</v>
      </c>
      <c r="BC29" s="26">
        <f t="shared" si="4"/>
        <v>1.0055587624633255</v>
      </c>
      <c r="BD29" s="26">
        <f t="shared" si="4"/>
        <v>1.0054594913081589</v>
      </c>
      <c r="BE29" s="26">
        <f t="shared" si="4"/>
        <v>1.0054683553432739</v>
      </c>
      <c r="BF29" s="26">
        <f t="shared" si="4"/>
        <v>1.0055274158024423</v>
      </c>
      <c r="BG29" s="26">
        <f t="shared" si="4"/>
        <v>1.005806168224356</v>
      </c>
      <c r="BH29" s="26">
        <f t="shared" si="4"/>
        <v>1.006110116546419</v>
      </c>
      <c r="BI29" s="26">
        <f t="shared" si="4"/>
        <v>1.0062961740298837</v>
      </c>
      <c r="BJ29" s="26">
        <f t="shared" si="4"/>
        <v>1.0065379550423794</v>
      </c>
      <c r="BK29" s="26">
        <f t="shared" si="4"/>
        <v>1.0064575338740138</v>
      </c>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row>
    <row r="30" spans="1:93">
      <c r="B30" t="s">
        <v>721</v>
      </c>
      <c r="C30" s="26">
        <f>C26/C27</f>
        <v>0</v>
      </c>
      <c r="D30" s="26">
        <f t="shared" ref="D30:BK30" si="5">D26/D27</f>
        <v>0</v>
      </c>
      <c r="E30" s="26">
        <f t="shared" si="5"/>
        <v>0</v>
      </c>
      <c r="F30" s="26">
        <f t="shared" si="5"/>
        <v>0</v>
      </c>
      <c r="G30" s="26">
        <f t="shared" si="5"/>
        <v>0</v>
      </c>
      <c r="H30" s="26">
        <f t="shared" si="5"/>
        <v>0</v>
      </c>
      <c r="I30" s="26">
        <f t="shared" si="5"/>
        <v>0</v>
      </c>
      <c r="J30" s="26">
        <f t="shared" si="5"/>
        <v>0</v>
      </c>
      <c r="K30" s="26">
        <f t="shared" si="5"/>
        <v>0</v>
      </c>
      <c r="L30" s="26">
        <f t="shared" si="5"/>
        <v>0</v>
      </c>
      <c r="M30" s="26">
        <f t="shared" si="5"/>
        <v>0</v>
      </c>
      <c r="N30" s="26">
        <f t="shared" si="5"/>
        <v>0</v>
      </c>
      <c r="O30" s="26">
        <f t="shared" si="5"/>
        <v>0</v>
      </c>
      <c r="P30" s="26">
        <f t="shared" si="5"/>
        <v>0</v>
      </c>
      <c r="Q30" s="26">
        <f t="shared" si="5"/>
        <v>0</v>
      </c>
      <c r="R30" s="26">
        <f t="shared" si="5"/>
        <v>0</v>
      </c>
      <c r="S30" s="26">
        <f t="shared" si="5"/>
        <v>0</v>
      </c>
      <c r="T30" s="26">
        <f t="shared" si="5"/>
        <v>0</v>
      </c>
      <c r="U30" s="26">
        <f t="shared" si="5"/>
        <v>-0.46015526619265801</v>
      </c>
      <c r="V30" s="26">
        <f t="shared" si="5"/>
        <v>-0.79320123450667523</v>
      </c>
      <c r="W30" s="26">
        <f t="shared" si="5"/>
        <v>-1.0683517389249049</v>
      </c>
      <c r="X30" s="26">
        <f t="shared" si="5"/>
        <v>-0.74597503399140541</v>
      </c>
      <c r="Y30" s="26">
        <f t="shared" si="5"/>
        <v>-1.4712005539028792</v>
      </c>
      <c r="Z30" s="26">
        <f t="shared" si="5"/>
        <v>-3.053785115152666</v>
      </c>
      <c r="AA30" s="26">
        <f t="shared" si="5"/>
        <v>-1.1257235579371647</v>
      </c>
      <c r="AB30" s="26">
        <f t="shared" si="5"/>
        <v>-0.50565648523254092</v>
      </c>
      <c r="AC30" s="26">
        <f t="shared" si="5"/>
        <v>-0.34500460202757721</v>
      </c>
      <c r="AD30" s="26">
        <f t="shared" si="5"/>
        <v>-0.21128986268056549</v>
      </c>
      <c r="AE30" s="26">
        <f t="shared" si="5"/>
        <v>-0.13581304597161381</v>
      </c>
      <c r="AF30" s="26">
        <f t="shared" si="5"/>
        <v>-0.15583911744004472</v>
      </c>
      <c r="AG30" s="26">
        <f t="shared" si="5"/>
        <v>-0.23005934301629591</v>
      </c>
      <c r="AH30" s="26">
        <f t="shared" si="5"/>
        <v>-0.22127845271254282</v>
      </c>
      <c r="AI30" s="26">
        <f t="shared" si="5"/>
        <v>-1.4969511902414792E-2</v>
      </c>
      <c r="AJ30" s="26">
        <f t="shared" si="5"/>
        <v>-1.9145202279200323E-2</v>
      </c>
      <c r="AK30" s="26">
        <f t="shared" si="5"/>
        <v>-3.2128756503032878E-3</v>
      </c>
      <c r="AL30" s="26">
        <f t="shared" si="5"/>
        <v>-2.7931832174287199E-3</v>
      </c>
      <c r="AM30" s="26">
        <f t="shared" si="5"/>
        <v>-2.1828920893740365E-3</v>
      </c>
      <c r="AN30" s="26">
        <f t="shared" si="5"/>
        <v>-1.7791419729030226E-3</v>
      </c>
      <c r="AO30" s="26">
        <f t="shared" si="5"/>
        <v>-2.055424468057765E-3</v>
      </c>
      <c r="AP30" s="26">
        <f t="shared" si="5"/>
        <v>-2.5165839001793592E-3</v>
      </c>
      <c r="AQ30" s="26">
        <f t="shared" si="5"/>
        <v>-3.0695444914348299E-3</v>
      </c>
      <c r="AR30" s="26">
        <f t="shared" si="5"/>
        <v>-3.5138222120231852E-3</v>
      </c>
      <c r="AS30" s="26">
        <f t="shared" si="5"/>
        <v>-4.2623629192162374E-3</v>
      </c>
      <c r="AT30" s="26">
        <f t="shared" si="5"/>
        <v>-5.2301876083097644E-3</v>
      </c>
      <c r="AU30" s="26">
        <f t="shared" si="5"/>
        <v>-5.8182010929796356E-3</v>
      </c>
      <c r="AV30" s="26">
        <f t="shared" si="5"/>
        <v>-6.1395157461760054E-3</v>
      </c>
      <c r="AW30" s="26">
        <f t="shared" si="5"/>
        <v>-6.2837360456160151E-3</v>
      </c>
      <c r="AX30" s="26">
        <f t="shared" si="5"/>
        <v>-6.2088481277543725E-3</v>
      </c>
      <c r="AY30" s="26">
        <f t="shared" si="5"/>
        <v>-6.0650285332244126E-3</v>
      </c>
      <c r="AZ30" s="26">
        <f t="shared" si="5"/>
        <v>-5.9375843124149811E-3</v>
      </c>
      <c r="BA30" s="26">
        <f t="shared" si="5"/>
        <v>-5.8250971240517858E-3</v>
      </c>
      <c r="BB30" s="26">
        <f t="shared" si="5"/>
        <v>-5.7427740400823463E-3</v>
      </c>
      <c r="BC30" s="26">
        <f t="shared" si="5"/>
        <v>-5.5587624633256626E-3</v>
      </c>
      <c r="BD30" s="26">
        <f t="shared" si="5"/>
        <v>-5.459491308159016E-3</v>
      </c>
      <c r="BE30" s="26">
        <f t="shared" si="5"/>
        <v>-5.468355343274064E-3</v>
      </c>
      <c r="BF30" s="26">
        <f t="shared" si="5"/>
        <v>-5.527415802442392E-3</v>
      </c>
      <c r="BG30" s="26">
        <f t="shared" si="5"/>
        <v>-5.8061682243560637E-3</v>
      </c>
      <c r="BH30" s="26">
        <f t="shared" si="5"/>
        <v>-6.1101165464191136E-3</v>
      </c>
      <c r="BI30" s="26">
        <f t="shared" si="5"/>
        <v>-6.2961740298836544E-3</v>
      </c>
      <c r="BJ30" s="26">
        <f t="shared" si="5"/>
        <v>-6.5379550423794721E-3</v>
      </c>
      <c r="BK30" s="26">
        <f t="shared" si="5"/>
        <v>-6.457533874013874E-3</v>
      </c>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row>
    <row r="31" spans="1:93">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4"/>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row>
    <row r="32" spans="1:93" s="24" customFormat="1">
      <c r="A32" s="24" t="s">
        <v>726</v>
      </c>
    </row>
    <row r="33" spans="1:93" s="1" customFormat="1">
      <c r="A33" s="1" t="s">
        <v>710</v>
      </c>
      <c r="B33" s="1" t="s">
        <v>727</v>
      </c>
      <c r="C33" s="4">
        <v>7298.7948246441001</v>
      </c>
      <c r="D33" s="4">
        <v>4413.7563360449994</v>
      </c>
      <c r="E33" s="4">
        <v>23356.309168175889</v>
      </c>
      <c r="F33" s="4">
        <v>26184.3500370033</v>
      </c>
      <c r="G33" s="4">
        <v>41245.544587096905</v>
      </c>
      <c r="H33" s="4">
        <v>16775.925660244902</v>
      </c>
      <c r="I33" s="4">
        <v>19991.942138698425</v>
      </c>
      <c r="J33" s="4">
        <v>19002.66512743459</v>
      </c>
      <c r="K33" s="4">
        <v>14931.59456318841</v>
      </c>
      <c r="L33" s="4">
        <v>12031.454833217296</v>
      </c>
      <c r="M33" s="4">
        <v>6013.9764345263975</v>
      </c>
      <c r="N33" s="4">
        <v>7177.460516245299</v>
      </c>
      <c r="O33" s="4">
        <v>4299.3651793611989</v>
      </c>
      <c r="P33" s="4">
        <v>5446.8455010096022</v>
      </c>
      <c r="Q33" s="4">
        <v>1512.8327795440491</v>
      </c>
      <c r="R33" s="4">
        <v>1908.5421748494109</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5000</v>
      </c>
      <c r="AO33" s="4">
        <v>5000</v>
      </c>
      <c r="AP33" s="4">
        <v>5000</v>
      </c>
      <c r="AQ33" s="4">
        <v>10000</v>
      </c>
      <c r="AR33" s="4">
        <v>10000</v>
      </c>
      <c r="AS33" s="4">
        <v>10000</v>
      </c>
      <c r="AT33" s="4">
        <v>10000</v>
      </c>
      <c r="AU33" s="4">
        <v>10000</v>
      </c>
      <c r="AV33" s="4">
        <v>10000</v>
      </c>
      <c r="AW33" s="4">
        <v>10000</v>
      </c>
      <c r="AX33" s="4">
        <v>5000</v>
      </c>
      <c r="AY33" s="4">
        <v>5000</v>
      </c>
      <c r="AZ33" s="4">
        <v>5000</v>
      </c>
      <c r="BA33" s="4">
        <v>5000</v>
      </c>
      <c r="BB33" s="4">
        <v>5000</v>
      </c>
      <c r="BC33" s="4">
        <v>5000</v>
      </c>
      <c r="BD33" s="4">
        <v>5000</v>
      </c>
      <c r="BE33" s="4">
        <v>5000</v>
      </c>
      <c r="BF33" s="4">
        <v>0</v>
      </c>
      <c r="BG33" s="4">
        <v>0</v>
      </c>
      <c r="BH33" s="4">
        <v>0</v>
      </c>
      <c r="BI33" s="4">
        <v>0</v>
      </c>
      <c r="BJ33" s="4">
        <v>0</v>
      </c>
      <c r="BK33" s="4">
        <v>0</v>
      </c>
      <c r="BL33" s="4">
        <v>0</v>
      </c>
      <c r="BM33" s="4">
        <v>0</v>
      </c>
      <c r="BN33" s="4">
        <v>0</v>
      </c>
      <c r="BO33" s="4">
        <v>0</v>
      </c>
      <c r="BP33" s="4">
        <v>0</v>
      </c>
      <c r="BQ33" s="4">
        <v>0</v>
      </c>
      <c r="BR33" s="4">
        <v>0</v>
      </c>
      <c r="BS33" s="4">
        <v>0</v>
      </c>
      <c r="BT33" s="4">
        <v>0</v>
      </c>
      <c r="BU33" s="4">
        <v>0</v>
      </c>
      <c r="BV33" s="4">
        <v>0</v>
      </c>
      <c r="BW33" s="4">
        <v>0</v>
      </c>
      <c r="BX33" s="4">
        <v>0</v>
      </c>
      <c r="BY33" s="4">
        <v>0</v>
      </c>
      <c r="BZ33" s="4">
        <v>0</v>
      </c>
      <c r="CA33" s="4">
        <v>0</v>
      </c>
      <c r="CB33" s="4">
        <v>0</v>
      </c>
      <c r="CC33" s="4">
        <v>0</v>
      </c>
      <c r="CD33" s="4">
        <v>0</v>
      </c>
      <c r="CE33" s="4">
        <v>0</v>
      </c>
      <c r="CF33" s="4">
        <v>0</v>
      </c>
      <c r="CG33" s="4">
        <v>0</v>
      </c>
      <c r="CH33" s="4">
        <v>0</v>
      </c>
      <c r="CI33" s="4">
        <v>0</v>
      </c>
      <c r="CJ33" s="4">
        <v>0</v>
      </c>
      <c r="CK33" s="4">
        <v>0</v>
      </c>
      <c r="CL33" s="4">
        <v>0</v>
      </c>
      <c r="CM33" s="4">
        <v>0</v>
      </c>
      <c r="CN33" s="4">
        <v>0</v>
      </c>
      <c r="CO33" s="4">
        <v>0</v>
      </c>
    </row>
    <row r="34" spans="1:93" s="1" customFormat="1">
      <c r="B34" s="1" t="s">
        <v>712</v>
      </c>
      <c r="C34" s="4">
        <v>0</v>
      </c>
      <c r="D34" s="4">
        <v>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2500</v>
      </c>
      <c r="AR34" s="4">
        <v>2500</v>
      </c>
      <c r="AS34" s="4">
        <v>2500</v>
      </c>
      <c r="AT34" s="4">
        <v>2500</v>
      </c>
      <c r="AU34" s="4">
        <v>2500</v>
      </c>
      <c r="AV34" s="4">
        <v>2500</v>
      </c>
      <c r="AW34" s="4">
        <v>2500</v>
      </c>
      <c r="AX34" s="4">
        <v>2500</v>
      </c>
      <c r="AY34" s="4">
        <v>2500</v>
      </c>
      <c r="AZ34" s="4">
        <v>2500</v>
      </c>
      <c r="BA34" s="4">
        <v>2500</v>
      </c>
      <c r="BB34" s="4">
        <v>2500</v>
      </c>
      <c r="BC34" s="4">
        <v>2500</v>
      </c>
      <c r="BD34" s="4">
        <v>2500</v>
      </c>
      <c r="BE34" s="4">
        <v>2500</v>
      </c>
      <c r="BF34" s="4">
        <v>2500</v>
      </c>
      <c r="BG34" s="4">
        <v>2500</v>
      </c>
      <c r="BH34" s="4">
        <v>2500</v>
      </c>
      <c r="BI34" s="4">
        <v>2500</v>
      </c>
      <c r="BJ34" s="4">
        <v>2500</v>
      </c>
      <c r="BK34" s="4">
        <v>0</v>
      </c>
      <c r="BL34" s="4">
        <v>0</v>
      </c>
      <c r="BM34" s="4">
        <v>0</v>
      </c>
      <c r="BN34" s="4">
        <v>0</v>
      </c>
      <c r="BO34" s="4">
        <v>0</v>
      </c>
      <c r="BP34" s="4">
        <v>0</v>
      </c>
      <c r="BQ34" s="4">
        <v>0</v>
      </c>
      <c r="BR34" s="4">
        <v>0</v>
      </c>
      <c r="BS34" s="4">
        <v>0</v>
      </c>
      <c r="BT34" s="4">
        <v>0</v>
      </c>
      <c r="BU34" s="4">
        <v>0</v>
      </c>
      <c r="BV34" s="4">
        <v>0</v>
      </c>
      <c r="BW34" s="4">
        <v>0</v>
      </c>
      <c r="BX34" s="4">
        <v>0</v>
      </c>
      <c r="BY34" s="4">
        <v>0</v>
      </c>
      <c r="BZ34" s="4">
        <v>0</v>
      </c>
      <c r="CA34" s="4">
        <v>0</v>
      </c>
      <c r="CB34" s="4">
        <v>0</v>
      </c>
      <c r="CC34" s="4">
        <v>0</v>
      </c>
      <c r="CD34" s="4">
        <v>0</v>
      </c>
      <c r="CE34" s="4">
        <v>0</v>
      </c>
      <c r="CF34" s="4">
        <v>0</v>
      </c>
      <c r="CG34" s="4">
        <v>0</v>
      </c>
      <c r="CH34" s="4">
        <v>0</v>
      </c>
      <c r="CI34" s="4">
        <v>0</v>
      </c>
      <c r="CJ34" s="4">
        <v>0</v>
      </c>
      <c r="CK34" s="4">
        <v>0</v>
      </c>
      <c r="CL34" s="4">
        <v>0</v>
      </c>
      <c r="CM34" s="4">
        <v>0</v>
      </c>
      <c r="CN34" s="4">
        <v>0</v>
      </c>
      <c r="CO34" s="4">
        <v>0</v>
      </c>
    </row>
    <row r="35" spans="1:93" s="1" customFormat="1">
      <c r="A35" s="1" t="s">
        <v>713</v>
      </c>
      <c r="B35" s="1" t="s">
        <v>711</v>
      </c>
      <c r="C35" s="4">
        <v>0</v>
      </c>
      <c r="D35" s="4">
        <v>0</v>
      </c>
      <c r="E35" s="4">
        <v>0</v>
      </c>
      <c r="F35" s="4">
        <v>0</v>
      </c>
      <c r="G35" s="4">
        <v>0</v>
      </c>
      <c r="H35" s="4">
        <v>0</v>
      </c>
      <c r="I35" s="4">
        <v>0</v>
      </c>
      <c r="J35" s="4">
        <v>0</v>
      </c>
      <c r="K35" s="4">
        <v>0</v>
      </c>
      <c r="L35" s="4">
        <v>0</v>
      </c>
      <c r="M35" s="4">
        <v>0</v>
      </c>
      <c r="N35" s="4">
        <v>0</v>
      </c>
      <c r="O35" s="4">
        <v>721.12499999999989</v>
      </c>
      <c r="P35" s="4">
        <v>2273.3249999999998</v>
      </c>
      <c r="Q35" s="4">
        <v>2088.5500000000011</v>
      </c>
      <c r="R35" s="4">
        <v>2376.35</v>
      </c>
      <c r="S35" s="4">
        <v>2036.5</v>
      </c>
      <c r="T35" s="4">
        <v>4888.6453322509678</v>
      </c>
      <c r="U35" s="4">
        <v>1037.2898851401169</v>
      </c>
      <c r="V35" s="4">
        <v>1830.132693092738</v>
      </c>
      <c r="W35" s="4">
        <v>1553.7199022879529</v>
      </c>
      <c r="X35" s="4">
        <v>1946.319674198541</v>
      </c>
      <c r="Y35" s="4">
        <v>1504.579780496995</v>
      </c>
      <c r="Z35" s="4">
        <v>2493.9791697455512</v>
      </c>
      <c r="AA35" s="4">
        <v>3004.3574929213269</v>
      </c>
      <c r="AB35" s="4">
        <v>2352.7786994425778</v>
      </c>
      <c r="AC35" s="4">
        <v>3328.9712309116171</v>
      </c>
      <c r="AD35" s="4">
        <v>3995.9206999413818</v>
      </c>
      <c r="AE35" s="4">
        <v>4093.1770754461372</v>
      </c>
      <c r="AF35" s="4">
        <v>2259.6032163933178</v>
      </c>
      <c r="AG35" s="4">
        <v>4093.74750627291</v>
      </c>
      <c r="AH35" s="4">
        <v>2189.19483946433</v>
      </c>
      <c r="AI35" s="4">
        <v>2652.642118967166</v>
      </c>
      <c r="AJ35" s="4">
        <v>1940.3063890081789</v>
      </c>
      <c r="AK35" s="4">
        <v>1010</v>
      </c>
      <c r="AL35" s="4">
        <v>1010</v>
      </c>
      <c r="AM35" s="4">
        <v>1010</v>
      </c>
      <c r="AN35" s="4">
        <v>1010</v>
      </c>
      <c r="AO35" s="4">
        <v>1010</v>
      </c>
      <c r="AP35" s="4">
        <v>1010</v>
      </c>
      <c r="AQ35" s="4">
        <v>1010</v>
      </c>
      <c r="AR35" s="4">
        <v>1010</v>
      </c>
      <c r="AS35" s="4">
        <v>1010</v>
      </c>
      <c r="AT35" s="4">
        <v>1010</v>
      </c>
      <c r="AU35" s="4">
        <v>1010</v>
      </c>
      <c r="AV35" s="4">
        <v>1010</v>
      </c>
      <c r="AW35" s="4">
        <v>1010</v>
      </c>
      <c r="AX35" s="4">
        <v>0</v>
      </c>
      <c r="AY35" s="4">
        <v>0</v>
      </c>
      <c r="AZ35" s="4">
        <v>0</v>
      </c>
      <c r="BA35" s="4">
        <v>0</v>
      </c>
      <c r="BB35" s="4">
        <v>0</v>
      </c>
      <c r="BC35" s="4">
        <v>0</v>
      </c>
      <c r="BD35" s="4">
        <v>0</v>
      </c>
      <c r="BE35" s="4">
        <v>0</v>
      </c>
      <c r="BF35" s="4">
        <v>0</v>
      </c>
      <c r="BG35" s="4">
        <v>0</v>
      </c>
      <c r="BH35" s="4">
        <v>0</v>
      </c>
      <c r="BI35" s="4">
        <v>0</v>
      </c>
      <c r="BJ35" s="4">
        <v>0</v>
      </c>
      <c r="BK35" s="4">
        <v>0</v>
      </c>
      <c r="BL35" s="4">
        <v>0</v>
      </c>
      <c r="BM35" s="4">
        <v>0</v>
      </c>
      <c r="BN35" s="4">
        <v>0</v>
      </c>
      <c r="BO35" s="4">
        <v>0</v>
      </c>
      <c r="BP35" s="4">
        <v>0</v>
      </c>
      <c r="BQ35" s="4">
        <v>0</v>
      </c>
      <c r="BR35" s="4">
        <v>0</v>
      </c>
      <c r="BS35" s="4">
        <v>0</v>
      </c>
      <c r="BT35" s="4">
        <v>0</v>
      </c>
      <c r="BU35" s="4">
        <v>0</v>
      </c>
      <c r="BV35" s="4">
        <v>0</v>
      </c>
      <c r="BW35" s="4">
        <v>0</v>
      </c>
      <c r="BX35" s="4">
        <v>0</v>
      </c>
      <c r="BY35" s="4">
        <v>0</v>
      </c>
      <c r="BZ35" s="4">
        <v>0</v>
      </c>
      <c r="CA35" s="4">
        <v>0</v>
      </c>
      <c r="CB35" s="4">
        <v>0</v>
      </c>
      <c r="CC35" s="4">
        <v>0</v>
      </c>
      <c r="CD35" s="4">
        <v>0</v>
      </c>
      <c r="CE35" s="4">
        <v>0</v>
      </c>
      <c r="CF35" s="4">
        <v>0</v>
      </c>
      <c r="CG35" s="4">
        <v>0</v>
      </c>
      <c r="CH35" s="4">
        <v>0</v>
      </c>
      <c r="CI35" s="4">
        <v>0</v>
      </c>
      <c r="CJ35" s="4">
        <v>0</v>
      </c>
      <c r="CK35" s="4">
        <v>0</v>
      </c>
      <c r="CL35" s="4">
        <v>0</v>
      </c>
      <c r="CM35" s="4">
        <v>0</v>
      </c>
      <c r="CN35" s="4">
        <v>0</v>
      </c>
      <c r="CO35" s="4">
        <v>0</v>
      </c>
    </row>
    <row r="36" spans="1:93" s="1" customFormat="1">
      <c r="B36" s="1" t="s">
        <v>714</v>
      </c>
      <c r="C36" s="4">
        <v>0</v>
      </c>
      <c r="D36" s="4">
        <v>0</v>
      </c>
      <c r="E36" s="4">
        <v>0</v>
      </c>
      <c r="F36" s="4">
        <v>0</v>
      </c>
      <c r="G36" s="4">
        <v>0</v>
      </c>
      <c r="H36" s="4">
        <v>0</v>
      </c>
      <c r="I36" s="4">
        <v>0</v>
      </c>
      <c r="J36" s="4">
        <v>0</v>
      </c>
      <c r="K36" s="4">
        <v>0</v>
      </c>
      <c r="L36" s="4">
        <v>0</v>
      </c>
      <c r="M36" s="4">
        <v>1730.9439035155081</v>
      </c>
      <c r="N36" s="4">
        <v>1660.0300005781869</v>
      </c>
      <c r="O36" s="4">
        <v>1121.567842138214</v>
      </c>
      <c r="P36" s="4">
        <v>2467.3847855195831</v>
      </c>
      <c r="Q36" s="4">
        <v>5687.8752202335118</v>
      </c>
      <c r="R36" s="4">
        <v>11666.81977843248</v>
      </c>
      <c r="S36" s="4">
        <v>14683.69061093956</v>
      </c>
      <c r="T36" s="4">
        <v>19483.729784730582</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v>0</v>
      </c>
      <c r="BK36" s="4">
        <v>0</v>
      </c>
      <c r="BL36" s="4">
        <v>0</v>
      </c>
      <c r="BM36" s="4">
        <v>0</v>
      </c>
      <c r="BN36" s="4">
        <v>0</v>
      </c>
      <c r="BO36" s="4">
        <v>0</v>
      </c>
      <c r="BP36" s="4">
        <v>0</v>
      </c>
      <c r="BQ36" s="4">
        <v>0</v>
      </c>
      <c r="BR36" s="4">
        <v>0</v>
      </c>
      <c r="BS36" s="4">
        <v>0</v>
      </c>
      <c r="BT36" s="4">
        <v>0</v>
      </c>
      <c r="BU36" s="4">
        <v>0</v>
      </c>
      <c r="BV36" s="4">
        <v>0</v>
      </c>
      <c r="BW36" s="4">
        <v>0</v>
      </c>
      <c r="BX36" s="4">
        <v>0</v>
      </c>
      <c r="BY36" s="4">
        <v>0</v>
      </c>
      <c r="BZ36" s="4">
        <v>0</v>
      </c>
      <c r="CA36" s="4">
        <v>0</v>
      </c>
      <c r="CB36" s="4">
        <v>0</v>
      </c>
      <c r="CC36" s="4">
        <v>0</v>
      </c>
      <c r="CD36" s="4">
        <v>0</v>
      </c>
      <c r="CE36" s="4">
        <v>0</v>
      </c>
      <c r="CF36" s="4">
        <v>0</v>
      </c>
      <c r="CG36" s="4">
        <v>0</v>
      </c>
      <c r="CH36" s="4">
        <v>0</v>
      </c>
      <c r="CI36" s="4">
        <v>0</v>
      </c>
      <c r="CJ36" s="4">
        <v>0</v>
      </c>
      <c r="CK36" s="4">
        <v>0</v>
      </c>
      <c r="CL36" s="4">
        <v>0</v>
      </c>
      <c r="CM36" s="4">
        <v>0</v>
      </c>
      <c r="CN36" s="4">
        <v>0</v>
      </c>
      <c r="CO36" s="4">
        <v>0</v>
      </c>
    </row>
    <row r="37" spans="1:93" s="1" customFormat="1">
      <c r="B37" s="1" t="s">
        <v>723</v>
      </c>
      <c r="C37" s="4">
        <v>0</v>
      </c>
      <c r="D37" s="4">
        <v>0</v>
      </c>
      <c r="E37" s="4">
        <v>0</v>
      </c>
      <c r="F37" s="4">
        <v>0</v>
      </c>
      <c r="G37" s="4">
        <v>0</v>
      </c>
      <c r="H37" s="4">
        <v>0</v>
      </c>
      <c r="I37" s="4">
        <v>0</v>
      </c>
      <c r="J37" s="4">
        <v>0</v>
      </c>
      <c r="K37" s="4">
        <v>0</v>
      </c>
      <c r="L37" s="4">
        <v>0</v>
      </c>
      <c r="M37" s="4">
        <v>0</v>
      </c>
      <c r="N37" s="4">
        <v>0</v>
      </c>
      <c r="O37" s="4">
        <v>0</v>
      </c>
      <c r="P37" s="4">
        <v>0</v>
      </c>
      <c r="Q37" s="4">
        <v>0</v>
      </c>
      <c r="R37" s="4">
        <v>0</v>
      </c>
      <c r="S37" s="4">
        <v>0</v>
      </c>
      <c r="T37" s="4">
        <v>0</v>
      </c>
      <c r="U37" s="4">
        <v>13.760381648319999</v>
      </c>
      <c r="V37" s="4">
        <v>55.193999591049987</v>
      </c>
      <c r="W37" s="4">
        <v>37.804460392218978</v>
      </c>
      <c r="X37" s="4">
        <v>89.161172067489986</v>
      </c>
      <c r="Y37" s="4">
        <v>60.205347467995999</v>
      </c>
      <c r="Z37" s="4">
        <v>114.829064579902</v>
      </c>
      <c r="AA37" s="4">
        <v>127.696681522989</v>
      </c>
      <c r="AB37" s="4">
        <v>138.521141115642</v>
      </c>
      <c r="AC37" s="4">
        <v>158.52282312502399</v>
      </c>
      <c r="AD37" s="4">
        <v>106.1827561735862</v>
      </c>
      <c r="AE37" s="4">
        <v>229.923853495266</v>
      </c>
      <c r="AF37" s="4">
        <v>120.3194061047743</v>
      </c>
      <c r="AG37" s="4">
        <v>124.87934764240551</v>
      </c>
      <c r="AH37" s="4">
        <v>157.51849443848519</v>
      </c>
      <c r="AI37" s="4">
        <v>157.51849443848519</v>
      </c>
      <c r="AJ37" s="4">
        <v>157.51849443848519</v>
      </c>
      <c r="AK37" s="4">
        <v>158.03191922388322</v>
      </c>
      <c r="AL37" s="4">
        <v>158.03191922388322</v>
      </c>
      <c r="AM37" s="4">
        <v>158.03191922388322</v>
      </c>
      <c r="AN37" s="4">
        <v>158.03191922388322</v>
      </c>
      <c r="AO37" s="4">
        <v>158.03191922388322</v>
      </c>
      <c r="AP37" s="4">
        <v>158.03191922388322</v>
      </c>
      <c r="AQ37" s="4">
        <v>158.03191922388322</v>
      </c>
      <c r="AR37" s="4">
        <v>158.03191922388322</v>
      </c>
      <c r="AS37" s="4">
        <v>158.03191922388322</v>
      </c>
      <c r="AT37" s="4">
        <v>158.03191922388322</v>
      </c>
      <c r="AU37" s="4">
        <v>158.03191922388322</v>
      </c>
      <c r="AV37" s="4">
        <v>158.03191922388322</v>
      </c>
      <c r="AW37" s="4">
        <v>158.03191922388322</v>
      </c>
      <c r="AX37" s="4">
        <v>0</v>
      </c>
      <c r="AY37" s="4">
        <v>0</v>
      </c>
      <c r="AZ37" s="4">
        <v>0</v>
      </c>
      <c r="BA37" s="4">
        <v>0</v>
      </c>
      <c r="BB37" s="4">
        <v>0</v>
      </c>
      <c r="BC37" s="4">
        <v>0</v>
      </c>
      <c r="BD37" s="4">
        <v>0</v>
      </c>
      <c r="BE37" s="4">
        <v>0</v>
      </c>
      <c r="BF37" s="4">
        <v>0</v>
      </c>
      <c r="BG37" s="4">
        <v>0</v>
      </c>
      <c r="BH37" s="4">
        <v>0</v>
      </c>
      <c r="BI37" s="4">
        <v>0</v>
      </c>
      <c r="BJ37" s="4">
        <v>0</v>
      </c>
      <c r="BK37" s="4">
        <v>0</v>
      </c>
      <c r="BL37" s="4">
        <v>0</v>
      </c>
      <c r="BM37" s="4">
        <v>0</v>
      </c>
      <c r="BN37" s="4">
        <v>0</v>
      </c>
      <c r="BO37" s="4">
        <v>0</v>
      </c>
      <c r="BP37" s="4">
        <v>0</v>
      </c>
      <c r="BQ37" s="4">
        <v>0</v>
      </c>
      <c r="BR37" s="4">
        <v>0</v>
      </c>
      <c r="BS37" s="4">
        <v>0</v>
      </c>
      <c r="BT37" s="4">
        <v>0</v>
      </c>
      <c r="BU37" s="4">
        <v>0</v>
      </c>
      <c r="BV37" s="4">
        <v>0</v>
      </c>
      <c r="BW37" s="4">
        <v>0</v>
      </c>
      <c r="BX37" s="4">
        <v>0</v>
      </c>
      <c r="BY37" s="4">
        <v>0</v>
      </c>
      <c r="BZ37" s="4">
        <v>0</v>
      </c>
      <c r="CA37" s="4">
        <v>0</v>
      </c>
      <c r="CB37" s="4">
        <v>0</v>
      </c>
      <c r="CC37" s="4">
        <v>0</v>
      </c>
      <c r="CD37" s="4">
        <v>0</v>
      </c>
      <c r="CE37" s="4">
        <v>0</v>
      </c>
      <c r="CF37" s="4">
        <v>0</v>
      </c>
      <c r="CG37" s="4">
        <v>0</v>
      </c>
      <c r="CH37" s="4">
        <v>0</v>
      </c>
      <c r="CI37" s="4">
        <v>0</v>
      </c>
      <c r="CJ37" s="4">
        <v>0</v>
      </c>
      <c r="CK37" s="4">
        <v>0</v>
      </c>
      <c r="CL37" s="4">
        <v>0</v>
      </c>
      <c r="CM37" s="4">
        <v>0</v>
      </c>
      <c r="CN37" s="4">
        <v>0</v>
      </c>
      <c r="CO37" s="4">
        <v>0</v>
      </c>
    </row>
    <row r="38" spans="1:93" s="1" customFormat="1">
      <c r="B38" s="1" t="s">
        <v>724</v>
      </c>
      <c r="C38" s="4">
        <v>1831.6359213421931</v>
      </c>
      <c r="D38" s="4">
        <v>1831.6359213421931</v>
      </c>
      <c r="E38" s="4">
        <v>1831.6359213421931</v>
      </c>
      <c r="F38" s="4">
        <v>1831.6359213421931</v>
      </c>
      <c r="G38" s="4">
        <v>1831.6359213421931</v>
      </c>
      <c r="H38" s="4">
        <v>1831.6359213421931</v>
      </c>
      <c r="I38" s="4">
        <v>1831.6359213421931</v>
      </c>
      <c r="J38" s="4">
        <v>1831.6359213421931</v>
      </c>
      <c r="K38" s="4">
        <v>1831.6359213421931</v>
      </c>
      <c r="L38" s="4">
        <v>1831.6359213421931</v>
      </c>
      <c r="M38" s="4">
        <v>1831.6359213421931</v>
      </c>
      <c r="N38" s="4">
        <v>1831.6359213421931</v>
      </c>
      <c r="O38" s="4">
        <v>1831.6359213421931</v>
      </c>
      <c r="P38" s="4">
        <v>1831.6359213421931</v>
      </c>
      <c r="Q38" s="4">
        <v>1831.6359213421931</v>
      </c>
      <c r="R38" s="4">
        <v>1831.6359213421931</v>
      </c>
      <c r="S38" s="4">
        <v>1831.6359213421931</v>
      </c>
      <c r="T38" s="4">
        <v>1836.6183631370229</v>
      </c>
      <c r="U38" s="4">
        <v>858.81712086452342</v>
      </c>
      <c r="V38" s="4">
        <v>2537.0676056553411</v>
      </c>
      <c r="W38" s="4">
        <v>1971.4931134159892</v>
      </c>
      <c r="X38" s="4">
        <v>1164.2426842643904</v>
      </c>
      <c r="Y38" s="4">
        <v>1290.9386951106167</v>
      </c>
      <c r="Z38" s="4">
        <v>1206.9279508002919</v>
      </c>
      <c r="AA38" s="4">
        <v>686.6700692475531</v>
      </c>
      <c r="AB38" s="4">
        <v>1022.1466537129384</v>
      </c>
      <c r="AC38" s="4">
        <v>760.16247339399547</v>
      </c>
      <c r="AD38" s="4">
        <v>509.37148481383008</v>
      </c>
      <c r="AE38" s="4">
        <v>586.81693709453737</v>
      </c>
      <c r="AF38" s="4">
        <v>587.67931199117766</v>
      </c>
      <c r="AG38" s="4">
        <v>534.94817767249106</v>
      </c>
      <c r="AH38" s="4">
        <v>570.15276134984572</v>
      </c>
      <c r="AI38" s="4">
        <v>570.15276134984572</v>
      </c>
      <c r="AJ38" s="4">
        <v>570.15276134984572</v>
      </c>
      <c r="AK38" s="4">
        <v>569.98378513462387</v>
      </c>
      <c r="AL38" s="4">
        <v>569.98378513462387</v>
      </c>
      <c r="AM38" s="4">
        <v>569.98378513462387</v>
      </c>
      <c r="AN38" s="4">
        <v>569.98378513462387</v>
      </c>
      <c r="AO38" s="4">
        <v>569.98378513462387</v>
      </c>
      <c r="AP38" s="4">
        <v>569.98378513462387</v>
      </c>
      <c r="AQ38" s="4">
        <v>569.98378513462387</v>
      </c>
      <c r="AR38" s="4">
        <v>569.98378513462387</v>
      </c>
      <c r="AS38" s="4">
        <v>569.98378513462387</v>
      </c>
      <c r="AT38" s="4">
        <v>569.98378513462387</v>
      </c>
      <c r="AU38" s="4">
        <v>569.98378513462387</v>
      </c>
      <c r="AV38" s="4">
        <v>569.98378513462387</v>
      </c>
      <c r="AW38" s="4">
        <v>569.98378513462387</v>
      </c>
      <c r="AX38" s="4">
        <v>569.98378513462387</v>
      </c>
      <c r="AY38" s="4">
        <v>569.98378513462387</v>
      </c>
      <c r="AZ38" s="4">
        <v>569.98378513462387</v>
      </c>
      <c r="BA38" s="4">
        <v>569.98378513462387</v>
      </c>
      <c r="BB38" s="4">
        <v>569.98378513462387</v>
      </c>
      <c r="BC38" s="4">
        <v>569.98378513462387</v>
      </c>
      <c r="BD38" s="4">
        <v>569.98378513462387</v>
      </c>
      <c r="BE38" s="4">
        <v>569.98378513462387</v>
      </c>
      <c r="BF38" s="4">
        <v>569.98378513462387</v>
      </c>
      <c r="BG38" s="4">
        <v>569.98378513462387</v>
      </c>
      <c r="BH38" s="4">
        <v>569.98378513462387</v>
      </c>
      <c r="BI38" s="4">
        <v>569.98378513462387</v>
      </c>
      <c r="BJ38" s="4">
        <v>569.98378513462387</v>
      </c>
      <c r="BK38" s="4">
        <v>569.98378513462387</v>
      </c>
      <c r="BL38" s="4">
        <v>569.98378513462387</v>
      </c>
      <c r="BM38" s="4">
        <v>569.98378513462387</v>
      </c>
      <c r="BN38" s="4">
        <v>569.98378513462387</v>
      </c>
      <c r="BO38" s="4">
        <v>569.98378513462387</v>
      </c>
      <c r="BP38" s="4">
        <v>569.98378513462387</v>
      </c>
      <c r="BQ38" s="4">
        <v>569.98378513462387</v>
      </c>
      <c r="BR38" s="4">
        <v>569.98378513462387</v>
      </c>
      <c r="BS38" s="4">
        <v>569.98378513462387</v>
      </c>
      <c r="BT38" s="4">
        <v>569.98378513462387</v>
      </c>
      <c r="BU38" s="4">
        <v>569.98378513462387</v>
      </c>
      <c r="BV38" s="4">
        <v>569.98378513462387</v>
      </c>
      <c r="BW38" s="4">
        <v>569.98378513462387</v>
      </c>
      <c r="BX38" s="4">
        <v>569.98378513462387</v>
      </c>
      <c r="BY38" s="4">
        <v>569.98378513462387</v>
      </c>
      <c r="BZ38" s="4">
        <v>569.98378513462387</v>
      </c>
      <c r="CA38" s="4">
        <v>569.98378513462387</v>
      </c>
      <c r="CB38" s="4">
        <v>569.98378513462387</v>
      </c>
      <c r="CC38" s="4">
        <v>569.98378513462387</v>
      </c>
      <c r="CD38" s="4">
        <v>569.98378513462387</v>
      </c>
      <c r="CE38" s="4">
        <v>569.98378513462387</v>
      </c>
      <c r="CF38" s="4">
        <v>569.98378513462387</v>
      </c>
      <c r="CG38" s="4">
        <v>569.98378513462387</v>
      </c>
      <c r="CH38" s="4">
        <v>569.98378513462387</v>
      </c>
      <c r="CI38" s="4">
        <v>569.98378513462387</v>
      </c>
      <c r="CJ38" s="4">
        <v>569.98378513462387</v>
      </c>
      <c r="CK38" s="4">
        <v>0</v>
      </c>
      <c r="CL38" s="4">
        <v>0</v>
      </c>
      <c r="CM38" s="4">
        <v>0</v>
      </c>
      <c r="CN38" s="4">
        <v>0</v>
      </c>
      <c r="CO38" s="4">
        <v>0</v>
      </c>
    </row>
    <row r="39" spans="1:93" s="1" customFormat="1">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row>
    <row r="40" spans="1:93">
      <c r="A40" s="1" t="s">
        <v>716</v>
      </c>
      <c r="B40" t="s">
        <v>717</v>
      </c>
      <c r="C40" s="401">
        <v>99.826227823101434</v>
      </c>
      <c r="D40" s="401">
        <v>72.705457215065252</v>
      </c>
      <c r="E40" s="401">
        <v>323.58959380912313</v>
      </c>
      <c r="F40" s="401">
        <v>359.5000203235324</v>
      </c>
      <c r="G40" s="401">
        <v>474.26428320947451</v>
      </c>
      <c r="H40" s="401">
        <v>-79.591844759826699</v>
      </c>
      <c r="I40" s="401">
        <v>-566.32785237591304</v>
      </c>
      <c r="J40" s="401">
        <v>-1357.9859805820449</v>
      </c>
      <c r="K40" s="401">
        <v>-2458.4062811632289</v>
      </c>
      <c r="L40" s="401">
        <v>-3602.891242474534</v>
      </c>
      <c r="M40" s="401">
        <v>-4616.9023958219659</v>
      </c>
      <c r="N40" s="401">
        <v>-5232.0055824313531</v>
      </c>
      <c r="O40" s="401">
        <v>-5683.6596113771993</v>
      </c>
      <c r="P40" s="401">
        <v>-6013.2339786652392</v>
      </c>
      <c r="Q40" s="401">
        <v>-6277.432898937338</v>
      </c>
      <c r="R40" s="401">
        <v>-6483.2210646417543</v>
      </c>
      <c r="S40" s="401">
        <v>-6735.2705499836256</v>
      </c>
      <c r="T40" s="401">
        <v>-6978.763394728242</v>
      </c>
      <c r="U40" s="401">
        <v>-7194.2499039583336</v>
      </c>
      <c r="V40" s="401">
        <v>-7370.2489573591856</v>
      </c>
      <c r="W40" s="401">
        <v>-7533.9034622893942</v>
      </c>
      <c r="X40" s="401">
        <v>-7648.0098433711773</v>
      </c>
      <c r="Y40" s="401">
        <v>-7769.9773989229197</v>
      </c>
      <c r="Z40" s="401">
        <v>-7852.7345221598189</v>
      </c>
      <c r="AA40" s="401">
        <v>-7679.5438955144946</v>
      </c>
      <c r="AB40" s="401">
        <v>-7559.0414035194581</v>
      </c>
      <c r="AC40" s="401">
        <v>-6718.9996819942662</v>
      </c>
      <c r="AD40" s="401">
        <v>-5760.6715086422828</v>
      </c>
      <c r="AE40" s="401">
        <v>-4185.3633200029144</v>
      </c>
      <c r="AF40" s="401">
        <v>-3558.6451535911569</v>
      </c>
      <c r="AG40" s="401">
        <v>-2790.3208287908151</v>
      </c>
      <c r="AH40" s="401">
        <v>-2064.089601448256</v>
      </c>
      <c r="AI40" s="401">
        <v>-1487.3770872523767</v>
      </c>
      <c r="AJ40" s="401">
        <v>-1026.0663214607675</v>
      </c>
      <c r="AK40" s="401">
        <v>-791.10555120570336</v>
      </c>
      <c r="AL40" s="401">
        <v>-513.90130430179966</v>
      </c>
      <c r="AM40" s="401">
        <v>-345.87479049963622</v>
      </c>
      <c r="AN40" s="401">
        <v>-63.746080368275379</v>
      </c>
      <c r="AO40" s="401">
        <v>3.1933597459748029</v>
      </c>
      <c r="AP40" s="401">
        <v>75.589069233333333</v>
      </c>
      <c r="AQ40" s="401">
        <v>139.69316758087172</v>
      </c>
      <c r="AR40" s="401">
        <v>73.235430599934205</v>
      </c>
      <c r="AS40" s="401">
        <v>-66.711940453216599</v>
      </c>
      <c r="AT40" s="401">
        <v>-292.86883553168093</v>
      </c>
      <c r="AU40" s="401">
        <v>-578.95097799375856</v>
      </c>
      <c r="AV40" s="401">
        <v>-908.66575780868232</v>
      </c>
      <c r="AW40" s="401">
        <v>-1290.6997316387531</v>
      </c>
      <c r="AX40" s="401">
        <v>-1738.5241697840042</v>
      </c>
      <c r="AY40" s="401">
        <v>-2099.5208794239352</v>
      </c>
      <c r="AZ40" s="401">
        <v>-2445.3964530541793</v>
      </c>
      <c r="BA40" s="401">
        <v>-2765.0374473282368</v>
      </c>
      <c r="BB40" s="401">
        <v>-3042.5179189054743</v>
      </c>
      <c r="BC40" s="401">
        <v>-3269.9785911031254</v>
      </c>
      <c r="BD40" s="401">
        <v>-3452.2560205996224</v>
      </c>
      <c r="BE40" s="401">
        <v>-3635.3909306828673</v>
      </c>
      <c r="BF40" s="401">
        <v>-3913.200425008225</v>
      </c>
      <c r="BG40" s="401">
        <v>-4143.1496440958626</v>
      </c>
      <c r="BH40" s="401">
        <v>-4393.5265248802125</v>
      </c>
      <c r="BI40" s="401">
        <v>-4627.4862795627769</v>
      </c>
      <c r="BJ40" s="401">
        <v>-4809.9446314827874</v>
      </c>
      <c r="BK40" s="401">
        <v>-4955.3675886614174</v>
      </c>
      <c r="BL40" s="401">
        <v>-4803.4121235560151</v>
      </c>
      <c r="BM40" s="401">
        <v>-4630.5336249111488</v>
      </c>
      <c r="BN40" s="401">
        <v>-4472.4820927605488</v>
      </c>
      <c r="BO40" s="401">
        <v>-4322.1075270646161</v>
      </c>
      <c r="BP40" s="401">
        <v>-4187.2474278570826</v>
      </c>
      <c r="BQ40" s="401">
        <v>-4057.8184617782167</v>
      </c>
      <c r="BR40" s="401">
        <v>-3908.410117729883</v>
      </c>
      <c r="BS40" s="401">
        <v>-3745.1829068058173</v>
      </c>
      <c r="BT40" s="401">
        <v>-3567.1284956785489</v>
      </c>
      <c r="BU40" s="401">
        <v>-3378.3489677122166</v>
      </c>
      <c r="BV40" s="401">
        <v>-3378.8586828975376</v>
      </c>
      <c r="BW40" s="401">
        <v>-3369.9489054777719</v>
      </c>
      <c r="BX40" s="401">
        <v>-3351.070091902543</v>
      </c>
      <c r="BY40" s="401">
        <v>-3330.861994943315</v>
      </c>
      <c r="BZ40" s="401">
        <v>-3296.4724367942217</v>
      </c>
      <c r="CA40" s="401">
        <v>-3259.8503731647988</v>
      </c>
      <c r="CB40" s="401">
        <v>-3219.8717474206046</v>
      </c>
      <c r="CC40" s="401">
        <v>-3174.8625028934789</v>
      </c>
      <c r="CD40" s="401">
        <v>-3124.5235829108537</v>
      </c>
      <c r="CE40" s="401">
        <v>-3063.9333641657636</v>
      </c>
      <c r="CF40" s="401">
        <v>-3001.3570233248383</v>
      </c>
      <c r="CG40" s="401">
        <v>-2937.1349152844973</v>
      </c>
      <c r="CH40" s="401">
        <v>-2871.6096500579101</v>
      </c>
      <c r="CI40" s="401">
        <v>-2804.7571709930476</v>
      </c>
      <c r="CJ40" s="401">
        <v>-2736.7596714202678</v>
      </c>
      <c r="CK40" s="401">
        <v>0</v>
      </c>
      <c r="CL40" s="401">
        <v>0</v>
      </c>
      <c r="CM40" s="401">
        <v>0</v>
      </c>
      <c r="CN40" s="401">
        <v>0</v>
      </c>
      <c r="CO40" s="401">
        <v>0</v>
      </c>
    </row>
    <row r="41" spans="1:93">
      <c r="B41" t="s">
        <v>718</v>
      </c>
      <c r="C41" s="401">
        <v>722.03109891207907</v>
      </c>
      <c r="D41" s="401">
        <v>720.07432153148761</v>
      </c>
      <c r="E41" s="401">
        <v>718.11754415089604</v>
      </c>
      <c r="F41" s="401">
        <v>716.16076677030469</v>
      </c>
      <c r="G41" s="401">
        <v>714.20398938971323</v>
      </c>
      <c r="H41" s="401">
        <v>712.24721200912188</v>
      </c>
      <c r="I41" s="401">
        <v>710.29043462853042</v>
      </c>
      <c r="J41" s="401">
        <v>708.33365724793907</v>
      </c>
      <c r="K41" s="401">
        <v>706.3768798673475</v>
      </c>
      <c r="L41" s="401">
        <v>704.42010248675615</v>
      </c>
      <c r="M41" s="401">
        <v>2446.0630419066274</v>
      </c>
      <c r="N41" s="401">
        <v>2368.2694839288724</v>
      </c>
      <c r="O41" s="401">
        <v>1987.7909210454807</v>
      </c>
      <c r="P41" s="401">
        <v>3698.6636204862189</v>
      </c>
      <c r="Q41" s="401">
        <v>6953.0498127663122</v>
      </c>
      <c r="R41" s="401">
        <v>13109.577805667097</v>
      </c>
      <c r="S41" s="401">
        <v>16082.660128988895</v>
      </c>
      <c r="T41" s="401">
        <v>22870.865370860203</v>
      </c>
      <c r="U41" s="401">
        <v>342.67408728860221</v>
      </c>
      <c r="V41" s="401">
        <v>1324.6298181667878</v>
      </c>
      <c r="W41" s="401">
        <v>1188.9109682046694</v>
      </c>
      <c r="X41" s="401">
        <v>1040.3309099032062</v>
      </c>
      <c r="Y41" s="401">
        <v>1015.5331164947835</v>
      </c>
      <c r="Z41" s="401">
        <v>1523.0158324396552</v>
      </c>
      <c r="AA41" s="401">
        <v>1844.843549542238</v>
      </c>
      <c r="AB41" s="401">
        <v>1753.1667448775099</v>
      </c>
      <c r="AC41" s="401">
        <v>2458.3054835075741</v>
      </c>
      <c r="AD41" s="401">
        <v>2907.8383758688074</v>
      </c>
      <c r="AE41" s="401">
        <v>3182.1280714749919</v>
      </c>
      <c r="AF41" s="401">
        <v>1842.3175070384232</v>
      </c>
      <c r="AG41" s="401">
        <v>3470.9586058917153</v>
      </c>
      <c r="AH41" s="401">
        <v>1872.3356107949242</v>
      </c>
      <c r="AI41" s="401">
        <v>2268.131775382064</v>
      </c>
      <c r="AJ41" s="401">
        <v>1749.8781930640025</v>
      </c>
      <c r="AK41" s="401">
        <v>941.81660401082456</v>
      </c>
      <c r="AL41" s="401">
        <v>977.90622380439368</v>
      </c>
      <c r="AM41" s="401">
        <v>1020.8210292636352</v>
      </c>
      <c r="AN41" s="401">
        <v>1083.1058694752139</v>
      </c>
      <c r="AO41" s="401">
        <v>1084.0742902086276</v>
      </c>
      <c r="AP41" s="401">
        <v>1090.7820172398613</v>
      </c>
      <c r="AQ41" s="401">
        <v>1095.5241098921208</v>
      </c>
      <c r="AR41" s="401">
        <v>1099.6233530351008</v>
      </c>
      <c r="AS41" s="401">
        <v>1102.8188659523323</v>
      </c>
      <c r="AT41" s="401">
        <v>1108.447248481019</v>
      </c>
      <c r="AU41" s="401">
        <v>1114.978702972865</v>
      </c>
      <c r="AV41" s="401">
        <v>1119.9089839294102</v>
      </c>
      <c r="AW41" s="401">
        <v>1126.7653376768426</v>
      </c>
      <c r="AX41" s="401">
        <v>191.46717583911476</v>
      </c>
      <c r="AY41" s="401">
        <v>202.84507196589536</v>
      </c>
      <c r="AZ41" s="401">
        <v>209.35669929343587</v>
      </c>
      <c r="BA41" s="401">
        <v>220.36008196272309</v>
      </c>
      <c r="BB41" s="401">
        <v>226.75040321761631</v>
      </c>
      <c r="BC41" s="401">
        <v>234.30177491983062</v>
      </c>
      <c r="BD41" s="401">
        <v>240.06856884051399</v>
      </c>
      <c r="BE41" s="401">
        <v>243.5056332315815</v>
      </c>
      <c r="BF41" s="401">
        <v>246.94269762264884</v>
      </c>
      <c r="BG41" s="401">
        <v>250.37976201371629</v>
      </c>
      <c r="BH41" s="401">
        <v>253.81682640478374</v>
      </c>
      <c r="BI41" s="401">
        <v>257.25389079585108</v>
      </c>
      <c r="BJ41" s="401">
        <v>260.69095518691847</v>
      </c>
      <c r="BK41" s="401">
        <v>264.12801957798592</v>
      </c>
      <c r="BL41" s="401">
        <v>267.56508396905332</v>
      </c>
      <c r="BM41" s="401">
        <v>271.00214836012071</v>
      </c>
      <c r="BN41" s="401">
        <v>274.43921275118822</v>
      </c>
      <c r="BO41" s="401">
        <v>277.87627714225556</v>
      </c>
      <c r="BP41" s="401">
        <v>281.31334153332307</v>
      </c>
      <c r="BQ41" s="401">
        <v>284.75040592439046</v>
      </c>
      <c r="BR41" s="401">
        <v>285.2612604912141</v>
      </c>
      <c r="BS41" s="401">
        <v>285.77211505803768</v>
      </c>
      <c r="BT41" s="401">
        <v>286.28296962486132</v>
      </c>
      <c r="BU41" s="401">
        <v>286.79382419168491</v>
      </c>
      <c r="BV41" s="401">
        <v>287.3046787585086</v>
      </c>
      <c r="BW41" s="401">
        <v>287.81553332533224</v>
      </c>
      <c r="BX41" s="401">
        <v>288.32638789215588</v>
      </c>
      <c r="BY41" s="401">
        <v>288.83724245897952</v>
      </c>
      <c r="BZ41" s="401">
        <v>289.34809702580316</v>
      </c>
      <c r="CA41" s="401">
        <v>289.85895159262679</v>
      </c>
      <c r="CB41" s="401">
        <v>290.36980615945043</v>
      </c>
      <c r="CC41" s="401">
        <v>290.88066072627402</v>
      </c>
      <c r="CD41" s="401">
        <v>291.39151529309771</v>
      </c>
      <c r="CE41" s="401">
        <v>291.90236985992135</v>
      </c>
      <c r="CF41" s="401">
        <v>292.41322442674493</v>
      </c>
      <c r="CG41" s="401">
        <v>292.92407899356863</v>
      </c>
      <c r="CH41" s="401">
        <v>293.43493356039221</v>
      </c>
      <c r="CI41" s="401">
        <v>293.94578812721585</v>
      </c>
      <c r="CJ41" s="401">
        <v>294.45664269403954</v>
      </c>
      <c r="CK41" s="401">
        <v>0</v>
      </c>
      <c r="CL41" s="401">
        <v>0</v>
      </c>
      <c r="CM41" s="401">
        <v>0</v>
      </c>
      <c r="CN41" s="401">
        <v>0</v>
      </c>
      <c r="CO41" s="401">
        <v>0</v>
      </c>
    </row>
    <row r="42" spans="1:93" s="48" customFormat="1" ht="15.75" thickBot="1">
      <c r="B42" s="48" t="s">
        <v>728</v>
      </c>
      <c r="C42" s="398">
        <f>SUM(C40:C41)</f>
        <v>821.85732673518055</v>
      </c>
      <c r="D42" s="398">
        <f t="shared" ref="D42:BK42" si="6">SUM(D40:D41)</f>
        <v>792.77977874655289</v>
      </c>
      <c r="E42" s="398">
        <f t="shared" si="6"/>
        <v>1041.7071379600193</v>
      </c>
      <c r="F42" s="398">
        <f t="shared" si="6"/>
        <v>1075.6607870938371</v>
      </c>
      <c r="G42" s="398">
        <f t="shared" si="6"/>
        <v>1188.4682725991877</v>
      </c>
      <c r="H42" s="398">
        <f t="shared" si="6"/>
        <v>632.65536724929518</v>
      </c>
      <c r="I42" s="398">
        <f t="shared" si="6"/>
        <v>143.96258225261738</v>
      </c>
      <c r="J42" s="398">
        <f t="shared" si="6"/>
        <v>-649.65232333410586</v>
      </c>
      <c r="K42" s="398">
        <f t="shared" si="6"/>
        <v>-1752.0294012958814</v>
      </c>
      <c r="L42" s="398">
        <f t="shared" si="6"/>
        <v>-2898.4711399877779</v>
      </c>
      <c r="M42" s="398">
        <f t="shared" si="6"/>
        <v>-2170.8393539153385</v>
      </c>
      <c r="N42" s="398">
        <f t="shared" si="6"/>
        <v>-2863.7360985024807</v>
      </c>
      <c r="O42" s="398">
        <f t="shared" si="6"/>
        <v>-3695.8686903317184</v>
      </c>
      <c r="P42" s="398">
        <f t="shared" si="6"/>
        <v>-2314.5703581790203</v>
      </c>
      <c r="Q42" s="398">
        <f t="shared" si="6"/>
        <v>675.61691382897425</v>
      </c>
      <c r="R42" s="398">
        <f t="shared" si="6"/>
        <v>6626.3567410253427</v>
      </c>
      <c r="S42" s="398">
        <f t="shared" si="6"/>
        <v>9347.3895790052702</v>
      </c>
      <c r="T42" s="398">
        <f t="shared" si="6"/>
        <v>15892.101976131962</v>
      </c>
      <c r="U42" s="398">
        <f t="shared" si="6"/>
        <v>-6851.5758166697315</v>
      </c>
      <c r="V42" s="398">
        <f t="shared" si="6"/>
        <v>-6045.6191391923976</v>
      </c>
      <c r="W42" s="398">
        <f t="shared" si="6"/>
        <v>-6344.992494084725</v>
      </c>
      <c r="X42" s="398">
        <f t="shared" si="6"/>
        <v>-6607.6789334679706</v>
      </c>
      <c r="Y42" s="398">
        <f t="shared" si="6"/>
        <v>-6754.4442824281359</v>
      </c>
      <c r="Z42" s="398">
        <f t="shared" si="6"/>
        <v>-6329.7186897201636</v>
      </c>
      <c r="AA42" s="398">
        <f t="shared" si="6"/>
        <v>-5834.7003459722564</v>
      </c>
      <c r="AB42" s="398">
        <f t="shared" si="6"/>
        <v>-5805.8746586419484</v>
      </c>
      <c r="AC42" s="398">
        <f t="shared" si="6"/>
        <v>-4260.6941984866917</v>
      </c>
      <c r="AD42" s="398">
        <f t="shared" si="6"/>
        <v>-2852.8331327734754</v>
      </c>
      <c r="AE42" s="398">
        <f t="shared" si="6"/>
        <v>-1003.2352485279225</v>
      </c>
      <c r="AF42" s="398">
        <f t="shared" si="6"/>
        <v>-1716.3276465527338</v>
      </c>
      <c r="AG42" s="398">
        <f t="shared" si="6"/>
        <v>680.63777710090017</v>
      </c>
      <c r="AH42" s="398">
        <f t="shared" si="6"/>
        <v>-191.75399065333181</v>
      </c>
      <c r="AI42" s="398">
        <f t="shared" si="6"/>
        <v>780.75468812968734</v>
      </c>
      <c r="AJ42" s="398">
        <f t="shared" si="6"/>
        <v>723.81187160323498</v>
      </c>
      <c r="AK42" s="398">
        <f t="shared" si="6"/>
        <v>150.7110528051212</v>
      </c>
      <c r="AL42" s="398">
        <f>SUM(AL40:AL41)</f>
        <v>464.00491950259402</v>
      </c>
      <c r="AM42" s="398">
        <f t="shared" si="6"/>
        <v>674.94623876399896</v>
      </c>
      <c r="AN42" s="398">
        <f t="shared" si="6"/>
        <v>1019.3597891069386</v>
      </c>
      <c r="AO42" s="398">
        <f t="shared" si="6"/>
        <v>1087.2676499546023</v>
      </c>
      <c r="AP42" s="398">
        <f t="shared" si="6"/>
        <v>1166.3710864731945</v>
      </c>
      <c r="AQ42" s="398">
        <f t="shared" si="6"/>
        <v>1235.2172774729925</v>
      </c>
      <c r="AR42" s="398">
        <f t="shared" si="6"/>
        <v>1172.858783635035</v>
      </c>
      <c r="AS42" s="398">
        <f t="shared" si="6"/>
        <v>1036.1069254991157</v>
      </c>
      <c r="AT42" s="398">
        <f t="shared" si="6"/>
        <v>815.57841294933803</v>
      </c>
      <c r="AU42" s="398">
        <f t="shared" si="6"/>
        <v>536.02772497910644</v>
      </c>
      <c r="AV42" s="398">
        <f t="shared" si="6"/>
        <v>211.24322612072785</v>
      </c>
      <c r="AW42" s="398">
        <f t="shared" si="6"/>
        <v>-163.93439396191047</v>
      </c>
      <c r="AX42" s="398">
        <f t="shared" si="6"/>
        <v>-1547.0569939448894</v>
      </c>
      <c r="AY42" s="398">
        <f t="shared" si="6"/>
        <v>-1896.6758074580398</v>
      </c>
      <c r="AZ42" s="398">
        <f t="shared" si="6"/>
        <v>-2236.0397537607437</v>
      </c>
      <c r="BA42" s="398">
        <f t="shared" si="6"/>
        <v>-2544.6773653655137</v>
      </c>
      <c r="BB42" s="398">
        <f t="shared" si="6"/>
        <v>-2815.7675156878581</v>
      </c>
      <c r="BC42" s="398">
        <f t="shared" si="6"/>
        <v>-3035.6768161832947</v>
      </c>
      <c r="BD42" s="398">
        <f t="shared" si="6"/>
        <v>-3212.1874517591086</v>
      </c>
      <c r="BE42" s="398">
        <f t="shared" si="6"/>
        <v>-3391.8852974512856</v>
      </c>
      <c r="BF42" s="398">
        <f t="shared" si="6"/>
        <v>-3666.2577273855763</v>
      </c>
      <c r="BG42" s="398">
        <f t="shared" si="6"/>
        <v>-3892.7698820821465</v>
      </c>
      <c r="BH42" s="398">
        <f t="shared" si="6"/>
        <v>-4139.7096984754289</v>
      </c>
      <c r="BI42" s="398">
        <f t="shared" si="6"/>
        <v>-4370.2323887669254</v>
      </c>
      <c r="BJ42" s="398">
        <f t="shared" si="6"/>
        <v>-4549.2536762958689</v>
      </c>
      <c r="BK42" s="398">
        <f t="shared" si="6"/>
        <v>-4691.239569083431</v>
      </c>
      <c r="BL42" s="398"/>
      <c r="BM42" s="398"/>
      <c r="BN42" s="398"/>
      <c r="BO42" s="398"/>
      <c r="BP42" s="398"/>
      <c r="BQ42" s="398"/>
      <c r="BR42" s="398"/>
      <c r="BS42" s="398"/>
      <c r="BT42" s="398"/>
      <c r="BU42" s="398"/>
      <c r="BV42" s="398"/>
      <c r="BW42" s="398"/>
      <c r="BX42" s="398"/>
      <c r="BY42" s="398"/>
      <c r="BZ42" s="398"/>
      <c r="CA42" s="398"/>
      <c r="CB42" s="398"/>
      <c r="CC42" s="398"/>
      <c r="CD42" s="398"/>
      <c r="CE42" s="398"/>
      <c r="CF42" s="398"/>
      <c r="CG42" s="398"/>
      <c r="CH42" s="398"/>
      <c r="CI42" s="398"/>
      <c r="CJ42" s="398"/>
      <c r="CK42" s="398"/>
      <c r="CL42" s="398"/>
      <c r="CM42" s="398"/>
      <c r="CN42" s="398"/>
      <c r="CO42" s="398"/>
    </row>
    <row r="43" spans="1:93" ht="15.75" thickTop="1"/>
    <row r="44" spans="1:93">
      <c r="B44" t="s">
        <v>720</v>
      </c>
      <c r="C44" s="26">
        <f>C40/C42</f>
        <v>0.12146418189110762</v>
      </c>
      <c r="D44" s="26">
        <f t="shared" ref="D44:BK44" si="7">D40/D42</f>
        <v>9.1709525348916299E-2</v>
      </c>
      <c r="E44" s="26">
        <f t="shared" si="7"/>
        <v>0.31063394116969417</v>
      </c>
      <c r="F44" s="26">
        <f t="shared" si="7"/>
        <v>0.33421318750013224</v>
      </c>
      <c r="G44" s="26">
        <f t="shared" si="7"/>
        <v>0.39905506452625406</v>
      </c>
      <c r="H44" s="26">
        <f t="shared" si="7"/>
        <v>-0.12580600573402528</v>
      </c>
      <c r="I44" s="26">
        <f t="shared" si="7"/>
        <v>-3.9338545024300342</v>
      </c>
      <c r="J44" s="26">
        <f t="shared" si="7"/>
        <v>2.0903272901614089</v>
      </c>
      <c r="K44" s="26">
        <f t="shared" si="7"/>
        <v>1.403176384679891</v>
      </c>
      <c r="L44" s="26">
        <f t="shared" si="7"/>
        <v>1.2430316082049127</v>
      </c>
      <c r="M44" s="26">
        <f t="shared" si="7"/>
        <v>2.1267821534075719</v>
      </c>
      <c r="N44" s="26">
        <f t="shared" si="7"/>
        <v>1.8269859381132569</v>
      </c>
      <c r="O44" s="26">
        <f t="shared" si="7"/>
        <v>1.5378413270594495</v>
      </c>
      <c r="P44" s="26">
        <f t="shared" si="7"/>
        <v>2.5979914403622315</v>
      </c>
      <c r="Q44" s="26">
        <f t="shared" si="7"/>
        <v>-9.2914087413246857</v>
      </c>
      <c r="R44" s="26">
        <f t="shared" si="7"/>
        <v>-0.97839903857010879</v>
      </c>
      <c r="S44" s="26">
        <f t="shared" si="7"/>
        <v>-0.72055096164081989</v>
      </c>
      <c r="T44" s="26">
        <f t="shared" si="7"/>
        <v>-0.4391340683069811</v>
      </c>
      <c r="U44" s="26">
        <f t="shared" si="7"/>
        <v>1.0500139086916156</v>
      </c>
      <c r="V44" s="26">
        <f t="shared" si="7"/>
        <v>1.2191057338659508</v>
      </c>
      <c r="W44" s="26">
        <f t="shared" si="7"/>
        <v>1.1873778368237726</v>
      </c>
      <c r="X44" s="26">
        <f t="shared" si="7"/>
        <v>1.1574427148138082</v>
      </c>
      <c r="Y44" s="26">
        <f t="shared" si="7"/>
        <v>1.1503503580800452</v>
      </c>
      <c r="Z44" s="26">
        <f t="shared" si="7"/>
        <v>1.2406135101885527</v>
      </c>
      <c r="AA44" s="26">
        <f t="shared" si="7"/>
        <v>1.3161847978732533</v>
      </c>
      <c r="AB44" s="26">
        <f t="shared" si="7"/>
        <v>1.3019642772115223</v>
      </c>
      <c r="AC44" s="26">
        <f t="shared" si="7"/>
        <v>1.5769729928941421</v>
      </c>
      <c r="AD44" s="26">
        <f t="shared" si="7"/>
        <v>2.0192809184888625</v>
      </c>
      <c r="AE44" s="26">
        <f t="shared" si="7"/>
        <v>4.171866295711026</v>
      </c>
      <c r="AF44" s="26">
        <f t="shared" si="7"/>
        <v>2.0734066486307214</v>
      </c>
      <c r="AG44" s="26">
        <f t="shared" si="7"/>
        <v>-4.0995679679665624</v>
      </c>
      <c r="AH44" s="26">
        <f t="shared" si="7"/>
        <v>10.764258904941812</v>
      </c>
      <c r="AI44" s="26">
        <f t="shared" si="7"/>
        <v>-1.905050472146913</v>
      </c>
      <c r="AJ44" s="26">
        <f t="shared" si="7"/>
        <v>-1.4175870301602576</v>
      </c>
      <c r="AK44" s="26">
        <f t="shared" si="7"/>
        <v>-5.2491541693936163</v>
      </c>
      <c r="AL44" s="26">
        <f t="shared" si="7"/>
        <v>-1.1075341719494995</v>
      </c>
      <c r="AM44" s="26">
        <f t="shared" si="7"/>
        <v>-0.51244791160407432</v>
      </c>
      <c r="AN44" s="26">
        <f t="shared" si="7"/>
        <v>-6.2535408056583572E-2</v>
      </c>
      <c r="AO44" s="26">
        <f t="shared" si="7"/>
        <v>2.9370502710240097E-3</v>
      </c>
      <c r="AP44" s="26">
        <f t="shared" si="7"/>
        <v>6.4807049926018989E-2</v>
      </c>
      <c r="AQ44" s="26">
        <f t="shared" si="7"/>
        <v>0.11309197995243071</v>
      </c>
      <c r="AR44" s="26">
        <f t="shared" si="7"/>
        <v>6.244181449786821E-2</v>
      </c>
      <c r="AS44" s="26">
        <f t="shared" si="7"/>
        <v>-6.4387119525409958E-2</v>
      </c>
      <c r="AT44" s="26">
        <f t="shared" si="7"/>
        <v>-0.3590934125789243</v>
      </c>
      <c r="AU44" s="26">
        <f t="shared" si="7"/>
        <v>-1.0800765539064705</v>
      </c>
      <c r="AV44" s="26">
        <f t="shared" si="7"/>
        <v>-4.3015142993951896</v>
      </c>
      <c r="AW44" s="26">
        <f t="shared" si="7"/>
        <v>7.8732699127105823</v>
      </c>
      <c r="AX44" s="26">
        <f t="shared" si="7"/>
        <v>1.1237621991875597</v>
      </c>
      <c r="AY44" s="26">
        <f t="shared" si="7"/>
        <v>1.1069476771772357</v>
      </c>
      <c r="AZ44" s="26">
        <f t="shared" si="7"/>
        <v>1.0936283440137071</v>
      </c>
      <c r="BA44" s="26">
        <f t="shared" si="7"/>
        <v>1.0865964718993251</v>
      </c>
      <c r="BB44" s="26">
        <f t="shared" si="7"/>
        <v>1.080528808559049</v>
      </c>
      <c r="BC44" s="26">
        <f t="shared" si="7"/>
        <v>1.0771827138089141</v>
      </c>
      <c r="BD44" s="26">
        <f t="shared" si="7"/>
        <v>1.0747367868301221</v>
      </c>
      <c r="BE44" s="26">
        <f t="shared" si="7"/>
        <v>1.0717906449886603</v>
      </c>
      <c r="BF44" s="26">
        <f t="shared" si="7"/>
        <v>1.0673555205293068</v>
      </c>
      <c r="BG44" s="26">
        <f t="shared" si="7"/>
        <v>1.0643191787847974</v>
      </c>
      <c r="BH44" s="26">
        <f t="shared" si="7"/>
        <v>1.0613127114923684</v>
      </c>
      <c r="BI44" s="26">
        <f t="shared" si="7"/>
        <v>1.0588650368930235</v>
      </c>
      <c r="BJ44" s="26">
        <f t="shared" si="7"/>
        <v>1.0573041148585014</v>
      </c>
      <c r="BK44" s="26">
        <f t="shared" si="7"/>
        <v>1.056302394215521</v>
      </c>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row>
    <row r="45" spans="1:93">
      <c r="B45" t="s">
        <v>721</v>
      </c>
      <c r="C45" s="26">
        <f>C41/C42</f>
        <v>0.87853581810889236</v>
      </c>
      <c r="D45" s="26">
        <f t="shared" ref="D45:BK45" si="8">D41/D42</f>
        <v>0.9082904746510837</v>
      </c>
      <c r="E45" s="26">
        <f t="shared" si="8"/>
        <v>0.68936605883030566</v>
      </c>
      <c r="F45" s="26">
        <f t="shared" si="8"/>
        <v>0.66578681249986771</v>
      </c>
      <c r="G45" s="26">
        <f t="shared" si="8"/>
        <v>0.60094493547374606</v>
      </c>
      <c r="H45" s="26">
        <f t="shared" si="8"/>
        <v>1.1258060057340253</v>
      </c>
      <c r="I45" s="26">
        <f t="shared" si="8"/>
        <v>4.9338545024300346</v>
      </c>
      <c r="J45" s="26">
        <f t="shared" si="8"/>
        <v>-1.0903272901614089</v>
      </c>
      <c r="K45" s="26">
        <f t="shared" si="8"/>
        <v>-0.40317638467989109</v>
      </c>
      <c r="L45" s="26">
        <f t="shared" si="8"/>
        <v>-0.24303160820491265</v>
      </c>
      <c r="M45" s="26">
        <f t="shared" si="8"/>
        <v>-1.1267821534075719</v>
      </c>
      <c r="N45" s="26">
        <f t="shared" si="8"/>
        <v>-0.82698593811325694</v>
      </c>
      <c r="O45" s="26">
        <f t="shared" si="8"/>
        <v>-0.53784132705944943</v>
      </c>
      <c r="P45" s="26">
        <f t="shared" si="8"/>
        <v>-1.5979914403622315</v>
      </c>
      <c r="Q45" s="26">
        <f t="shared" si="8"/>
        <v>10.291408741324686</v>
      </c>
      <c r="R45" s="26">
        <f t="shared" si="8"/>
        <v>1.9783990385701087</v>
      </c>
      <c r="S45" s="26">
        <f t="shared" si="8"/>
        <v>1.7205509616408197</v>
      </c>
      <c r="T45" s="26">
        <f t="shared" si="8"/>
        <v>1.4391340683069811</v>
      </c>
      <c r="U45" s="26">
        <f t="shared" si="8"/>
        <v>-5.0013908691615698E-2</v>
      </c>
      <c r="V45" s="26">
        <f t="shared" si="8"/>
        <v>-0.21910573386595075</v>
      </c>
      <c r="W45" s="26">
        <f t="shared" si="8"/>
        <v>-0.18737783682377257</v>
      </c>
      <c r="X45" s="26">
        <f t="shared" si="8"/>
        <v>-0.15744271481380823</v>
      </c>
      <c r="Y45" s="26">
        <f t="shared" si="8"/>
        <v>-0.1503503580800451</v>
      </c>
      <c r="Z45" s="26">
        <f t="shared" si="8"/>
        <v>-0.24061351018855273</v>
      </c>
      <c r="AA45" s="26">
        <f t="shared" si="8"/>
        <v>-0.3161847978732531</v>
      </c>
      <c r="AB45" s="26">
        <f t="shared" si="8"/>
        <v>-0.30196427721152236</v>
      </c>
      <c r="AC45" s="26">
        <f t="shared" si="8"/>
        <v>-0.57697299289414206</v>
      </c>
      <c r="AD45" s="26">
        <f t="shared" si="8"/>
        <v>-1.0192809184888627</v>
      </c>
      <c r="AE45" s="26">
        <f t="shared" si="8"/>
        <v>-3.1718662957110255</v>
      </c>
      <c r="AF45" s="26">
        <f t="shared" si="8"/>
        <v>-1.0734066486307214</v>
      </c>
      <c r="AG45" s="26">
        <f t="shared" si="8"/>
        <v>5.0995679679665624</v>
      </c>
      <c r="AH45" s="26">
        <f t="shared" si="8"/>
        <v>-9.764258904941812</v>
      </c>
      <c r="AI45" s="26">
        <f t="shared" si="8"/>
        <v>2.9050504721469128</v>
      </c>
      <c r="AJ45" s="26">
        <f t="shared" si="8"/>
        <v>2.4175870301602576</v>
      </c>
      <c r="AK45" s="26">
        <f t="shared" si="8"/>
        <v>6.2491541693936163</v>
      </c>
      <c r="AL45" s="26">
        <f t="shared" si="8"/>
        <v>2.1075341719494993</v>
      </c>
      <c r="AM45" s="26">
        <f t="shared" si="8"/>
        <v>1.5124479116040743</v>
      </c>
      <c r="AN45" s="26">
        <f t="shared" si="8"/>
        <v>1.0625354080565834</v>
      </c>
      <c r="AO45" s="26">
        <f t="shared" si="8"/>
        <v>0.99706294972897613</v>
      </c>
      <c r="AP45" s="26">
        <f t="shared" si="8"/>
        <v>0.93519295007398107</v>
      </c>
      <c r="AQ45" s="26">
        <f t="shared" si="8"/>
        <v>0.8869080200475693</v>
      </c>
      <c r="AR45" s="26">
        <f t="shared" si="8"/>
        <v>0.93755818550213177</v>
      </c>
      <c r="AS45" s="26">
        <f t="shared" si="8"/>
        <v>1.06438711952541</v>
      </c>
      <c r="AT45" s="26">
        <f t="shared" si="8"/>
        <v>1.3590934125789242</v>
      </c>
      <c r="AU45" s="26">
        <f t="shared" si="8"/>
        <v>2.0800765539064705</v>
      </c>
      <c r="AV45" s="26">
        <f t="shared" si="8"/>
        <v>5.3015142993951896</v>
      </c>
      <c r="AW45" s="26">
        <f t="shared" si="8"/>
        <v>-6.8732699127105823</v>
      </c>
      <c r="AX45" s="26">
        <f t="shared" si="8"/>
        <v>-0.12376219918755971</v>
      </c>
      <c r="AY45" s="26">
        <f t="shared" si="8"/>
        <v>-0.10694767717723573</v>
      </c>
      <c r="AZ45" s="26">
        <f t="shared" si="8"/>
        <v>-9.3628344013707121E-2</v>
      </c>
      <c r="BA45" s="26">
        <f t="shared" si="8"/>
        <v>-8.6596471899324998E-2</v>
      </c>
      <c r="BB45" s="26">
        <f t="shared" si="8"/>
        <v>-8.0528808559048926E-2</v>
      </c>
      <c r="BC45" s="26">
        <f t="shared" si="8"/>
        <v>-7.7182713808914047E-2</v>
      </c>
      <c r="BD45" s="26">
        <f t="shared" si="8"/>
        <v>-7.473678683012222E-2</v>
      </c>
      <c r="BE45" s="26">
        <f t="shared" si="8"/>
        <v>-7.1790644988660238E-2</v>
      </c>
      <c r="BF45" s="26">
        <f t="shared" si="8"/>
        <v>-6.7355520529306781E-2</v>
      </c>
      <c r="BG45" s="26">
        <f t="shared" si="8"/>
        <v>-6.4319178784797398E-2</v>
      </c>
      <c r="BH45" s="26">
        <f t="shared" si="8"/>
        <v>-6.1312711492368492E-2</v>
      </c>
      <c r="BI45" s="26">
        <f t="shared" si="8"/>
        <v>-5.8865036893023456E-2</v>
      </c>
      <c r="BJ45" s="26">
        <f t="shared" si="8"/>
        <v>-5.7304114858501454E-2</v>
      </c>
      <c r="BK45" s="26">
        <f t="shared" si="8"/>
        <v>-5.630239421552094E-2</v>
      </c>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row>
    <row r="47" spans="1:93" s="32" customFormat="1" ht="30">
      <c r="A47" s="402" t="s">
        <v>729</v>
      </c>
    </row>
    <row r="48" spans="1:93">
      <c r="A48" s="44"/>
      <c r="B48" t="s">
        <v>717</v>
      </c>
      <c r="C48" s="26">
        <f>C25/C10</f>
        <v>0.4213566290933109</v>
      </c>
      <c r="D48" s="26">
        <f t="shared" ref="D48:BK50" si="9">D25/D10</f>
        <v>0.61338306412000276</v>
      </c>
      <c r="E48" s="26">
        <f t="shared" si="9"/>
        <v>0.40545280206652601</v>
      </c>
      <c r="F48" s="26">
        <f t="shared" si="9"/>
        <v>0.44035802947675207</v>
      </c>
      <c r="G48" s="26">
        <f t="shared" si="9"/>
        <v>0.44489589480790681</v>
      </c>
      <c r="H48" s="26">
        <f t="shared" si="9"/>
        <v>1.4059190629686091</v>
      </c>
      <c r="I48" s="26">
        <f t="shared" si="9"/>
        <v>8.5584852606170533E-2</v>
      </c>
      <c r="J48" s="26">
        <f t="shared" si="9"/>
        <v>0.3920796452850881</v>
      </c>
      <c r="K48" s="26">
        <f t="shared" si="9"/>
        <v>0.43918551208069845</v>
      </c>
      <c r="L48" s="26">
        <f t="shared" si="9"/>
        <v>0.47486403392792659</v>
      </c>
      <c r="M48" s="26">
        <f t="shared" si="9"/>
        <v>0.50244021439805053</v>
      </c>
      <c r="N48" s="26">
        <f t="shared" si="9"/>
        <v>0.53734438724122602</v>
      </c>
      <c r="O48" s="26">
        <f t="shared" si="9"/>
        <v>0.56025276603153173</v>
      </c>
      <c r="P48" s="26">
        <f t="shared" si="9"/>
        <v>0.57210861984140338</v>
      </c>
      <c r="Q48" s="26">
        <f t="shared" si="9"/>
        <v>0.57791066874786523</v>
      </c>
      <c r="R48" s="26">
        <f t="shared" si="9"/>
        <v>0.58355303420374027</v>
      </c>
      <c r="S48" s="26">
        <f t="shared" si="9"/>
        <v>0.58574344681926638</v>
      </c>
      <c r="T48" s="26">
        <f t="shared" si="9"/>
        <v>0.58852535821636209</v>
      </c>
      <c r="U48" s="26">
        <f t="shared" si="9"/>
        <v>0.59233601476459286</v>
      </c>
      <c r="V48" s="26">
        <f t="shared" si="9"/>
        <v>0.59413968658154948</v>
      </c>
      <c r="W48" s="26">
        <f t="shared" si="9"/>
        <v>0.594634272088441</v>
      </c>
      <c r="X48" s="26">
        <f t="shared" si="9"/>
        <v>0.5936325621184686</v>
      </c>
      <c r="Y48" s="26">
        <f t="shared" si="9"/>
        <v>0.59503849039763501</v>
      </c>
      <c r="Z48" s="26">
        <f t="shared" si="9"/>
        <v>0.60152610129939932</v>
      </c>
      <c r="AA48" s="26">
        <f t="shared" si="9"/>
        <v>0.61294082381848514</v>
      </c>
      <c r="AB48" s="26">
        <f t="shared" si="9"/>
        <v>0.62226584117215966</v>
      </c>
      <c r="AC48" s="26">
        <f t="shared" si="9"/>
        <v>0.65201571885593756</v>
      </c>
      <c r="AD48" s="26">
        <f t="shared" si="9"/>
        <v>0.6823343821974992</v>
      </c>
      <c r="AE48" s="26">
        <f t="shared" si="9"/>
        <v>0.73527220484755462</v>
      </c>
      <c r="AF48" s="26">
        <f t="shared" si="9"/>
        <v>0.74256661754736386</v>
      </c>
      <c r="AG48" s="26">
        <f t="shared" si="9"/>
        <v>0.75655062433418663</v>
      </c>
      <c r="AH48" s="26">
        <f t="shared" si="9"/>
        <v>0.78771702109456632</v>
      </c>
      <c r="AI48" s="26">
        <f t="shared" si="9"/>
        <v>0.81888820380911753</v>
      </c>
      <c r="AJ48" s="26">
        <f t="shared" si="9"/>
        <v>0.86620516755775989</v>
      </c>
      <c r="AK48" s="26">
        <f t="shared" si="9"/>
        <v>0.89979692672670009</v>
      </c>
      <c r="AL48" s="26">
        <f t="shared" si="9"/>
        <v>0.93984864229092835</v>
      </c>
      <c r="AM48" s="26">
        <f t="shared" si="9"/>
        <v>0.96686129763694062</v>
      </c>
      <c r="AN48" s="26">
        <f t="shared" si="9"/>
        <v>0.99478482053472606</v>
      </c>
      <c r="AO48" s="26">
        <f t="shared" si="9"/>
        <v>1.0002218583449225</v>
      </c>
      <c r="AP48" s="26">
        <f t="shared" si="9"/>
        <v>1.0046243502453081</v>
      </c>
      <c r="AQ48" s="26">
        <f t="shared" si="9"/>
        <v>1.0078757871953474</v>
      </c>
      <c r="AR48" s="26">
        <f t="shared" si="9"/>
        <v>1.0039029691874048</v>
      </c>
      <c r="AS48" s="26">
        <f t="shared" si="9"/>
        <v>0.9965647283025344</v>
      </c>
      <c r="AT48" s="26">
        <f t="shared" si="9"/>
        <v>0.98537463569521522</v>
      </c>
      <c r="AU48" s="26">
        <f t="shared" si="9"/>
        <v>0.97227614776905902</v>
      </c>
      <c r="AV48" s="26">
        <f t="shared" si="9"/>
        <v>0.95817240340184184</v>
      </c>
      <c r="AW48" s="26">
        <f t="shared" si="9"/>
        <v>0.94342133752751212</v>
      </c>
      <c r="AX48" s="26">
        <f t="shared" si="9"/>
        <v>0.92849407049154531</v>
      </c>
      <c r="AY48" s="26">
        <f t="shared" si="9"/>
        <v>0.91838638574199527</v>
      </c>
      <c r="AZ48" s="26">
        <f t="shared" si="9"/>
        <v>0.90963645746818622</v>
      </c>
      <c r="BA48" s="26">
        <f t="shared" si="9"/>
        <v>0.90270121099940193</v>
      </c>
      <c r="BB48" s="26">
        <f t="shared" si="9"/>
        <v>0.89710184446402153</v>
      </c>
      <c r="BC48" s="26">
        <f t="shared" si="9"/>
        <v>0.89346520932309959</v>
      </c>
      <c r="BD48" s="26">
        <f t="shared" si="9"/>
        <v>0.8901163885265605</v>
      </c>
      <c r="BE48" s="26">
        <f t="shared" si="9"/>
        <v>0.88479352058565031</v>
      </c>
      <c r="BF48" s="26">
        <f t="shared" si="9"/>
        <v>0.87591537006544329</v>
      </c>
      <c r="BG48" s="26">
        <f t="shared" si="9"/>
        <v>0.86392522486253254</v>
      </c>
      <c r="BH48" s="26">
        <f t="shared" si="9"/>
        <v>0.85054511445184078</v>
      </c>
      <c r="BI48" s="26">
        <f t="shared" si="9"/>
        <v>0.83986041920411891</v>
      </c>
      <c r="BJ48" s="26">
        <f t="shared" si="9"/>
        <v>0.82935686353144356</v>
      </c>
      <c r="BK48" s="26">
        <f t="shared" si="9"/>
        <v>0.82686751090032473</v>
      </c>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row>
    <row r="49" spans="1:93">
      <c r="B49" t="s">
        <v>718</v>
      </c>
      <c r="C49" s="26">
        <f>C26/C11</f>
        <v>0</v>
      </c>
      <c r="D49" s="26">
        <f t="shared" si="9"/>
        <v>0</v>
      </c>
      <c r="E49" s="26">
        <f t="shared" si="9"/>
        <v>0</v>
      </c>
      <c r="F49" s="26">
        <f t="shared" si="9"/>
        <v>0</v>
      </c>
      <c r="G49" s="26">
        <f t="shared" si="9"/>
        <v>0</v>
      </c>
      <c r="H49" s="26">
        <f t="shared" si="9"/>
        <v>0</v>
      </c>
      <c r="I49" s="26">
        <f t="shared" si="9"/>
        <v>0</v>
      </c>
      <c r="J49" s="26">
        <f t="shared" si="9"/>
        <v>0</v>
      </c>
      <c r="K49" s="26">
        <f t="shared" si="9"/>
        <v>0</v>
      </c>
      <c r="L49" s="26">
        <f t="shared" si="9"/>
        <v>0</v>
      </c>
      <c r="M49" s="26">
        <f t="shared" si="9"/>
        <v>0</v>
      </c>
      <c r="N49" s="26">
        <f t="shared" si="9"/>
        <v>0</v>
      </c>
      <c r="O49" s="26">
        <f t="shared" si="9"/>
        <v>0</v>
      </c>
      <c r="P49" s="26">
        <f t="shared" si="9"/>
        <v>0</v>
      </c>
      <c r="Q49" s="26">
        <f t="shared" si="9"/>
        <v>0</v>
      </c>
      <c r="R49" s="26">
        <f t="shared" si="9"/>
        <v>0</v>
      </c>
      <c r="S49" s="26">
        <f t="shared" si="9"/>
        <v>0</v>
      </c>
      <c r="T49" s="26">
        <f t="shared" si="9"/>
        <v>0</v>
      </c>
      <c r="U49" s="26">
        <f t="shared" si="9"/>
        <v>0.90577917047043877</v>
      </c>
      <c r="V49" s="26">
        <f t="shared" si="9"/>
        <v>0.78274634611742833</v>
      </c>
      <c r="W49" s="26">
        <f t="shared" si="9"/>
        <v>0.8276263696322993</v>
      </c>
      <c r="X49" s="26">
        <f t="shared" si="9"/>
        <v>0.82105815689659423</v>
      </c>
      <c r="Y49" s="26">
        <f t="shared" si="9"/>
        <v>0.87001170930971339</v>
      </c>
      <c r="Z49" s="26">
        <f t="shared" si="9"/>
        <v>0.85429942419771576</v>
      </c>
      <c r="AA49" s="26">
        <f t="shared" si="9"/>
        <v>0.77732932804868227</v>
      </c>
      <c r="AB49" s="26">
        <f t="shared" si="9"/>
        <v>0.70461473014284182</v>
      </c>
      <c r="AC49" s="26">
        <f t="shared" si="9"/>
        <v>0.56777609882970448</v>
      </c>
      <c r="AD49" s="26">
        <f t="shared" si="9"/>
        <v>0.42603533795473941</v>
      </c>
      <c r="AE49" s="26">
        <f t="shared" si="9"/>
        <v>0.30401676364054608</v>
      </c>
      <c r="AF49" s="26">
        <f t="shared" si="9"/>
        <v>0.42897104925500773</v>
      </c>
      <c r="AG49" s="26">
        <f t="shared" si="9"/>
        <v>0.31845215671561838</v>
      </c>
      <c r="AH49" s="26">
        <f t="shared" si="9"/>
        <v>0.42567720260467989</v>
      </c>
      <c r="AI49" s="26">
        <f t="shared" si="9"/>
        <v>4.1898349279328749E-2</v>
      </c>
      <c r="AJ49" s="26">
        <f t="shared" si="9"/>
        <v>6.656658579340341E-2</v>
      </c>
      <c r="AK49" s="26">
        <f t="shared" si="9"/>
        <v>2.3586640389668775E-2</v>
      </c>
      <c r="AL49" s="26">
        <f t="shared" si="9"/>
        <v>2.2359507114946078E-2</v>
      </c>
      <c r="AM49" s="26">
        <f t="shared" si="9"/>
        <v>2.1078092633721363E-2</v>
      </c>
      <c r="AN49" s="26">
        <f t="shared" si="9"/>
        <v>1.9548224860407075E-2</v>
      </c>
      <c r="AO49" s="26">
        <f t="shared" si="9"/>
        <v>2.6518375201626341E-2</v>
      </c>
      <c r="AP49" s="26">
        <f t="shared" si="9"/>
        <v>3.6415288730470362E-2</v>
      </c>
      <c r="AQ49" s="26">
        <f t="shared" si="9"/>
        <v>4.7560514537408498E-2</v>
      </c>
      <c r="AR49" s="26">
        <f t="shared" si="9"/>
        <v>5.6588906854261573E-2</v>
      </c>
      <c r="AS49" s="26">
        <f t="shared" si="9"/>
        <v>6.9318346973229278E-2</v>
      </c>
      <c r="AT49" s="26">
        <f t="shared" si="9"/>
        <v>8.4768682742410645E-2</v>
      </c>
      <c r="AU49" s="26">
        <f t="shared" si="9"/>
        <v>9.5298452129319658E-2</v>
      </c>
      <c r="AV49" s="26">
        <f t="shared" si="9"/>
        <v>0.10186388864235248</v>
      </c>
      <c r="AW49" s="26">
        <f t="shared" si="9"/>
        <v>0.10656294195844795</v>
      </c>
      <c r="AX49" s="26">
        <f t="shared" si="9"/>
        <v>0.42113631316632033</v>
      </c>
      <c r="AY49" s="26">
        <f t="shared" si="9"/>
        <v>0.41250517640117162</v>
      </c>
      <c r="AZ49" s="26">
        <f t="shared" si="9"/>
        <v>0.4096903100942329</v>
      </c>
      <c r="BA49" s="26">
        <f t="shared" si="9"/>
        <v>0.40269793440988283</v>
      </c>
      <c r="BB49" s="26">
        <f t="shared" si="9"/>
        <v>0.40046722238902455</v>
      </c>
      <c r="BC49" s="26">
        <f t="shared" si="9"/>
        <v>0.39284748641538214</v>
      </c>
      <c r="BD49" s="26">
        <f t="shared" si="9"/>
        <v>0.38744729195092958</v>
      </c>
      <c r="BE49" s="26">
        <f t="shared" si="9"/>
        <v>0.38407894876511151</v>
      </c>
      <c r="BF49" s="26">
        <f t="shared" si="9"/>
        <v>0.38076866741099835</v>
      </c>
      <c r="BG49" s="26">
        <f t="shared" si="9"/>
        <v>0.37751495945537633</v>
      </c>
      <c r="BH49" s="26">
        <f t="shared" si="9"/>
        <v>0.37431638690924907</v>
      </c>
      <c r="BI49" s="26">
        <f t="shared" si="9"/>
        <v>0.37117156010879609</v>
      </c>
      <c r="BJ49" s="26">
        <f t="shared" si="9"/>
        <v>0.36807913570226131</v>
      </c>
      <c r="BK49" s="26">
        <f t="shared" si="9"/>
        <v>0.36503781473664415</v>
      </c>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row>
    <row r="50" spans="1:93" s="48" customFormat="1" ht="15.75" thickBot="1">
      <c r="B50" s="48" t="s">
        <v>719</v>
      </c>
      <c r="C50" s="403">
        <f>C27/C12</f>
        <v>8.126049599351913E-2</v>
      </c>
      <c r="D50" s="403">
        <f t="shared" si="9"/>
        <v>0.12701937128924631</v>
      </c>
      <c r="E50" s="403">
        <f t="shared" si="9"/>
        <v>0.17480686447835317</v>
      </c>
      <c r="F50" s="403">
        <f t="shared" si="9"/>
        <v>0.20822049742700313</v>
      </c>
      <c r="G50" s="403">
        <f t="shared" si="9"/>
        <v>0.24232564364298961</v>
      </c>
      <c r="H50" s="403">
        <f t="shared" si="9"/>
        <v>0.30349253912579344</v>
      </c>
      <c r="I50" s="403">
        <f t="shared" si="9"/>
        <v>-0.58275388344346268</v>
      </c>
      <c r="J50" s="403">
        <f t="shared" si="9"/>
        <v>0.57413490324063321</v>
      </c>
      <c r="K50" s="403">
        <f t="shared" si="9"/>
        <v>0.52355012341493845</v>
      </c>
      <c r="L50" s="403">
        <f t="shared" si="9"/>
        <v>0.52919787999402979</v>
      </c>
      <c r="M50" s="403">
        <f t="shared" si="9"/>
        <v>0.6823019820829499</v>
      </c>
      <c r="N50" s="403">
        <f t="shared" si="9"/>
        <v>0.67968483830797966</v>
      </c>
      <c r="O50" s="403">
        <f t="shared" si="9"/>
        <v>0.66207786116807965</v>
      </c>
      <c r="P50" s="403">
        <f t="shared" si="9"/>
        <v>0.77646752484380643</v>
      </c>
      <c r="Q50" s="403">
        <f t="shared" si="9"/>
        <v>1.0853134026063875</v>
      </c>
      <c r="R50" s="403">
        <f t="shared" si="9"/>
        <v>3.6954363258895078</v>
      </c>
      <c r="S50" s="403">
        <f t="shared" si="9"/>
        <v>54.099938604600219</v>
      </c>
      <c r="T50" s="403">
        <f t="shared" si="9"/>
        <v>-1.6887949283845074</v>
      </c>
      <c r="U50" s="403">
        <f t="shared" si="9"/>
        <v>0.51097109641848426</v>
      </c>
      <c r="V50" s="403">
        <f t="shared" si="9"/>
        <v>0.49880514545725169</v>
      </c>
      <c r="W50" s="403">
        <f t="shared" si="9"/>
        <v>0.45714346809739331</v>
      </c>
      <c r="X50" s="403">
        <f t="shared" si="9"/>
        <v>0.49197634707343779</v>
      </c>
      <c r="Y50" s="403">
        <f t="shared" si="9"/>
        <v>0.4061743002836905</v>
      </c>
      <c r="Z50" s="403">
        <f t="shared" si="9"/>
        <v>0.31599970118679649</v>
      </c>
      <c r="AA50" s="403">
        <f t="shared" si="9"/>
        <v>0.4950791111953915</v>
      </c>
      <c r="AB50" s="403">
        <f t="shared" si="9"/>
        <v>0.58754405607032467</v>
      </c>
      <c r="AC50" s="403">
        <f t="shared" si="9"/>
        <v>0.68719134714678254</v>
      </c>
      <c r="AD50" s="403">
        <f t="shared" si="9"/>
        <v>0.78169580591232135</v>
      </c>
      <c r="AE50" s="403">
        <f t="shared" si="9"/>
        <v>0.91072775858746435</v>
      </c>
      <c r="AF50" s="403">
        <f t="shared" si="9"/>
        <v>0.8380402115200698</v>
      </c>
      <c r="AG50" s="403">
        <f t="shared" si="9"/>
        <v>1.1068698505763725</v>
      </c>
      <c r="AH50" s="403">
        <f t="shared" si="9"/>
        <v>0.97033149708744482</v>
      </c>
      <c r="AI50" s="403">
        <f t="shared" si="9"/>
        <v>1.1335728069265218</v>
      </c>
      <c r="AJ50" s="403">
        <f t="shared" si="9"/>
        <v>1.1249182415927097</v>
      </c>
      <c r="AK50" s="403">
        <f t="shared" si="9"/>
        <v>1.0217461978833926</v>
      </c>
      <c r="AL50" s="403">
        <f t="shared" si="9"/>
        <v>1.0615130245579361</v>
      </c>
      <c r="AM50" s="403">
        <f t="shared" si="9"/>
        <v>1.0718457122086809</v>
      </c>
      <c r="AN50" s="403">
        <f t="shared" si="9"/>
        <v>1.0916815796767338</v>
      </c>
      <c r="AO50" s="403">
        <f t="shared" si="9"/>
        <v>1.0818720555280705</v>
      </c>
      <c r="AP50" s="403">
        <f t="shared" si="9"/>
        <v>1.0766649596770796</v>
      </c>
      <c r="AQ50" s="403">
        <f t="shared" si="9"/>
        <v>1.0744698412120122</v>
      </c>
      <c r="AR50" s="403">
        <f t="shared" si="9"/>
        <v>1.0666455823183605</v>
      </c>
      <c r="AS50" s="403">
        <f t="shared" si="9"/>
        <v>1.0568204927500864</v>
      </c>
      <c r="AT50" s="403">
        <f t="shared" si="9"/>
        <v>1.0433504495208925</v>
      </c>
      <c r="AU50" s="403">
        <f t="shared" si="9"/>
        <v>1.0272782811826051</v>
      </c>
      <c r="AV50" s="403">
        <f t="shared" si="9"/>
        <v>1.0103160476340298</v>
      </c>
      <c r="AW50" s="403">
        <f t="shared" si="9"/>
        <v>0.99239330295099504</v>
      </c>
      <c r="AX50" s="403">
        <f t="shared" si="9"/>
        <v>0.9354915643622892</v>
      </c>
      <c r="AY50" s="403">
        <f t="shared" si="9"/>
        <v>0.92526846635081295</v>
      </c>
      <c r="AZ50" s="403">
        <f t="shared" si="9"/>
        <v>0.91627546838260787</v>
      </c>
      <c r="BA50" s="403">
        <f t="shared" si="9"/>
        <v>0.90927768568304868</v>
      </c>
      <c r="BB50" s="403">
        <f t="shared" si="9"/>
        <v>0.90353668121966635</v>
      </c>
      <c r="BC50" s="403">
        <f t="shared" si="9"/>
        <v>0.89983940461583645</v>
      </c>
      <c r="BD50" s="403">
        <f t="shared" si="9"/>
        <v>0.89646612378037061</v>
      </c>
      <c r="BE50" s="403">
        <f t="shared" si="9"/>
        <v>0.89114647218104903</v>
      </c>
      <c r="BF50" s="403">
        <f t="shared" si="9"/>
        <v>0.88225683881341588</v>
      </c>
      <c r="BG50" s="403">
        <f t="shared" si="9"/>
        <v>0.87043694152265361</v>
      </c>
      <c r="BH50" s="403">
        <f t="shared" si="9"/>
        <v>0.85720877478801383</v>
      </c>
      <c r="BI50" s="403">
        <f t="shared" si="9"/>
        <v>0.8465911213344337</v>
      </c>
      <c r="BJ50" s="403">
        <f t="shared" si="9"/>
        <v>0.83620823723595294</v>
      </c>
      <c r="BK50" s="403">
        <f t="shared" si="9"/>
        <v>0.83367848590268179</v>
      </c>
      <c r="BL50" s="403"/>
      <c r="BM50" s="403"/>
      <c r="BN50" s="403"/>
      <c r="BO50" s="403"/>
      <c r="BP50" s="403"/>
      <c r="BQ50" s="403"/>
      <c r="BR50" s="403"/>
      <c r="BS50" s="403"/>
      <c r="BT50" s="403"/>
      <c r="BU50" s="403"/>
      <c r="BV50" s="403"/>
      <c r="BW50" s="403"/>
      <c r="BX50" s="403"/>
      <c r="BY50" s="403"/>
      <c r="BZ50" s="403"/>
      <c r="CA50" s="403"/>
      <c r="CB50" s="403"/>
      <c r="CC50" s="403"/>
      <c r="CD50" s="403"/>
      <c r="CE50" s="403"/>
      <c r="CF50" s="403"/>
      <c r="CG50" s="403"/>
      <c r="CH50" s="403"/>
      <c r="CI50" s="403"/>
      <c r="CJ50" s="403"/>
      <c r="CK50" s="403"/>
      <c r="CL50" s="403"/>
      <c r="CM50" s="403"/>
      <c r="CN50" s="403"/>
      <c r="CO50" s="403"/>
    </row>
    <row r="51" spans="1:93" ht="15.75" thickTop="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row>
    <row r="52" spans="1:93">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row>
    <row r="53" spans="1:93">
      <c r="A53" s="404" t="s">
        <v>730</v>
      </c>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row>
    <row r="54" spans="1:93">
      <c r="A54" t="s">
        <v>710</v>
      </c>
      <c r="B54" t="s">
        <v>711</v>
      </c>
      <c r="C54" s="26" t="b">
        <f>C3=(C18+C33)</f>
        <v>1</v>
      </c>
      <c r="D54" s="26" t="b">
        <f t="shared" ref="D54:BK54" si="10">D3=(D18+D33)</f>
        <v>1</v>
      </c>
      <c r="E54" s="26" t="b">
        <f t="shared" si="10"/>
        <v>1</v>
      </c>
      <c r="F54" s="26" t="b">
        <f t="shared" si="10"/>
        <v>1</v>
      </c>
      <c r="G54" s="26" t="b">
        <f t="shared" si="10"/>
        <v>1</v>
      </c>
      <c r="H54" s="26" t="b">
        <f t="shared" si="10"/>
        <v>1</v>
      </c>
      <c r="I54" s="26" t="b">
        <f t="shared" si="10"/>
        <v>1</v>
      </c>
      <c r="J54" s="26" t="b">
        <f t="shared" si="10"/>
        <v>1</v>
      </c>
      <c r="K54" s="26" t="b">
        <f t="shared" si="10"/>
        <v>1</v>
      </c>
      <c r="L54" s="26" t="b">
        <f t="shared" si="10"/>
        <v>1</v>
      </c>
      <c r="M54" s="26" t="b">
        <f t="shared" si="10"/>
        <v>1</v>
      </c>
      <c r="N54" s="26" t="b">
        <f t="shared" si="10"/>
        <v>1</v>
      </c>
      <c r="O54" s="26" t="b">
        <f t="shared" si="10"/>
        <v>1</v>
      </c>
      <c r="P54" s="26" t="b">
        <f t="shared" si="10"/>
        <v>1</v>
      </c>
      <c r="Q54" s="26" t="b">
        <f t="shared" si="10"/>
        <v>1</v>
      </c>
      <c r="R54" s="26" t="b">
        <f t="shared" si="10"/>
        <v>1</v>
      </c>
      <c r="S54" s="26" t="b">
        <f t="shared" si="10"/>
        <v>1</v>
      </c>
      <c r="T54" s="26" t="b">
        <f t="shared" si="10"/>
        <v>1</v>
      </c>
      <c r="U54" s="26" t="b">
        <f t="shared" si="10"/>
        <v>1</v>
      </c>
      <c r="V54" s="26" t="b">
        <f t="shared" si="10"/>
        <v>1</v>
      </c>
      <c r="W54" s="26" t="b">
        <f t="shared" si="10"/>
        <v>1</v>
      </c>
      <c r="X54" s="26" t="b">
        <f t="shared" si="10"/>
        <v>1</v>
      </c>
      <c r="Y54" s="26" t="b">
        <f t="shared" si="10"/>
        <v>1</v>
      </c>
      <c r="Z54" s="26" t="b">
        <f t="shared" si="10"/>
        <v>1</v>
      </c>
      <c r="AA54" s="26" t="b">
        <f t="shared" si="10"/>
        <v>1</v>
      </c>
      <c r="AB54" s="26" t="b">
        <f t="shared" si="10"/>
        <v>1</v>
      </c>
      <c r="AC54" s="26" t="b">
        <f t="shared" si="10"/>
        <v>1</v>
      </c>
      <c r="AD54" s="26" t="b">
        <f t="shared" si="10"/>
        <v>1</v>
      </c>
      <c r="AE54" s="26" t="b">
        <f t="shared" si="10"/>
        <v>1</v>
      </c>
      <c r="AF54" s="26" t="b">
        <f t="shared" si="10"/>
        <v>1</v>
      </c>
      <c r="AG54" s="26" t="b">
        <f t="shared" si="10"/>
        <v>1</v>
      </c>
      <c r="AH54" s="26" t="b">
        <f t="shared" si="10"/>
        <v>1</v>
      </c>
      <c r="AI54" s="26" t="b">
        <f t="shared" si="10"/>
        <v>1</v>
      </c>
      <c r="AJ54" s="26" t="b">
        <f t="shared" si="10"/>
        <v>1</v>
      </c>
      <c r="AK54" s="26" t="b">
        <f t="shared" si="10"/>
        <v>1</v>
      </c>
      <c r="AL54" s="26" t="b">
        <f t="shared" si="10"/>
        <v>1</v>
      </c>
      <c r="AM54" s="26" t="b">
        <f t="shared" si="10"/>
        <v>1</v>
      </c>
      <c r="AN54" s="26" t="b">
        <f t="shared" si="10"/>
        <v>1</v>
      </c>
      <c r="AO54" s="26" t="b">
        <f t="shared" si="10"/>
        <v>1</v>
      </c>
      <c r="AP54" s="26" t="b">
        <f t="shared" si="10"/>
        <v>1</v>
      </c>
      <c r="AQ54" s="26" t="b">
        <f t="shared" si="10"/>
        <v>1</v>
      </c>
      <c r="AR54" s="26" t="b">
        <f t="shared" si="10"/>
        <v>1</v>
      </c>
      <c r="AS54" s="26" t="b">
        <f t="shared" si="10"/>
        <v>1</v>
      </c>
      <c r="AT54" s="26" t="b">
        <f t="shared" si="10"/>
        <v>1</v>
      </c>
      <c r="AU54" s="26" t="b">
        <f t="shared" si="10"/>
        <v>1</v>
      </c>
      <c r="AV54" s="26" t="b">
        <f t="shared" si="10"/>
        <v>1</v>
      </c>
      <c r="AW54" s="26" t="b">
        <f t="shared" si="10"/>
        <v>1</v>
      </c>
      <c r="AX54" s="26" t="b">
        <f t="shared" si="10"/>
        <v>1</v>
      </c>
      <c r="AY54" s="26" t="b">
        <f t="shared" si="10"/>
        <v>1</v>
      </c>
      <c r="AZ54" s="26" t="b">
        <f t="shared" si="10"/>
        <v>1</v>
      </c>
      <c r="BA54" s="26" t="b">
        <f t="shared" si="10"/>
        <v>1</v>
      </c>
      <c r="BB54" s="26" t="b">
        <f t="shared" si="10"/>
        <v>1</v>
      </c>
      <c r="BC54" s="26" t="b">
        <f t="shared" si="10"/>
        <v>1</v>
      </c>
      <c r="BD54" s="26" t="b">
        <f t="shared" si="10"/>
        <v>1</v>
      </c>
      <c r="BE54" s="26" t="b">
        <f t="shared" si="10"/>
        <v>1</v>
      </c>
      <c r="BF54" s="26" t="b">
        <f t="shared" si="10"/>
        <v>1</v>
      </c>
      <c r="BG54" s="26" t="b">
        <f t="shared" si="10"/>
        <v>1</v>
      </c>
      <c r="BH54" s="26" t="b">
        <f t="shared" si="10"/>
        <v>1</v>
      </c>
      <c r="BI54" s="26" t="b">
        <f t="shared" si="10"/>
        <v>1</v>
      </c>
      <c r="BJ54" s="26" t="b">
        <f t="shared" si="10"/>
        <v>1</v>
      </c>
      <c r="BK54" s="26" t="b">
        <f t="shared" si="10"/>
        <v>1</v>
      </c>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row>
    <row r="55" spans="1:93">
      <c r="B55" t="s">
        <v>712</v>
      </c>
      <c r="C55" s="26" t="b">
        <f t="shared" ref="C55:BK59" si="11">C4=(C19+C34)</f>
        <v>1</v>
      </c>
      <c r="D55" s="26" t="b">
        <f t="shared" si="11"/>
        <v>1</v>
      </c>
      <c r="E55" s="26" t="b">
        <f t="shared" si="11"/>
        <v>1</v>
      </c>
      <c r="F55" s="26" t="b">
        <f t="shared" si="11"/>
        <v>1</v>
      </c>
      <c r="G55" s="26" t="b">
        <f t="shared" si="11"/>
        <v>1</v>
      </c>
      <c r="H55" s="26" t="b">
        <f t="shared" si="11"/>
        <v>1</v>
      </c>
      <c r="I55" s="26" t="b">
        <f t="shared" si="11"/>
        <v>1</v>
      </c>
      <c r="J55" s="26" t="b">
        <f t="shared" si="11"/>
        <v>1</v>
      </c>
      <c r="K55" s="26" t="b">
        <f t="shared" si="11"/>
        <v>1</v>
      </c>
      <c r="L55" s="26" t="b">
        <f t="shared" si="11"/>
        <v>1</v>
      </c>
      <c r="M55" s="26" t="b">
        <f t="shared" si="11"/>
        <v>1</v>
      </c>
      <c r="N55" s="26" t="b">
        <f t="shared" si="11"/>
        <v>1</v>
      </c>
      <c r="O55" s="26" t="b">
        <f t="shared" si="11"/>
        <v>1</v>
      </c>
      <c r="P55" s="26" t="b">
        <f t="shared" si="11"/>
        <v>1</v>
      </c>
      <c r="Q55" s="26" t="b">
        <f t="shared" si="11"/>
        <v>1</v>
      </c>
      <c r="R55" s="26" t="b">
        <f t="shared" si="11"/>
        <v>1</v>
      </c>
      <c r="S55" s="26" t="b">
        <f t="shared" si="11"/>
        <v>1</v>
      </c>
      <c r="T55" s="26" t="b">
        <f t="shared" si="11"/>
        <v>1</v>
      </c>
      <c r="U55" s="26" t="b">
        <f t="shared" si="11"/>
        <v>1</v>
      </c>
      <c r="V55" s="26" t="b">
        <f t="shared" si="11"/>
        <v>1</v>
      </c>
      <c r="W55" s="26" t="b">
        <f t="shared" si="11"/>
        <v>1</v>
      </c>
      <c r="X55" s="26" t="b">
        <f t="shared" si="11"/>
        <v>1</v>
      </c>
      <c r="Y55" s="26" t="b">
        <f t="shared" si="11"/>
        <v>1</v>
      </c>
      <c r="Z55" s="26" t="b">
        <f t="shared" si="11"/>
        <v>1</v>
      </c>
      <c r="AA55" s="26" t="b">
        <f t="shared" si="11"/>
        <v>1</v>
      </c>
      <c r="AB55" s="26" t="b">
        <f t="shared" si="11"/>
        <v>1</v>
      </c>
      <c r="AC55" s="26" t="b">
        <f t="shared" si="11"/>
        <v>1</v>
      </c>
      <c r="AD55" s="26" t="b">
        <f t="shared" si="11"/>
        <v>1</v>
      </c>
      <c r="AE55" s="26" t="b">
        <f t="shared" si="11"/>
        <v>1</v>
      </c>
      <c r="AF55" s="26" t="b">
        <f t="shared" si="11"/>
        <v>1</v>
      </c>
      <c r="AG55" s="26" t="b">
        <f t="shared" si="11"/>
        <v>1</v>
      </c>
      <c r="AH55" s="26" t="b">
        <f t="shared" si="11"/>
        <v>1</v>
      </c>
      <c r="AI55" s="26" t="b">
        <f t="shared" si="11"/>
        <v>1</v>
      </c>
      <c r="AJ55" s="26" t="b">
        <f t="shared" si="11"/>
        <v>1</v>
      </c>
      <c r="AK55" s="26" t="b">
        <f t="shared" si="11"/>
        <v>1</v>
      </c>
      <c r="AL55" s="26" t="b">
        <f t="shared" si="11"/>
        <v>1</v>
      </c>
      <c r="AM55" s="26" t="b">
        <f t="shared" si="11"/>
        <v>1</v>
      </c>
      <c r="AN55" s="26" t="b">
        <f t="shared" si="11"/>
        <v>1</v>
      </c>
      <c r="AO55" s="26" t="b">
        <f t="shared" si="11"/>
        <v>1</v>
      </c>
      <c r="AP55" s="26" t="b">
        <f t="shared" si="11"/>
        <v>1</v>
      </c>
      <c r="AQ55" s="26" t="b">
        <f t="shared" si="11"/>
        <v>1</v>
      </c>
      <c r="AR55" s="26" t="b">
        <f t="shared" si="11"/>
        <v>1</v>
      </c>
      <c r="AS55" s="26" t="b">
        <f t="shared" si="11"/>
        <v>1</v>
      </c>
      <c r="AT55" s="26" t="b">
        <f t="shared" si="11"/>
        <v>1</v>
      </c>
      <c r="AU55" s="26" t="b">
        <f t="shared" si="11"/>
        <v>1</v>
      </c>
      <c r="AV55" s="26" t="b">
        <f t="shared" si="11"/>
        <v>1</v>
      </c>
      <c r="AW55" s="26" t="b">
        <f t="shared" si="11"/>
        <v>1</v>
      </c>
      <c r="AX55" s="26" t="b">
        <f t="shared" si="11"/>
        <v>1</v>
      </c>
      <c r="AY55" s="26" t="b">
        <f t="shared" si="11"/>
        <v>1</v>
      </c>
      <c r="AZ55" s="26" t="b">
        <f t="shared" si="11"/>
        <v>1</v>
      </c>
      <c r="BA55" s="26" t="b">
        <f t="shared" si="11"/>
        <v>1</v>
      </c>
      <c r="BB55" s="26" t="b">
        <f t="shared" si="11"/>
        <v>1</v>
      </c>
      <c r="BC55" s="26" t="b">
        <f t="shared" si="11"/>
        <v>1</v>
      </c>
      <c r="BD55" s="26" t="b">
        <f t="shared" si="11"/>
        <v>1</v>
      </c>
      <c r="BE55" s="26" t="b">
        <f t="shared" si="11"/>
        <v>1</v>
      </c>
      <c r="BF55" s="26" t="b">
        <f t="shared" si="11"/>
        <v>1</v>
      </c>
      <c r="BG55" s="26" t="b">
        <f t="shared" si="11"/>
        <v>1</v>
      </c>
      <c r="BH55" s="26" t="b">
        <f t="shared" si="11"/>
        <v>1</v>
      </c>
      <c r="BI55" s="26" t="b">
        <f t="shared" si="11"/>
        <v>1</v>
      </c>
      <c r="BJ55" s="26" t="b">
        <f t="shared" si="11"/>
        <v>1</v>
      </c>
      <c r="BK55" s="26" t="b">
        <f t="shared" si="11"/>
        <v>1</v>
      </c>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row>
    <row r="56" spans="1:93">
      <c r="A56" t="s">
        <v>713</v>
      </c>
      <c r="B56" t="s">
        <v>711</v>
      </c>
      <c r="C56" s="26" t="b">
        <f t="shared" si="11"/>
        <v>1</v>
      </c>
      <c r="D56" s="26" t="b">
        <f t="shared" si="11"/>
        <v>1</v>
      </c>
      <c r="E56" s="26" t="b">
        <f t="shared" si="11"/>
        <v>1</v>
      </c>
      <c r="F56" s="26" t="b">
        <f t="shared" si="11"/>
        <v>1</v>
      </c>
      <c r="G56" s="26" t="b">
        <f t="shared" si="11"/>
        <v>1</v>
      </c>
      <c r="H56" s="26" t="b">
        <f t="shared" si="11"/>
        <v>1</v>
      </c>
      <c r="I56" s="26" t="b">
        <f t="shared" si="11"/>
        <v>1</v>
      </c>
      <c r="J56" s="26" t="b">
        <f t="shared" si="11"/>
        <v>1</v>
      </c>
      <c r="K56" s="26" t="b">
        <f t="shared" si="11"/>
        <v>1</v>
      </c>
      <c r="L56" s="26" t="b">
        <f t="shared" si="11"/>
        <v>1</v>
      </c>
      <c r="M56" s="26" t="b">
        <f t="shared" si="11"/>
        <v>1</v>
      </c>
      <c r="N56" s="26" t="b">
        <f t="shared" si="11"/>
        <v>1</v>
      </c>
      <c r="O56" s="26" t="b">
        <f t="shared" si="11"/>
        <v>1</v>
      </c>
      <c r="P56" s="26" t="b">
        <f t="shared" si="11"/>
        <v>1</v>
      </c>
      <c r="Q56" s="26" t="b">
        <f t="shared" si="11"/>
        <v>1</v>
      </c>
      <c r="R56" s="26" t="b">
        <f t="shared" si="11"/>
        <v>1</v>
      </c>
      <c r="S56" s="26" t="b">
        <f t="shared" si="11"/>
        <v>1</v>
      </c>
      <c r="T56" s="26" t="b">
        <f t="shared" si="11"/>
        <v>1</v>
      </c>
      <c r="U56" s="26" t="b">
        <f t="shared" si="11"/>
        <v>1</v>
      </c>
      <c r="V56" s="26" t="b">
        <f t="shared" si="11"/>
        <v>1</v>
      </c>
      <c r="W56" s="26" t="b">
        <f t="shared" si="11"/>
        <v>1</v>
      </c>
      <c r="X56" s="26" t="b">
        <f t="shared" si="11"/>
        <v>1</v>
      </c>
      <c r="Y56" s="26" t="b">
        <f t="shared" si="11"/>
        <v>1</v>
      </c>
      <c r="Z56" s="26" t="b">
        <f t="shared" si="11"/>
        <v>1</v>
      </c>
      <c r="AA56" s="26" t="b">
        <f t="shared" si="11"/>
        <v>1</v>
      </c>
      <c r="AB56" s="26" t="b">
        <f t="shared" si="11"/>
        <v>1</v>
      </c>
      <c r="AC56" s="26" t="b">
        <f t="shared" si="11"/>
        <v>1</v>
      </c>
      <c r="AD56" s="26" t="b">
        <f t="shared" si="11"/>
        <v>1</v>
      </c>
      <c r="AE56" s="26" t="b">
        <f t="shared" si="11"/>
        <v>1</v>
      </c>
      <c r="AF56" s="26" t="b">
        <f t="shared" si="11"/>
        <v>1</v>
      </c>
      <c r="AG56" s="26" t="b">
        <f t="shared" si="11"/>
        <v>1</v>
      </c>
      <c r="AH56" s="26" t="b">
        <f t="shared" si="11"/>
        <v>1</v>
      </c>
      <c r="AI56" s="26" t="b">
        <f t="shared" si="11"/>
        <v>1</v>
      </c>
      <c r="AJ56" s="26" t="b">
        <f t="shared" si="11"/>
        <v>1</v>
      </c>
      <c r="AK56" s="26" t="b">
        <f t="shared" si="11"/>
        <v>1</v>
      </c>
      <c r="AL56" s="26" t="b">
        <f t="shared" si="11"/>
        <v>1</v>
      </c>
      <c r="AM56" s="26" t="b">
        <f t="shared" si="11"/>
        <v>1</v>
      </c>
      <c r="AN56" s="26" t="b">
        <f t="shared" si="11"/>
        <v>1</v>
      </c>
      <c r="AO56" s="26" t="b">
        <f t="shared" si="11"/>
        <v>1</v>
      </c>
      <c r="AP56" s="26" t="b">
        <f t="shared" si="11"/>
        <v>1</v>
      </c>
      <c r="AQ56" s="26" t="b">
        <f t="shared" si="11"/>
        <v>1</v>
      </c>
      <c r="AR56" s="26" t="b">
        <f t="shared" si="11"/>
        <v>1</v>
      </c>
      <c r="AS56" s="26" t="b">
        <f t="shared" si="11"/>
        <v>1</v>
      </c>
      <c r="AT56" s="26" t="b">
        <f t="shared" si="11"/>
        <v>1</v>
      </c>
      <c r="AU56" s="26" t="b">
        <f t="shared" si="11"/>
        <v>1</v>
      </c>
      <c r="AV56" s="26" t="b">
        <f t="shared" si="11"/>
        <v>1</v>
      </c>
      <c r="AW56" s="26" t="b">
        <f t="shared" si="11"/>
        <v>1</v>
      </c>
      <c r="AX56" s="26" t="b">
        <f t="shared" si="11"/>
        <v>1</v>
      </c>
      <c r="AY56" s="26" t="b">
        <f t="shared" si="11"/>
        <v>1</v>
      </c>
      <c r="AZ56" s="26" t="b">
        <f t="shared" si="11"/>
        <v>1</v>
      </c>
      <c r="BA56" s="26" t="b">
        <f t="shared" si="11"/>
        <v>1</v>
      </c>
      <c r="BB56" s="26" t="b">
        <f t="shared" si="11"/>
        <v>1</v>
      </c>
      <c r="BC56" s="26" t="b">
        <f t="shared" si="11"/>
        <v>1</v>
      </c>
      <c r="BD56" s="26" t="b">
        <f t="shared" si="11"/>
        <v>1</v>
      </c>
      <c r="BE56" s="26" t="b">
        <f t="shared" si="11"/>
        <v>1</v>
      </c>
      <c r="BF56" s="26" t="b">
        <f t="shared" si="11"/>
        <v>1</v>
      </c>
      <c r="BG56" s="26" t="b">
        <f t="shared" si="11"/>
        <v>1</v>
      </c>
      <c r="BH56" s="26" t="b">
        <f t="shared" si="11"/>
        <v>1</v>
      </c>
      <c r="BI56" s="26" t="b">
        <f t="shared" si="11"/>
        <v>1</v>
      </c>
      <c r="BJ56" s="26" t="b">
        <f t="shared" si="11"/>
        <v>1</v>
      </c>
      <c r="BK56" s="26" t="b">
        <f t="shared" si="11"/>
        <v>1</v>
      </c>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row>
    <row r="57" spans="1:93">
      <c r="B57" t="s">
        <v>714</v>
      </c>
      <c r="C57" s="26" t="b">
        <f t="shared" si="11"/>
        <v>1</v>
      </c>
      <c r="D57" s="26" t="b">
        <f t="shared" si="11"/>
        <v>1</v>
      </c>
      <c r="E57" s="26" t="b">
        <f t="shared" si="11"/>
        <v>1</v>
      </c>
      <c r="F57" s="26" t="b">
        <f t="shared" si="11"/>
        <v>1</v>
      </c>
      <c r="G57" s="26" t="b">
        <f t="shared" si="11"/>
        <v>1</v>
      </c>
      <c r="H57" s="26" t="b">
        <f t="shared" si="11"/>
        <v>1</v>
      </c>
      <c r="I57" s="26" t="b">
        <f t="shared" si="11"/>
        <v>1</v>
      </c>
      <c r="J57" s="26" t="b">
        <f t="shared" si="11"/>
        <v>1</v>
      </c>
      <c r="K57" s="26" t="b">
        <f t="shared" si="11"/>
        <v>1</v>
      </c>
      <c r="L57" s="26" t="b">
        <f t="shared" si="11"/>
        <v>1</v>
      </c>
      <c r="M57" s="26" t="b">
        <f t="shared" si="11"/>
        <v>1</v>
      </c>
      <c r="N57" s="26" t="b">
        <f t="shared" si="11"/>
        <v>1</v>
      </c>
      <c r="O57" s="26" t="b">
        <f t="shared" si="11"/>
        <v>1</v>
      </c>
      <c r="P57" s="26" t="b">
        <f t="shared" si="11"/>
        <v>1</v>
      </c>
      <c r="Q57" s="26" t="b">
        <f t="shared" si="11"/>
        <v>1</v>
      </c>
      <c r="R57" s="26" t="b">
        <f t="shared" si="11"/>
        <v>1</v>
      </c>
      <c r="S57" s="26" t="b">
        <f t="shared" si="11"/>
        <v>1</v>
      </c>
      <c r="T57" s="26" t="b">
        <f t="shared" si="11"/>
        <v>1</v>
      </c>
      <c r="U57" s="26" t="b">
        <f t="shared" si="11"/>
        <v>1</v>
      </c>
      <c r="V57" s="26" t="b">
        <f t="shared" si="11"/>
        <v>1</v>
      </c>
      <c r="W57" s="26" t="b">
        <f t="shared" si="11"/>
        <v>1</v>
      </c>
      <c r="X57" s="26" t="b">
        <f t="shared" si="11"/>
        <v>1</v>
      </c>
      <c r="Y57" s="26" t="b">
        <f t="shared" si="11"/>
        <v>1</v>
      </c>
      <c r="Z57" s="26" t="b">
        <f t="shared" si="11"/>
        <v>1</v>
      </c>
      <c r="AA57" s="26" t="b">
        <f t="shared" si="11"/>
        <v>1</v>
      </c>
      <c r="AB57" s="26" t="b">
        <f t="shared" si="11"/>
        <v>1</v>
      </c>
      <c r="AC57" s="26" t="b">
        <f t="shared" si="11"/>
        <v>1</v>
      </c>
      <c r="AD57" s="26" t="b">
        <f t="shared" si="11"/>
        <v>1</v>
      </c>
      <c r="AE57" s="26" t="b">
        <f t="shared" si="11"/>
        <v>1</v>
      </c>
      <c r="AF57" s="26" t="b">
        <f t="shared" si="11"/>
        <v>1</v>
      </c>
      <c r="AG57" s="26" t="b">
        <f t="shared" si="11"/>
        <v>1</v>
      </c>
      <c r="AH57" s="26" t="b">
        <f t="shared" si="11"/>
        <v>1</v>
      </c>
      <c r="AI57" s="26" t="b">
        <f t="shared" si="11"/>
        <v>1</v>
      </c>
      <c r="AJ57" s="26" t="b">
        <f t="shared" si="11"/>
        <v>1</v>
      </c>
      <c r="AK57" s="26" t="b">
        <f t="shared" si="11"/>
        <v>1</v>
      </c>
      <c r="AL57" s="26" t="b">
        <f t="shared" si="11"/>
        <v>1</v>
      </c>
      <c r="AM57" s="26" t="b">
        <f t="shared" si="11"/>
        <v>1</v>
      </c>
      <c r="AN57" s="26" t="b">
        <f t="shared" si="11"/>
        <v>1</v>
      </c>
      <c r="AO57" s="26" t="b">
        <f t="shared" si="11"/>
        <v>1</v>
      </c>
      <c r="AP57" s="26" t="b">
        <f t="shared" si="11"/>
        <v>1</v>
      </c>
      <c r="AQ57" s="26" t="b">
        <f t="shared" si="11"/>
        <v>1</v>
      </c>
      <c r="AR57" s="26" t="b">
        <f t="shared" si="11"/>
        <v>1</v>
      </c>
      <c r="AS57" s="26" t="b">
        <f t="shared" si="11"/>
        <v>1</v>
      </c>
      <c r="AT57" s="26" t="b">
        <f t="shared" si="11"/>
        <v>1</v>
      </c>
      <c r="AU57" s="26" t="b">
        <f t="shared" si="11"/>
        <v>1</v>
      </c>
      <c r="AV57" s="26" t="b">
        <f t="shared" si="11"/>
        <v>1</v>
      </c>
      <c r="AW57" s="26" t="b">
        <f t="shared" si="11"/>
        <v>1</v>
      </c>
      <c r="AX57" s="26" t="b">
        <f t="shared" si="11"/>
        <v>1</v>
      </c>
      <c r="AY57" s="26" t="b">
        <f t="shared" si="11"/>
        <v>1</v>
      </c>
      <c r="AZ57" s="26" t="b">
        <f t="shared" si="11"/>
        <v>1</v>
      </c>
      <c r="BA57" s="26" t="b">
        <f t="shared" si="11"/>
        <v>1</v>
      </c>
      <c r="BB57" s="26" t="b">
        <f t="shared" si="11"/>
        <v>1</v>
      </c>
      <c r="BC57" s="26" t="b">
        <f t="shared" si="11"/>
        <v>1</v>
      </c>
      <c r="BD57" s="26" t="b">
        <f t="shared" si="11"/>
        <v>1</v>
      </c>
      <c r="BE57" s="26" t="b">
        <f t="shared" si="11"/>
        <v>1</v>
      </c>
      <c r="BF57" s="26" t="b">
        <f t="shared" si="11"/>
        <v>1</v>
      </c>
      <c r="BG57" s="26" t="b">
        <f t="shared" si="11"/>
        <v>1</v>
      </c>
      <c r="BH57" s="26" t="b">
        <f t="shared" si="11"/>
        <v>1</v>
      </c>
      <c r="BI57" s="26" t="b">
        <f t="shared" si="11"/>
        <v>1</v>
      </c>
      <c r="BJ57" s="26" t="b">
        <f t="shared" si="11"/>
        <v>1</v>
      </c>
      <c r="BK57" s="26" t="b">
        <f t="shared" si="11"/>
        <v>1</v>
      </c>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row>
    <row r="58" spans="1:93">
      <c r="B58" t="s">
        <v>712</v>
      </c>
      <c r="C58" s="26" t="b">
        <f t="shared" si="11"/>
        <v>1</v>
      </c>
      <c r="D58" s="26" t="b">
        <f t="shared" si="11"/>
        <v>1</v>
      </c>
      <c r="E58" s="26" t="b">
        <f t="shared" si="11"/>
        <v>1</v>
      </c>
      <c r="F58" s="26" t="b">
        <f t="shared" si="11"/>
        <v>1</v>
      </c>
      <c r="G58" s="26" t="b">
        <f t="shared" si="11"/>
        <v>1</v>
      </c>
      <c r="H58" s="26" t="b">
        <f t="shared" si="11"/>
        <v>1</v>
      </c>
      <c r="I58" s="26" t="b">
        <f t="shared" si="11"/>
        <v>1</v>
      </c>
      <c r="J58" s="26" t="b">
        <f t="shared" si="11"/>
        <v>1</v>
      </c>
      <c r="K58" s="26" t="b">
        <f t="shared" si="11"/>
        <v>1</v>
      </c>
      <c r="L58" s="26" t="b">
        <f t="shared" si="11"/>
        <v>1</v>
      </c>
      <c r="M58" s="26" t="b">
        <f t="shared" si="11"/>
        <v>1</v>
      </c>
      <c r="N58" s="26" t="b">
        <f t="shared" si="11"/>
        <v>1</v>
      </c>
      <c r="O58" s="26" t="b">
        <f t="shared" si="11"/>
        <v>1</v>
      </c>
      <c r="P58" s="26" t="b">
        <f t="shared" si="11"/>
        <v>1</v>
      </c>
      <c r="Q58" s="26" t="b">
        <f t="shared" si="11"/>
        <v>1</v>
      </c>
      <c r="R58" s="26" t="b">
        <f t="shared" si="11"/>
        <v>1</v>
      </c>
      <c r="S58" s="26" t="b">
        <f t="shared" si="11"/>
        <v>1</v>
      </c>
      <c r="T58" s="26" t="b">
        <f t="shared" si="11"/>
        <v>1</v>
      </c>
      <c r="U58" s="26" t="b">
        <f t="shared" si="11"/>
        <v>1</v>
      </c>
      <c r="V58" s="26" t="b">
        <f t="shared" si="11"/>
        <v>1</v>
      </c>
      <c r="W58" s="26" t="b">
        <f t="shared" si="11"/>
        <v>1</v>
      </c>
      <c r="X58" s="26" t="b">
        <f t="shared" si="11"/>
        <v>1</v>
      </c>
      <c r="Y58" s="26" t="b">
        <f t="shared" si="11"/>
        <v>1</v>
      </c>
      <c r="Z58" s="26" t="b">
        <f t="shared" si="11"/>
        <v>1</v>
      </c>
      <c r="AA58" s="26" t="b">
        <f t="shared" si="11"/>
        <v>1</v>
      </c>
      <c r="AB58" s="26" t="b">
        <f t="shared" si="11"/>
        <v>1</v>
      </c>
      <c r="AC58" s="26" t="b">
        <f t="shared" si="11"/>
        <v>1</v>
      </c>
      <c r="AD58" s="26" t="b">
        <f t="shared" si="11"/>
        <v>1</v>
      </c>
      <c r="AE58" s="26" t="b">
        <f t="shared" si="11"/>
        <v>1</v>
      </c>
      <c r="AF58" s="26" t="b">
        <f t="shared" si="11"/>
        <v>1</v>
      </c>
      <c r="AG58" s="26" t="b">
        <f t="shared" si="11"/>
        <v>1</v>
      </c>
      <c r="AH58" s="26" t="b">
        <f t="shared" si="11"/>
        <v>1</v>
      </c>
      <c r="AI58" s="26" t="b">
        <f t="shared" si="11"/>
        <v>1</v>
      </c>
      <c r="AJ58" s="26" t="b">
        <f t="shared" si="11"/>
        <v>1</v>
      </c>
      <c r="AK58" s="26" t="b">
        <f t="shared" si="11"/>
        <v>1</v>
      </c>
      <c r="AL58" s="26" t="b">
        <f t="shared" si="11"/>
        <v>1</v>
      </c>
      <c r="AM58" s="26" t="b">
        <f t="shared" si="11"/>
        <v>1</v>
      </c>
      <c r="AN58" s="26" t="b">
        <f t="shared" si="11"/>
        <v>1</v>
      </c>
      <c r="AO58" s="26" t="b">
        <f t="shared" si="11"/>
        <v>1</v>
      </c>
      <c r="AP58" s="26" t="b">
        <f t="shared" si="11"/>
        <v>1</v>
      </c>
      <c r="AQ58" s="26" t="b">
        <f t="shared" si="11"/>
        <v>1</v>
      </c>
      <c r="AR58" s="26" t="b">
        <f t="shared" si="11"/>
        <v>1</v>
      </c>
      <c r="AS58" s="26" t="b">
        <f t="shared" si="11"/>
        <v>1</v>
      </c>
      <c r="AT58" s="26" t="b">
        <f t="shared" si="11"/>
        <v>1</v>
      </c>
      <c r="AU58" s="26" t="b">
        <f t="shared" si="11"/>
        <v>1</v>
      </c>
      <c r="AV58" s="26" t="b">
        <f t="shared" si="11"/>
        <v>1</v>
      </c>
      <c r="AW58" s="26" t="b">
        <f t="shared" si="11"/>
        <v>1</v>
      </c>
      <c r="AX58" s="26" t="b">
        <f t="shared" si="11"/>
        <v>1</v>
      </c>
      <c r="AY58" s="26" t="b">
        <f t="shared" si="11"/>
        <v>1</v>
      </c>
      <c r="AZ58" s="26" t="b">
        <f t="shared" si="11"/>
        <v>1</v>
      </c>
      <c r="BA58" s="26" t="b">
        <f t="shared" si="11"/>
        <v>1</v>
      </c>
      <c r="BB58" s="26" t="b">
        <f t="shared" si="11"/>
        <v>1</v>
      </c>
      <c r="BC58" s="26" t="b">
        <f t="shared" si="11"/>
        <v>1</v>
      </c>
      <c r="BD58" s="26" t="b">
        <f t="shared" si="11"/>
        <v>1</v>
      </c>
      <c r="BE58" s="26" t="b">
        <f t="shared" si="11"/>
        <v>1</v>
      </c>
      <c r="BF58" s="26" t="b">
        <f t="shared" si="11"/>
        <v>1</v>
      </c>
      <c r="BG58" s="26" t="b">
        <f t="shared" si="11"/>
        <v>1</v>
      </c>
      <c r="BH58" s="26" t="b">
        <f t="shared" si="11"/>
        <v>1</v>
      </c>
      <c r="BI58" s="26" t="b">
        <f t="shared" si="11"/>
        <v>1</v>
      </c>
      <c r="BJ58" s="26" t="b">
        <f t="shared" si="11"/>
        <v>1</v>
      </c>
      <c r="BK58" s="26" t="b">
        <f t="shared" si="11"/>
        <v>1</v>
      </c>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row>
    <row r="59" spans="1:93">
      <c r="B59" t="s">
        <v>715</v>
      </c>
      <c r="C59" s="26" t="b">
        <f t="shared" si="11"/>
        <v>1</v>
      </c>
      <c r="D59" s="26" t="b">
        <f t="shared" si="11"/>
        <v>1</v>
      </c>
      <c r="E59" s="26" t="b">
        <f t="shared" si="11"/>
        <v>1</v>
      </c>
      <c r="F59" s="26" t="b">
        <f t="shared" si="11"/>
        <v>1</v>
      </c>
      <c r="G59" s="26" t="b">
        <f t="shared" si="11"/>
        <v>1</v>
      </c>
      <c r="H59" s="26" t="b">
        <f t="shared" si="11"/>
        <v>1</v>
      </c>
      <c r="I59" s="26" t="b">
        <f t="shared" si="11"/>
        <v>1</v>
      </c>
      <c r="J59" s="26" t="b">
        <f t="shared" si="11"/>
        <v>1</v>
      </c>
      <c r="K59" s="26" t="b">
        <f t="shared" si="11"/>
        <v>1</v>
      </c>
      <c r="L59" s="26" t="b">
        <f t="shared" si="11"/>
        <v>1</v>
      </c>
      <c r="M59" s="26" t="b">
        <f t="shared" si="11"/>
        <v>1</v>
      </c>
      <c r="N59" s="26" t="b">
        <f t="shared" ref="N59:BK59" si="12">N8=(N23+N38)</f>
        <v>1</v>
      </c>
      <c r="O59" s="26" t="b">
        <f t="shared" si="12"/>
        <v>1</v>
      </c>
      <c r="P59" s="26" t="b">
        <f t="shared" si="12"/>
        <v>1</v>
      </c>
      <c r="Q59" s="26" t="b">
        <f t="shared" si="12"/>
        <v>1</v>
      </c>
      <c r="R59" s="26" t="b">
        <f t="shared" si="12"/>
        <v>1</v>
      </c>
      <c r="S59" s="26" t="b">
        <f t="shared" si="12"/>
        <v>1</v>
      </c>
      <c r="T59" s="26" t="b">
        <f t="shared" si="12"/>
        <v>1</v>
      </c>
      <c r="U59" s="26" t="b">
        <f t="shared" si="12"/>
        <v>1</v>
      </c>
      <c r="V59" s="26" t="b">
        <f t="shared" si="12"/>
        <v>1</v>
      </c>
      <c r="W59" s="26" t="b">
        <f t="shared" si="12"/>
        <v>1</v>
      </c>
      <c r="X59" s="26" t="b">
        <f t="shared" si="12"/>
        <v>1</v>
      </c>
      <c r="Y59" s="26" t="b">
        <f t="shared" si="12"/>
        <v>1</v>
      </c>
      <c r="Z59" s="26" t="b">
        <f t="shared" si="12"/>
        <v>1</v>
      </c>
      <c r="AA59" s="26" t="b">
        <f t="shared" si="12"/>
        <v>1</v>
      </c>
      <c r="AB59" s="26" t="b">
        <f t="shared" si="12"/>
        <v>1</v>
      </c>
      <c r="AC59" s="26" t="b">
        <f t="shared" si="12"/>
        <v>1</v>
      </c>
      <c r="AD59" s="26" t="b">
        <f t="shared" si="12"/>
        <v>1</v>
      </c>
      <c r="AE59" s="26" t="b">
        <f t="shared" si="12"/>
        <v>1</v>
      </c>
      <c r="AF59" s="26" t="b">
        <f t="shared" si="12"/>
        <v>1</v>
      </c>
      <c r="AG59" s="26" t="b">
        <f t="shared" si="12"/>
        <v>1</v>
      </c>
      <c r="AH59" s="26" t="b">
        <f t="shared" si="12"/>
        <v>1</v>
      </c>
      <c r="AI59" s="26" t="b">
        <f t="shared" si="12"/>
        <v>1</v>
      </c>
      <c r="AJ59" s="26" t="b">
        <f t="shared" si="12"/>
        <v>1</v>
      </c>
      <c r="AK59" s="26" t="b">
        <f t="shared" si="12"/>
        <v>1</v>
      </c>
      <c r="AL59" s="26" t="b">
        <f t="shared" si="12"/>
        <v>1</v>
      </c>
      <c r="AM59" s="26" t="b">
        <f t="shared" si="12"/>
        <v>1</v>
      </c>
      <c r="AN59" s="26" t="b">
        <f t="shared" si="12"/>
        <v>1</v>
      </c>
      <c r="AO59" s="26" t="b">
        <f t="shared" si="12"/>
        <v>1</v>
      </c>
      <c r="AP59" s="26" t="b">
        <f t="shared" si="12"/>
        <v>1</v>
      </c>
      <c r="AQ59" s="26" t="b">
        <f t="shared" si="12"/>
        <v>1</v>
      </c>
      <c r="AR59" s="26" t="b">
        <f t="shared" si="12"/>
        <v>1</v>
      </c>
      <c r="AS59" s="26" t="b">
        <f t="shared" si="12"/>
        <v>1</v>
      </c>
      <c r="AT59" s="26" t="b">
        <f t="shared" si="12"/>
        <v>1</v>
      </c>
      <c r="AU59" s="26" t="b">
        <f t="shared" si="12"/>
        <v>1</v>
      </c>
      <c r="AV59" s="26" t="b">
        <f t="shared" si="12"/>
        <v>1</v>
      </c>
      <c r="AW59" s="26" t="b">
        <f t="shared" si="12"/>
        <v>1</v>
      </c>
      <c r="AX59" s="26" t="b">
        <f t="shared" si="12"/>
        <v>1</v>
      </c>
      <c r="AY59" s="26" t="b">
        <f t="shared" si="12"/>
        <v>1</v>
      </c>
      <c r="AZ59" s="26" t="b">
        <f t="shared" si="12"/>
        <v>1</v>
      </c>
      <c r="BA59" s="26" t="b">
        <f t="shared" si="12"/>
        <v>1</v>
      </c>
      <c r="BB59" s="26" t="b">
        <f t="shared" si="12"/>
        <v>1</v>
      </c>
      <c r="BC59" s="26" t="b">
        <f t="shared" si="12"/>
        <v>1</v>
      </c>
      <c r="BD59" s="26" t="b">
        <f t="shared" si="12"/>
        <v>1</v>
      </c>
      <c r="BE59" s="26" t="b">
        <f t="shared" si="12"/>
        <v>1</v>
      </c>
      <c r="BF59" s="26" t="b">
        <f t="shared" si="12"/>
        <v>1</v>
      </c>
      <c r="BG59" s="26" t="b">
        <f t="shared" si="12"/>
        <v>1</v>
      </c>
      <c r="BH59" s="26" t="b">
        <f t="shared" si="12"/>
        <v>1</v>
      </c>
      <c r="BI59" s="26" t="b">
        <f t="shared" si="12"/>
        <v>1</v>
      </c>
      <c r="BJ59" s="26" t="b">
        <f t="shared" si="12"/>
        <v>1</v>
      </c>
      <c r="BK59" s="26" t="b">
        <f t="shared" si="12"/>
        <v>1</v>
      </c>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row>
    <row r="62" spans="1:9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93">
      <c r="A63" t="s">
        <v>731</v>
      </c>
      <c r="B63" t="s">
        <v>732</v>
      </c>
      <c r="C63" s="11">
        <v>894.54880643663148</v>
      </c>
      <c r="D63" s="11">
        <v>908.12986299290037</v>
      </c>
      <c r="E63" s="11">
        <v>1262.3797910067472</v>
      </c>
      <c r="F63" s="11">
        <v>1358.5357837609192</v>
      </c>
      <c r="G63" s="11">
        <v>1568.5739693151108</v>
      </c>
      <c r="H63" s="11">
        <v>908.32532713322439</v>
      </c>
      <c r="I63" s="11">
        <v>90.957023551513799</v>
      </c>
      <c r="J63" s="11">
        <v>-1525.488536810494</v>
      </c>
      <c r="K63" s="11">
        <v>-3677.2585898300435</v>
      </c>
      <c r="L63" s="11">
        <v>-6156.4530337098358</v>
      </c>
      <c r="M63" s="11">
        <v>-6833.0276913535372</v>
      </c>
      <c r="N63" s="11">
        <v>-8940.3701135319043</v>
      </c>
      <c r="O63" s="11">
        <v>-10937.042192935492</v>
      </c>
      <c r="P63" s="11">
        <v>-10354.514960574374</v>
      </c>
      <c r="Q63" s="11">
        <v>-7919.2353509340674</v>
      </c>
      <c r="R63" s="11">
        <v>-2458.3614450022696</v>
      </c>
      <c r="S63" s="11">
        <v>-176.03390558713562</v>
      </c>
      <c r="T63" s="11">
        <v>5910.4923950746643</v>
      </c>
      <c r="U63" s="11">
        <v>-13827.046444839681</v>
      </c>
      <c r="V63" s="11">
        <v>-11861.680318601715</v>
      </c>
      <c r="W63" s="11">
        <v>-11485.552338714091</v>
      </c>
      <c r="X63" s="11">
        <v>-12807.719823675981</v>
      </c>
      <c r="Y63" s="11">
        <v>-11170.118912116377</v>
      </c>
      <c r="Z63" s="11">
        <v>-9045.1937792953013</v>
      </c>
      <c r="AA63" s="11">
        <v>-11370.75630875657</v>
      </c>
      <c r="AB63" s="11">
        <v>-13904.166429037929</v>
      </c>
      <c r="AC63" s="11">
        <v>-13458.798685741649</v>
      </c>
      <c r="AD63" s="11">
        <v>-12924.94835944883</v>
      </c>
      <c r="AE63" s="11">
        <v>-11109.701993298981</v>
      </c>
      <c r="AF63" s="11">
        <v>-10465.140779536681</v>
      </c>
      <c r="AG63" s="11">
        <v>-6236.0321807057699</v>
      </c>
      <c r="AH63" s="11">
        <v>-6102.7554308106219</v>
      </c>
      <c r="AI63" s="11">
        <v>-5357.5696643018891</v>
      </c>
      <c r="AJ63" s="11">
        <v>-5279.6188310145017</v>
      </c>
      <c r="AK63" s="11">
        <v>-6777.5551208138195</v>
      </c>
      <c r="AL63" s="11">
        <v>-7390.2977308951959</v>
      </c>
      <c r="AM63" s="11">
        <v>-9241.4842119824789</v>
      </c>
      <c r="AN63" s="11">
        <v>-10965.579573139163</v>
      </c>
      <c r="AO63" s="11">
        <v>-13127.182277831285</v>
      </c>
      <c r="AP63" s="11">
        <v>-15060.974449751804</v>
      </c>
      <c r="AQ63" s="11">
        <v>-16433.912091384143</v>
      </c>
      <c r="AR63" s="11">
        <v>-17445.547332558504</v>
      </c>
      <c r="AS63" s="11">
        <v>-18081.840039179759</v>
      </c>
      <c r="AT63" s="11">
        <v>-18660.708932305566</v>
      </c>
      <c r="AU63" s="11">
        <v>-19498.171479070606</v>
      </c>
      <c r="AV63" s="11">
        <v>-20324.968507452555</v>
      </c>
      <c r="AW63" s="11">
        <v>-21399.143520107496</v>
      </c>
      <c r="AX63" s="11">
        <v>-23830.060644370369</v>
      </c>
      <c r="AY63" s="11">
        <v>-25227.674750646511</v>
      </c>
      <c r="AZ63" s="11">
        <v>-26554.9173045426</v>
      </c>
      <c r="BA63" s="11">
        <v>-27896.890644036743</v>
      </c>
      <c r="BB63" s="11">
        <v>-29037.843254879073</v>
      </c>
      <c r="BC63" s="11">
        <v>-30155.902484772407</v>
      </c>
      <c r="BD63" s="11">
        <v>-30873.278501680805</v>
      </c>
      <c r="BE63" s="11">
        <v>-31007.889933255432</v>
      </c>
      <c r="BF63" s="11">
        <v>-30985.557092926658</v>
      </c>
      <c r="BG63" s="11">
        <v>-29893.168829296057</v>
      </c>
      <c r="BH63" s="11">
        <v>-28839.14321315696</v>
      </c>
      <c r="BI63" s="11">
        <v>-28335.276266865843</v>
      </c>
      <c r="BJ63" s="11">
        <v>-27622.412367345161</v>
      </c>
      <c r="BK63" s="11">
        <v>-28053.641564877755</v>
      </c>
      <c r="BL63" s="405"/>
      <c r="BM63" s="405"/>
      <c r="BN63" s="405"/>
      <c r="BO63" s="405"/>
      <c r="BP63" s="405"/>
      <c r="BQ63" s="405"/>
      <c r="BR63" s="405"/>
      <c r="BS63" s="405"/>
      <c r="BT63" s="405"/>
      <c r="BU63" s="405"/>
      <c r="BV63" s="405"/>
      <c r="BW63" s="405"/>
      <c r="BX63" s="405"/>
      <c r="BY63" s="405"/>
      <c r="BZ63" s="405"/>
      <c r="CA63" s="405"/>
      <c r="CB63" s="405"/>
      <c r="CC63" s="405"/>
      <c r="CD63" s="405"/>
      <c r="CE63" s="405"/>
      <c r="CF63" s="405"/>
      <c r="CG63" s="405"/>
      <c r="CH63" s="405"/>
      <c r="CI63" s="405"/>
      <c r="CJ63" s="405"/>
      <c r="CK63" s="405"/>
      <c r="CL63" s="405"/>
      <c r="CM63" s="405"/>
      <c r="CN63" s="405"/>
      <c r="CO63" s="405"/>
    </row>
    <row r="64" spans="1:93" s="111" customFormat="1">
      <c r="B64" s="111" t="s">
        <v>733</v>
      </c>
      <c r="C64" s="111">
        <f>C12-C63</f>
        <v>0</v>
      </c>
      <c r="D64" s="111">
        <f t="shared" ref="D64:BK64" si="13">D12-D63</f>
        <v>0</v>
      </c>
      <c r="E64" s="111">
        <f t="shared" si="13"/>
        <v>0</v>
      </c>
      <c r="F64" s="111">
        <f t="shared" si="13"/>
        <v>0</v>
      </c>
      <c r="G64" s="111">
        <f t="shared" si="13"/>
        <v>0</v>
      </c>
      <c r="H64" s="111">
        <f t="shared" si="13"/>
        <v>0</v>
      </c>
      <c r="I64" s="111">
        <f t="shared" si="13"/>
        <v>1.9895196601282805E-13</v>
      </c>
      <c r="J64" s="111">
        <f t="shared" si="13"/>
        <v>1.8189894035458565E-12</v>
      </c>
      <c r="K64" s="111">
        <f t="shared" si="13"/>
        <v>0</v>
      </c>
      <c r="L64" s="111">
        <f t="shared" si="13"/>
        <v>0</v>
      </c>
      <c r="M64" s="111">
        <f t="shared" si="13"/>
        <v>0</v>
      </c>
      <c r="N64" s="111">
        <f t="shared" si="13"/>
        <v>0</v>
      </c>
      <c r="O64" s="111">
        <f t="shared" si="13"/>
        <v>0</v>
      </c>
      <c r="P64" s="111">
        <f t="shared" si="13"/>
        <v>0</v>
      </c>
      <c r="Q64" s="111">
        <f t="shared" si="13"/>
        <v>0</v>
      </c>
      <c r="R64" s="111">
        <f t="shared" si="13"/>
        <v>0</v>
      </c>
      <c r="S64" s="111">
        <f t="shared" si="13"/>
        <v>-7.1054273576010019E-12</v>
      </c>
      <c r="T64" s="111">
        <f t="shared" si="13"/>
        <v>0</v>
      </c>
      <c r="U64" s="111">
        <f t="shared" si="13"/>
        <v>-183.52791281209284</v>
      </c>
      <c r="V64" s="111">
        <f t="shared" si="13"/>
        <v>-200.73230274883826</v>
      </c>
      <c r="W64" s="111">
        <f t="shared" si="13"/>
        <v>-202.60488368638289</v>
      </c>
      <c r="X64" s="111">
        <f t="shared" si="13"/>
        <v>-198.91657091556954</v>
      </c>
      <c r="Y64" s="111">
        <f t="shared" si="13"/>
        <v>-204.33706992508451</v>
      </c>
      <c r="Z64" s="111">
        <f t="shared" si="13"/>
        <v>-208.77687057537696</v>
      </c>
      <c r="AA64" s="111">
        <f t="shared" si="13"/>
        <v>-184.91602594485266</v>
      </c>
      <c r="AB64" s="111">
        <f t="shared" si="13"/>
        <v>-172.18461909212238</v>
      </c>
      <c r="AC64" s="111">
        <f>AC12-AC63</f>
        <v>-161.96966456989139</v>
      </c>
      <c r="AD64" s="111">
        <f t="shared" si="13"/>
        <v>-143.20704038593612</v>
      </c>
      <c r="AE64" s="111">
        <f t="shared" si="13"/>
        <v>-128.22855099957269</v>
      </c>
      <c r="AF64" s="111">
        <f t="shared" si="13"/>
        <v>-132.1047630839912</v>
      </c>
      <c r="AG64" s="111">
        <f t="shared" si="13"/>
        <v>-132.81528590970174</v>
      </c>
      <c r="AH64" s="111">
        <f t="shared" si="13"/>
        <v>-360.46218480368134</v>
      </c>
      <c r="AI64" s="111">
        <f t="shared" si="13"/>
        <v>-487.59228216507108</v>
      </c>
      <c r="AJ64" s="111">
        <f t="shared" si="13"/>
        <v>-514.66599380070966</v>
      </c>
      <c r="AK64" s="111">
        <f t="shared" si="13"/>
        <v>-152.90019892809869</v>
      </c>
      <c r="AL64" s="111">
        <f t="shared" si="13"/>
        <v>-152.9001989280996</v>
      </c>
      <c r="AM64" s="111">
        <f t="shared" si="13"/>
        <v>-152.90019892809687</v>
      </c>
      <c r="AN64" s="111">
        <f t="shared" si="13"/>
        <v>-152.90019892809687</v>
      </c>
      <c r="AO64" s="111">
        <f>AO12-AO63</f>
        <v>-152.90019892810051</v>
      </c>
      <c r="AP64" s="111">
        <f t="shared" si="13"/>
        <v>-152.90019892809869</v>
      </c>
      <c r="AQ64" s="111">
        <f t="shared" si="13"/>
        <v>-152.90019892809141</v>
      </c>
      <c r="AR64" s="111">
        <f>AR12-AR63</f>
        <v>-152.90019892809505</v>
      </c>
      <c r="AS64" s="111">
        <f t="shared" si="13"/>
        <v>-152.90019892809869</v>
      </c>
      <c r="AT64" s="111">
        <f t="shared" si="13"/>
        <v>-152.90019892809141</v>
      </c>
      <c r="AU64" s="111">
        <f t="shared" si="13"/>
        <v>-152.17677384335184</v>
      </c>
      <c r="AV64" s="111">
        <f t="shared" si="13"/>
        <v>-152.17871159379865</v>
      </c>
      <c r="AW64" s="111">
        <f t="shared" si="13"/>
        <v>-152.18064934426002</v>
      </c>
      <c r="AX64" s="111">
        <f t="shared" si="13"/>
        <v>-152.18258709471411</v>
      </c>
      <c r="AY64" s="111">
        <f t="shared" si="13"/>
        <v>-152.18452484516456</v>
      </c>
      <c r="AZ64" s="111">
        <f t="shared" si="13"/>
        <v>-152.18646259561501</v>
      </c>
      <c r="BA64" s="111">
        <f t="shared" si="13"/>
        <v>-152.1884003460691</v>
      </c>
      <c r="BB64" s="111">
        <f t="shared" si="13"/>
        <v>-152.19033809652319</v>
      </c>
      <c r="BC64" s="111">
        <f t="shared" si="13"/>
        <v>-152.19227584697364</v>
      </c>
      <c r="BD64" s="111">
        <f t="shared" si="13"/>
        <v>-152.19421359743865</v>
      </c>
      <c r="BE64" s="111">
        <f t="shared" si="13"/>
        <v>-152.1961513478891</v>
      </c>
      <c r="BF64" s="111">
        <f t="shared" si="13"/>
        <v>-152.19808909834319</v>
      </c>
      <c r="BG64" s="111">
        <f t="shared" si="13"/>
        <v>-152.20002684880455</v>
      </c>
      <c r="BH64" s="111">
        <f t="shared" si="13"/>
        <v>-152.20196459926592</v>
      </c>
      <c r="BI64" s="111">
        <f t="shared" si="13"/>
        <v>-152.20390234972001</v>
      </c>
      <c r="BJ64" s="111">
        <f t="shared" si="13"/>
        <v>-152.20584010016682</v>
      </c>
      <c r="BK64" s="111">
        <f t="shared" si="13"/>
        <v>-152.20777785062455</v>
      </c>
    </row>
    <row r="65" spans="2:93">
      <c r="B65" t="s">
        <v>734</v>
      </c>
      <c r="C65" s="25">
        <f t="shared" ref="C65:BK65" si="14">C64/C63</f>
        <v>0</v>
      </c>
      <c r="D65" s="25">
        <f t="shared" si="14"/>
        <v>0</v>
      </c>
      <c r="E65" s="25">
        <f t="shared" si="14"/>
        <v>0</v>
      </c>
      <c r="F65" s="25">
        <f t="shared" si="14"/>
        <v>0</v>
      </c>
      <c r="G65" s="25">
        <f t="shared" si="14"/>
        <v>0</v>
      </c>
      <c r="H65" s="25">
        <f t="shared" si="14"/>
        <v>0</v>
      </c>
      <c r="I65" s="25">
        <f t="shared" si="14"/>
        <v>2.1873183427132592E-15</v>
      </c>
      <c r="J65" s="25">
        <f t="shared" si="14"/>
        <v>-1.1923979496752017E-15</v>
      </c>
      <c r="K65" s="25">
        <f t="shared" si="14"/>
        <v>0</v>
      </c>
      <c r="L65" s="25">
        <f t="shared" si="14"/>
        <v>0</v>
      </c>
      <c r="M65" s="25">
        <f t="shared" si="14"/>
        <v>0</v>
      </c>
      <c r="N65" s="25">
        <f t="shared" si="14"/>
        <v>0</v>
      </c>
      <c r="O65" s="25">
        <f t="shared" si="14"/>
        <v>0</v>
      </c>
      <c r="P65" s="25">
        <f t="shared" si="14"/>
        <v>0</v>
      </c>
      <c r="Q65" s="25">
        <f t="shared" si="14"/>
        <v>0</v>
      </c>
      <c r="R65" s="25">
        <f t="shared" si="14"/>
        <v>0</v>
      </c>
      <c r="S65" s="25">
        <f t="shared" si="14"/>
        <v>4.0363970417527678E-14</v>
      </c>
      <c r="T65" s="25">
        <f t="shared" si="14"/>
        <v>0</v>
      </c>
      <c r="U65" s="25">
        <f t="shared" si="14"/>
        <v>1.327311031638187E-2</v>
      </c>
      <c r="V65" s="25">
        <f t="shared" si="14"/>
        <v>1.6922754395432997E-2</v>
      </c>
      <c r="W65" s="25">
        <f t="shared" si="14"/>
        <v>1.7639977400430905E-2</v>
      </c>
      <c r="X65" s="25">
        <f t="shared" si="14"/>
        <v>1.5530990188265838E-2</v>
      </c>
      <c r="Y65" s="25">
        <f t="shared" si="14"/>
        <v>1.8293186628786678E-2</v>
      </c>
      <c r="Z65" s="25">
        <f t="shared" si="14"/>
        <v>2.3081525467511042E-2</v>
      </c>
      <c r="AA65" s="25">
        <f t="shared" si="14"/>
        <v>1.6262420979196401E-2</v>
      </c>
      <c r="AB65" s="25">
        <f t="shared" si="14"/>
        <v>1.2383670748684813E-2</v>
      </c>
      <c r="AC65" s="25">
        <f t="shared" si="14"/>
        <v>1.2034481557516961E-2</v>
      </c>
      <c r="AD65" s="25">
        <f t="shared" si="14"/>
        <v>1.1079892654367481E-2</v>
      </c>
      <c r="AE65" s="25">
        <f t="shared" si="14"/>
        <v>1.1542033357592857E-2</v>
      </c>
      <c r="AF65" s="25">
        <f t="shared" si="14"/>
        <v>1.2623314474880845E-2</v>
      </c>
      <c r="AG65" s="25">
        <f t="shared" si="14"/>
        <v>2.1298043701671571E-2</v>
      </c>
      <c r="AH65" s="25">
        <f t="shared" si="14"/>
        <v>5.906548097664821E-2</v>
      </c>
      <c r="AI65" s="25">
        <f t="shared" si="14"/>
        <v>9.1009975178476032E-2</v>
      </c>
      <c r="AJ65" s="25">
        <f t="shared" si="14"/>
        <v>9.7481657345671366E-2</v>
      </c>
      <c r="AK65" s="25">
        <f t="shared" si="14"/>
        <v>2.2559786855667667E-2</v>
      </c>
      <c r="AL65" s="25">
        <f t="shared" si="14"/>
        <v>2.0689315166410569E-2</v>
      </c>
      <c r="AM65" s="25">
        <f t="shared" si="14"/>
        <v>1.6544982972523718E-2</v>
      </c>
      <c r="AN65" s="25">
        <f t="shared" si="14"/>
        <v>1.3943649572580274E-2</v>
      </c>
      <c r="AO65" s="25">
        <f t="shared" si="14"/>
        <v>1.1647602333237413E-2</v>
      </c>
      <c r="AP65" s="25">
        <f t="shared" si="14"/>
        <v>1.0152078767427854E-2</v>
      </c>
      <c r="AQ65" s="25">
        <f t="shared" si="14"/>
        <v>9.3039440686951743E-3</v>
      </c>
      <c r="AR65" s="25">
        <f t="shared" si="14"/>
        <v>8.7644254441211177E-3</v>
      </c>
      <c r="AS65" s="25">
        <f t="shared" si="14"/>
        <v>8.4560088241459001E-3</v>
      </c>
      <c r="AT65" s="338">
        <f t="shared" si="14"/>
        <v>8.1936972214056332E-3</v>
      </c>
      <c r="AU65" s="25">
        <f t="shared" si="14"/>
        <v>7.8046689663540409E-3</v>
      </c>
      <c r="AV65" s="25">
        <f t="shared" si="14"/>
        <v>7.4872790842455328E-3</v>
      </c>
      <c r="AW65" s="25">
        <f t="shared" si="14"/>
        <v>7.1115299171326625E-3</v>
      </c>
      <c r="AX65" s="25">
        <f t="shared" si="14"/>
        <v>6.3861602941688621E-3</v>
      </c>
      <c r="AY65" s="25">
        <f t="shared" si="14"/>
        <v>6.0324435901990738E-3</v>
      </c>
      <c r="AZ65" s="25">
        <f t="shared" si="14"/>
        <v>5.7310087186594749E-3</v>
      </c>
      <c r="BA65" s="25">
        <f t="shared" si="14"/>
        <v>5.4553893581900312E-3</v>
      </c>
      <c r="BB65" s="25">
        <f t="shared" si="14"/>
        <v>5.2411033684793881E-3</v>
      </c>
      <c r="BC65" s="25">
        <f t="shared" si="14"/>
        <v>5.0468486533880056E-3</v>
      </c>
      <c r="BD65" s="25">
        <f t="shared" si="14"/>
        <v>4.9296421042278639E-3</v>
      </c>
      <c r="BE65" s="25">
        <f t="shared" si="14"/>
        <v>4.9083040373108823E-3</v>
      </c>
      <c r="BF65" s="25">
        <f t="shared" si="14"/>
        <v>4.9119042346696022E-3</v>
      </c>
      <c r="BG65" s="25">
        <f t="shared" si="14"/>
        <v>5.0914651343234212E-3</v>
      </c>
      <c r="BH65" s="25">
        <f t="shared" si="14"/>
        <v>5.277617419987308E-3</v>
      </c>
      <c r="BI65" s="25">
        <f t="shared" si="14"/>
        <v>5.3715340876242402E-3</v>
      </c>
      <c r="BJ65" s="25">
        <f t="shared" si="14"/>
        <v>5.5102298117923436E-3</v>
      </c>
      <c r="BK65" s="25">
        <f t="shared" si="14"/>
        <v>5.4255978675219023E-3</v>
      </c>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row>
    <row r="68" spans="2:93">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row>
    <row r="69" spans="2:93">
      <c r="AL69" s="111"/>
      <c r="AQ69" s="46">
        <f>SUM(AM68:AQ68)</f>
        <v>0</v>
      </c>
    </row>
  </sheetData>
  <conditionalFormatting sqref="C54:BK59">
    <cfRule type="cellIs" dxfId="0" priority="1" operator="equal">
      <formula>TRUE</formula>
    </cfRule>
  </conditionalFormatting>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FDEEA-873E-48BB-93E2-3F154E11E15C}">
  <dimension ref="A1:AC26"/>
  <sheetViews>
    <sheetView workbookViewId="0">
      <selection activeCell="F35" sqref="F35"/>
    </sheetView>
  </sheetViews>
  <sheetFormatPr defaultRowHeight="15"/>
  <cols>
    <col min="1" max="1" width="17.85546875" customWidth="1"/>
    <col min="2" max="2" width="17.5703125" customWidth="1"/>
  </cols>
  <sheetData>
    <row r="1" spans="1:29">
      <c r="C1">
        <v>2024</v>
      </c>
      <c r="D1">
        <v>2025</v>
      </c>
      <c r="E1">
        <v>2026</v>
      </c>
      <c r="F1">
        <v>2027</v>
      </c>
      <c r="G1">
        <v>2028</v>
      </c>
      <c r="H1">
        <v>2029</v>
      </c>
      <c r="I1">
        <v>2030</v>
      </c>
      <c r="J1">
        <v>2031</v>
      </c>
      <c r="K1">
        <v>2032</v>
      </c>
      <c r="L1">
        <v>2033</v>
      </c>
      <c r="M1">
        <v>2034</v>
      </c>
      <c r="N1">
        <v>2035</v>
      </c>
      <c r="O1">
        <v>2036</v>
      </c>
      <c r="P1">
        <v>2037</v>
      </c>
      <c r="Q1">
        <v>2038</v>
      </c>
      <c r="R1">
        <v>2039</v>
      </c>
      <c r="S1">
        <v>2040</v>
      </c>
      <c r="T1">
        <v>2041</v>
      </c>
      <c r="U1">
        <v>2042</v>
      </c>
      <c r="V1">
        <v>2043</v>
      </c>
      <c r="W1">
        <v>2044</v>
      </c>
      <c r="X1">
        <v>2045</v>
      </c>
      <c r="Y1">
        <v>2046</v>
      </c>
      <c r="Z1">
        <v>2047</v>
      </c>
      <c r="AA1">
        <v>2048</v>
      </c>
      <c r="AB1">
        <v>2049</v>
      </c>
      <c r="AC1">
        <v>2050</v>
      </c>
    </row>
    <row r="2" spans="1:29">
      <c r="A2" s="1" t="s">
        <v>653</v>
      </c>
      <c r="B2" t="s">
        <v>735</v>
      </c>
      <c r="C2" s="11">
        <f>'2026 projections summary'!D2</f>
        <v>14017.367090509999</v>
      </c>
      <c r="D2" s="11">
        <f>'2026 projections summary'!E2</f>
        <v>13939.121786850001</v>
      </c>
      <c r="E2" s="11">
        <f>'2026 projections summary'!F2</f>
        <v>13912.644448759998</v>
      </c>
      <c r="F2" s="11">
        <f>'2026 projections summary'!G2</f>
        <v>13871.29908219</v>
      </c>
      <c r="G2" s="11">
        <f>'2026 projections summary'!H2</f>
        <v>13799.60712228</v>
      </c>
      <c r="H2" s="11">
        <f>'2026 projections summary'!I2</f>
        <v>13716.285780819999</v>
      </c>
      <c r="I2" s="11">
        <f>'2026 projections summary'!J2</f>
        <v>13577.120474809999</v>
      </c>
      <c r="J2" s="11">
        <f>'2026 projections summary'!K2</f>
        <v>13423.845277630002</v>
      </c>
      <c r="K2" s="11">
        <f>'2026 projections summary'!L2</f>
        <v>13257.59110455</v>
      </c>
      <c r="L2" s="11">
        <f>'2026 projections summary'!M2</f>
        <v>13018.674120080001</v>
      </c>
      <c r="M2" s="11">
        <f>'2026 projections summary'!N2</f>
        <v>12768.087961720001</v>
      </c>
      <c r="N2" s="11">
        <f>'2026 projections summary'!O2</f>
        <v>12429.290348229999</v>
      </c>
      <c r="O2" s="11">
        <f>'2026 projections summary'!P2</f>
        <v>12141.262609989999</v>
      </c>
      <c r="P2" s="11">
        <f>'2026 projections summary'!Q2</f>
        <v>11775.749691770001</v>
      </c>
      <c r="Q2" s="11">
        <f>'2026 projections summary'!R2</f>
        <v>11379.16151568</v>
      </c>
      <c r="R2" s="11">
        <f>'2026 projections summary'!S2</f>
        <v>11012.89163009</v>
      </c>
      <c r="S2" s="11">
        <f>'2026 projections summary'!T2</f>
        <v>10644.449618830002</v>
      </c>
      <c r="T2" s="11">
        <f>'2026 projections summary'!U2</f>
        <v>10298.968666519999</v>
      </c>
      <c r="U2" s="11">
        <f>'2026 projections summary'!V2</f>
        <v>9977.2916393600008</v>
      </c>
      <c r="V2" s="11">
        <f>'2026 projections summary'!W2</f>
        <v>9577.4956807499984</v>
      </c>
      <c r="W2" s="11">
        <f>'2026 projections summary'!X2</f>
        <v>9257.3112885800001</v>
      </c>
      <c r="X2" s="11">
        <f>'2026 projections summary'!Y2</f>
        <v>8922.6329973699994</v>
      </c>
      <c r="Y2" s="11">
        <f>'2026 projections summary'!Z2</f>
        <v>8593.7282306400011</v>
      </c>
      <c r="Z2" s="11">
        <f>'2026 projections summary'!AA2</f>
        <v>8295.2820094800009</v>
      </c>
      <c r="AA2" s="11">
        <f>'2026 projections summary'!AB2</f>
        <v>7947.1025858700004</v>
      </c>
      <c r="AB2" s="11">
        <f>'2026 projections summary'!AC2</f>
        <v>7614.5294063299998</v>
      </c>
      <c r="AC2" s="11">
        <f>'2026 projections summary'!AD2</f>
        <v>7349.86221355</v>
      </c>
    </row>
    <row r="3" spans="1:29">
      <c r="B3" t="s">
        <v>736</v>
      </c>
      <c r="C3" s="11">
        <f>'2026 projections summary'!D3*'Hedging emissions breakdown'!C26</f>
        <v>5290.6772332390665</v>
      </c>
      <c r="D3" s="11">
        <f>'2026 projections summary'!E3*'Hedging emissions breakdown'!D26</f>
        <v>5069.4713710913184</v>
      </c>
      <c r="E3" s="11">
        <f>'2026 projections summary'!F3*'Hedging emissions breakdown'!E26</f>
        <v>5171.980671345651</v>
      </c>
      <c r="F3" s="11">
        <f>'2026 projections summary'!G3*'Hedging emissions breakdown'!F26</f>
        <v>5229.0451585168848</v>
      </c>
      <c r="G3" s="11">
        <f>'2026 projections summary'!H3*'Hedging emissions breakdown'!G26</f>
        <v>5022.2231953535957</v>
      </c>
      <c r="H3" s="11">
        <f>'2026 projections summary'!I3*'Hedging emissions breakdown'!H26</f>
        <v>4944.3020886586992</v>
      </c>
      <c r="I3" s="11">
        <f>'2026 projections summary'!J3*'Hedging emissions breakdown'!I26</f>
        <v>4843.0707348214028</v>
      </c>
      <c r="J3" s="11">
        <f>'2026 projections summary'!K3*'Hedging emissions breakdown'!J26</f>
        <v>4810.2522020126253</v>
      </c>
      <c r="K3" s="11">
        <f>'2026 projections summary'!L3*'Hedging emissions breakdown'!K26</f>
        <v>4745.997956243873</v>
      </c>
      <c r="L3" s="11">
        <f>'2026 projections summary'!M3*'Hedging emissions breakdown'!L26</f>
        <v>4697.5324642411779</v>
      </c>
      <c r="M3" s="11">
        <f>'2026 projections summary'!N3*'Hedging emissions breakdown'!M26</f>
        <v>4632.840403959558</v>
      </c>
      <c r="N3" s="11">
        <f>'2026 projections summary'!O3*'Hedging emissions breakdown'!N26</f>
        <v>4551.2490975927039</v>
      </c>
      <c r="O3" s="11">
        <f>'2026 projections summary'!P3*'Hedging emissions breakdown'!O26</f>
        <v>4506.1546930059121</v>
      </c>
      <c r="P3" s="11">
        <f>'2026 projections summary'!Q3*'Hedging emissions breakdown'!P26</f>
        <v>4416.709373575417</v>
      </c>
      <c r="Q3" s="11">
        <f>'2026 projections summary'!R3*'Hedging emissions breakdown'!Q26</f>
        <v>4417.3124649733982</v>
      </c>
      <c r="R3" s="11">
        <f>'2026 projections summary'!S3*'Hedging emissions breakdown'!R26</f>
        <v>4587.885439622838</v>
      </c>
      <c r="S3" s="11">
        <f>'2026 projections summary'!T3*'Hedging emissions breakdown'!S26</f>
        <v>4630.58596331835</v>
      </c>
      <c r="T3" s="11">
        <f>'2026 projections summary'!U3*'Hedging emissions breakdown'!T26</f>
        <v>4506.2379876886025</v>
      </c>
      <c r="U3" s="11">
        <f>'2026 projections summary'!V3*'Hedging emissions breakdown'!U26</f>
        <v>4427.7869664576883</v>
      </c>
      <c r="V3" s="11">
        <f>'2026 projections summary'!W3*'Hedging emissions breakdown'!V26</f>
        <v>4453.9767321640702</v>
      </c>
      <c r="W3" s="11">
        <f>'2026 projections summary'!X3*'Hedging emissions breakdown'!W26</f>
        <v>4470.8963553172471</v>
      </c>
      <c r="X3" s="11">
        <f>'2026 projections summary'!Y3*'Hedging emissions breakdown'!X26</f>
        <v>4336.4089167760249</v>
      </c>
      <c r="Y3" s="11">
        <f>'2026 projections summary'!Z3*'Hedging emissions breakdown'!Y26</f>
        <v>4302.3197609151757</v>
      </c>
      <c r="Z3" s="11">
        <f>'2026 projections summary'!AA3*'Hedging emissions breakdown'!Z26</f>
        <v>4376.8033847836705</v>
      </c>
      <c r="AA3" s="11">
        <f>'2026 projections summary'!AB3*'Hedging emissions breakdown'!AA26</f>
        <v>4625.7764560089427</v>
      </c>
      <c r="AB3" s="11">
        <f>'2026 projections summary'!AC3*'Hedging emissions breakdown'!AB26</f>
        <v>4623.1440813878899</v>
      </c>
      <c r="AC3" s="11">
        <f>'2026 projections summary'!AD3*'Hedging emissions breakdown'!AC26</f>
        <v>4620.2966169637048</v>
      </c>
    </row>
    <row r="4" spans="1:29">
      <c r="B4" s="1" t="s">
        <v>737</v>
      </c>
      <c r="C4" s="11">
        <f>C2+C3</f>
        <v>19308.044323749065</v>
      </c>
      <c r="D4" s="11">
        <f t="shared" ref="D4:AC4" si="0">D2+D3</f>
        <v>19008.593157941319</v>
      </c>
      <c r="E4" s="11">
        <f t="shared" si="0"/>
        <v>19084.625120105651</v>
      </c>
      <c r="F4" s="11">
        <f t="shared" si="0"/>
        <v>19100.344240706887</v>
      </c>
      <c r="G4" s="11">
        <f t="shared" si="0"/>
        <v>18821.830317633598</v>
      </c>
      <c r="H4" s="11">
        <f t="shared" si="0"/>
        <v>18660.587869478699</v>
      </c>
      <c r="I4" s="11">
        <f t="shared" si="0"/>
        <v>18420.191209631401</v>
      </c>
      <c r="J4" s="11">
        <f t="shared" si="0"/>
        <v>18234.097479642627</v>
      </c>
      <c r="K4" s="11">
        <f t="shared" si="0"/>
        <v>18003.589060793871</v>
      </c>
      <c r="L4" s="11">
        <f t="shared" si="0"/>
        <v>17716.206584321179</v>
      </c>
      <c r="M4" s="11">
        <f t="shared" si="0"/>
        <v>17400.92836567956</v>
      </c>
      <c r="N4" s="11">
        <f t="shared" si="0"/>
        <v>16980.539445822702</v>
      </c>
      <c r="O4" s="11">
        <f t="shared" si="0"/>
        <v>16647.417302995913</v>
      </c>
      <c r="P4" s="11">
        <f t="shared" si="0"/>
        <v>16192.459065345418</v>
      </c>
      <c r="Q4" s="11">
        <f t="shared" si="0"/>
        <v>15796.473980653398</v>
      </c>
      <c r="R4" s="11">
        <f t="shared" si="0"/>
        <v>15600.777069712838</v>
      </c>
      <c r="S4" s="11">
        <f t="shared" si="0"/>
        <v>15275.035582148352</v>
      </c>
      <c r="T4" s="11">
        <f t="shared" si="0"/>
        <v>14805.206654208601</v>
      </c>
      <c r="U4" s="11">
        <f t="shared" si="0"/>
        <v>14405.078605817689</v>
      </c>
      <c r="V4" s="11">
        <f t="shared" si="0"/>
        <v>14031.472412914069</v>
      </c>
      <c r="W4" s="11">
        <f t="shared" si="0"/>
        <v>13728.207643897247</v>
      </c>
      <c r="X4" s="11">
        <f t="shared" si="0"/>
        <v>13259.041914146024</v>
      </c>
      <c r="Y4" s="11">
        <f t="shared" si="0"/>
        <v>12896.047991555177</v>
      </c>
      <c r="Z4" s="11">
        <f t="shared" si="0"/>
        <v>12672.085394263671</v>
      </c>
      <c r="AA4" s="11">
        <f t="shared" si="0"/>
        <v>12572.879041878943</v>
      </c>
      <c r="AB4" s="11">
        <f t="shared" si="0"/>
        <v>12237.67348771789</v>
      </c>
      <c r="AC4" s="11">
        <f t="shared" si="0"/>
        <v>11970.158830513705</v>
      </c>
    </row>
    <row r="5" spans="1:29">
      <c r="B5" t="s">
        <v>654</v>
      </c>
      <c r="C5" s="11">
        <f>'2026 projections summary'!D3-'NZ ETS cap'!C15-'Hedging emissions breakdown'!C3</f>
        <v>9759.753418916127</v>
      </c>
      <c r="D5" s="11">
        <f>'2026 projections summary'!E3-'NZ ETS cap'!D15-'Hedging emissions breakdown'!D3</f>
        <v>9090.1790740638753</v>
      </c>
      <c r="E5" s="11">
        <f>'2026 projections summary'!F3-'NZ ETS cap'!E15-'Hedging emissions breakdown'!E3</f>
        <v>9019.8516789095429</v>
      </c>
      <c r="F5" s="11">
        <f>'2026 projections summary'!G3-'NZ ETS cap'!F15-'Hedging emissions breakdown'!F3</f>
        <v>8870.852607438308</v>
      </c>
      <c r="G5" s="11">
        <f>'2026 projections summary'!H3-'NZ ETS cap'!G15-'Hedging emissions breakdown'!G3</f>
        <v>8286.7615571015976</v>
      </c>
      <c r="H5" s="11">
        <f>'2026 projections summary'!I3-'NZ ETS cap'!H15-'Hedging emissions breakdown'!H3</f>
        <v>7937.4387237964957</v>
      </c>
      <c r="I5" s="11">
        <f>'2026 projections summary'!J3-'NZ ETS cap'!I15-'Hedging emissions breakdown'!I3</f>
        <v>7565.4961838337904</v>
      </c>
      <c r="J5" s="11">
        <f>'2026 projections summary'!K3-'NZ ETS cap'!J15-'Hedging emissions breakdown'!J3</f>
        <v>7313.6375619425671</v>
      </c>
      <c r="K5" s="11">
        <f>'2026 projections summary'!L3-'NZ ETS cap'!K15-'Hedging emissions breakdown'!K3</f>
        <v>7023.965648421321</v>
      </c>
      <c r="L5" s="11">
        <f>'2026 projections summary'!M3-'NZ ETS cap'!L15-'Hedging emissions breakdown'!L3</f>
        <v>6768.3138015640161</v>
      </c>
      <c r="M5" s="11">
        <f>'2026 projections summary'!N3-'NZ ETS cap'!M15-'Hedging emissions breakdown'!M3</f>
        <v>6499.0961700156358</v>
      </c>
      <c r="N5" s="11">
        <f>'2026 projections summary'!O3-'NZ ETS cap'!N15-'Hedging emissions breakdown'!N3</f>
        <v>6216.7440245424905</v>
      </c>
      <c r="O5" s="11">
        <f>'2026 projections summary'!P3-'NZ ETS cap'!O15-'Hedging emissions breakdown'!O3</f>
        <v>5994.2671511792814</v>
      </c>
      <c r="P5" s="11">
        <f>'2026 projections summary'!Q3-'NZ ETS cap'!P15-'Hedging emissions breakdown'!P3</f>
        <v>5721.6911256097756</v>
      </c>
      <c r="Q5" s="11">
        <f>'2026 projections summary'!R3-'NZ ETS cap'!Q15-'Hedging emissions breakdown'!Q3</f>
        <v>5574.3582948317962</v>
      </c>
      <c r="R5" s="11">
        <f>'2026 projections summary'!S3-'NZ ETS cap'!R15-'Hedging emissions breakdown'!R3</f>
        <v>5642.234385292355</v>
      </c>
      <c r="S5" s="11">
        <f>'2026 projections summary'!T3-'NZ ETS cap'!S15-'Hedging emissions breakdown'!S3</f>
        <v>5548.6788904768437</v>
      </c>
      <c r="T5" s="11">
        <f>'2026 projections summary'!U3-'NZ ETS cap'!T15-'Hedging emissions breakdown'!T3</f>
        <v>5398.2454827865931</v>
      </c>
      <c r="U5" s="11">
        <f>'2026 projections summary'!V3-'NZ ETS cap'!U15-'Hedging emissions breakdown'!U3</f>
        <v>5303.3371869275052</v>
      </c>
      <c r="V5" s="11">
        <f>'2026 projections summary'!W3-'NZ ETS cap'!V15-'Hedging emissions breakdown'!V3</f>
        <v>5335.020981391126</v>
      </c>
      <c r="W5" s="11">
        <f>'2026 projections summary'!X3-'NZ ETS cap'!W15-'Hedging emissions breakdown'!W3</f>
        <v>5355.489964137947</v>
      </c>
      <c r="X5" s="11">
        <f>'2026 projections summary'!Y3-'NZ ETS cap'!X15-'Hedging emissions breakdown'!X3</f>
        <v>5192.7900603491689</v>
      </c>
      <c r="Y5" s="11">
        <f>'2026 projections summary'!Z3-'NZ ETS cap'!Y15-'Hedging emissions breakdown'!Y3</f>
        <v>5151.5497598500187</v>
      </c>
      <c r="Z5" s="11">
        <f>'2026 projections summary'!AA3-'NZ ETS cap'!Z15-'Hedging emissions breakdown'!Z3</f>
        <v>5241.6583868615235</v>
      </c>
      <c r="AA5" s="11">
        <f>'2026 projections summary'!AB3-'NZ ETS cap'!AA15-'Hedging emissions breakdown'!AA3</f>
        <v>5542.8604557962526</v>
      </c>
      <c r="AB5" s="11">
        <f>'2026 projections summary'!AC3-'NZ ETS cap'!AB15-'Hedging emissions breakdown'!AB3</f>
        <v>5539.6758676873042</v>
      </c>
      <c r="AC5" s="11">
        <f>'2026 projections summary'!AD3-'NZ ETS cap'!AC15-'Hedging emissions breakdown'!AC3</f>
        <v>5536.2310687314903</v>
      </c>
    </row>
    <row r="6" spans="1:29">
      <c r="B6" t="s">
        <v>152</v>
      </c>
      <c r="C6" s="11">
        <f>'2026 projections summary'!D4-'NZ ETS cap'!C13-'NZ ETS cap'!C14</f>
        <v>2969.8562073036123</v>
      </c>
      <c r="D6" s="11">
        <f>'2026 projections summary'!E4-'NZ ETS cap'!D13-'NZ ETS cap'!D14</f>
        <v>3103.842684167591</v>
      </c>
      <c r="E6" s="11">
        <f>'2026 projections summary'!F4-'NZ ETS cap'!E13-'NZ ETS cap'!E14</f>
        <v>2419.6766463362624</v>
      </c>
      <c r="F6" s="11">
        <f>'2026 projections summary'!G4-'NZ ETS cap'!F13-'NZ ETS cap'!F14</f>
        <v>2187.4622197371559</v>
      </c>
      <c r="G6" s="11">
        <f>'2026 projections summary'!H4-'NZ ETS cap'!G13-'NZ ETS cap'!G14</f>
        <v>2129.2968822255075</v>
      </c>
      <c r="H6" s="11">
        <f>'2026 projections summary'!I4-'NZ ETS cap'!H13-'NZ ETS cap'!H14</f>
        <v>2126.769897198164</v>
      </c>
      <c r="I6" s="11">
        <f>'2026 projections summary'!J4-'NZ ETS cap'!I13-'NZ ETS cap'!I14</f>
        <v>2131.1251323308552</v>
      </c>
      <c r="J6" s="11">
        <f>'2026 projections summary'!K4-'NZ ETS cap'!J13-'NZ ETS cap'!J14</f>
        <v>2131.3380053150968</v>
      </c>
      <c r="K6" s="11">
        <f>'2026 projections summary'!L4-'NZ ETS cap'!K13-'NZ ETS cap'!K14</f>
        <v>2123.7607566913489</v>
      </c>
      <c r="L6" s="11">
        <f>'2026 projections summary'!M4-'NZ ETS cap'!L13-'NZ ETS cap'!L14</f>
        <v>2123.976525167915</v>
      </c>
      <c r="M6" s="11">
        <f>'2026 projections summary'!N4-'NZ ETS cap'!M13-'NZ ETS cap'!M14</f>
        <v>2118.7373177158793</v>
      </c>
      <c r="N6" s="11">
        <f>'2026 projections summary'!O4-'NZ ETS cap'!N13-'NZ ETS cap'!N14</f>
        <v>2116.8883035782355</v>
      </c>
      <c r="O6" s="11">
        <f>'2026 projections summary'!P4-'NZ ETS cap'!O13-'NZ ETS cap'!O14</f>
        <v>2112.4356676375951</v>
      </c>
      <c r="P6" s="11">
        <f>'2026 projections summary'!Q4-'NZ ETS cap'!P13-'NZ ETS cap'!P14</f>
        <v>2112.2173172732309</v>
      </c>
      <c r="Q6" s="11">
        <f>'2026 projections summary'!R4-'NZ ETS cap'!Q13-'NZ ETS cap'!Q14</f>
        <v>2103.7827726572796</v>
      </c>
      <c r="R6" s="11">
        <f>'2026 projections summary'!S4-'NZ ETS cap'!R13-'NZ ETS cap'!R14</f>
        <v>2100.7318568396963</v>
      </c>
      <c r="S6" s="11">
        <f>'2026 projections summary'!T4-'NZ ETS cap'!S13-'NZ ETS cap'!S14</f>
        <v>2091.3820501932128</v>
      </c>
      <c r="T6" s="11">
        <f>'2026 projections summary'!U4-'NZ ETS cap'!T13-'NZ ETS cap'!T14</f>
        <v>2091.2098110102838</v>
      </c>
      <c r="U6" s="11">
        <f>'2026 projections summary'!V4-'NZ ETS cap'!U13-'NZ ETS cap'!U14</f>
        <v>2086.419592285924</v>
      </c>
      <c r="V6" s="11">
        <f>'2026 projections summary'!W4-'NZ ETS cap'!V13-'NZ ETS cap'!V14</f>
        <v>2089.1305569206988</v>
      </c>
      <c r="W6" s="11">
        <f>'2026 projections summary'!X4-'NZ ETS cap'!W13-'NZ ETS cap'!W14</f>
        <v>2089.4187016414598</v>
      </c>
      <c r="X6" s="11">
        <f>'2026 projections summary'!Y4-'NZ ETS cap'!X13-'NZ ETS cap'!X14</f>
        <v>2085.8206340855468</v>
      </c>
      <c r="Y6" s="11">
        <f>'2026 projections summary'!Z4-'NZ ETS cap'!Y13-'NZ ETS cap'!Y14</f>
        <v>2081.8765273329618</v>
      </c>
      <c r="Z6" s="11">
        <f>'2026 projections summary'!AA4-'NZ ETS cap'!Z13-'NZ ETS cap'!Z14</f>
        <v>2077.6642207900541</v>
      </c>
      <c r="AA6" s="11">
        <f>'2026 projections summary'!AB4-'NZ ETS cap'!AA13-'NZ ETS cap'!AA14</f>
        <v>2075.4764178010769</v>
      </c>
      <c r="AB6" s="11">
        <f>'2026 projections summary'!AC4-'NZ ETS cap'!AB13-'NZ ETS cap'!AB14</f>
        <v>2073.6625421756762</v>
      </c>
      <c r="AC6" s="11">
        <f>'2026 projections summary'!AD4-'NZ ETS cap'!AC13-'NZ ETS cap'!AC14</f>
        <v>2072.0354505188984</v>
      </c>
    </row>
    <row r="7" spans="1:29">
      <c r="B7" t="s">
        <v>153</v>
      </c>
      <c r="C7" s="11">
        <f>'NZ ETS cap'!C28</f>
        <v>1376.7148602047291</v>
      </c>
      <c r="D7" s="11">
        <f>'NZ ETS cap'!D28</f>
        <v>1337.0564462656446</v>
      </c>
      <c r="E7" s="11">
        <f>'NZ ETS cap'!E28</f>
        <v>1308.907483206182</v>
      </c>
      <c r="F7" s="11">
        <f>'NZ ETS cap'!F28</f>
        <v>1156.5260350378333</v>
      </c>
      <c r="G7" s="11">
        <f>'NZ ETS cap'!G28</f>
        <v>1012.1815825258948</v>
      </c>
      <c r="H7" s="11">
        <f>'NZ ETS cap'!H28</f>
        <v>887.97074201204168</v>
      </c>
      <c r="I7" s="11">
        <f>'NZ ETS cap'!I28</f>
        <v>770.52946062136107</v>
      </c>
      <c r="J7" s="11">
        <f>'NZ ETS cap'!J28</f>
        <v>658.31722332937375</v>
      </c>
      <c r="K7" s="11">
        <f>'NZ ETS cap'!K28</f>
        <v>588.39458895135294</v>
      </c>
      <c r="L7" s="11">
        <f>'NZ ETS cap'!L28</f>
        <v>530.22861385470242</v>
      </c>
      <c r="M7" s="11">
        <f>'NZ ETS cap'!M28</f>
        <v>476.18246669393284</v>
      </c>
      <c r="N7" s="11">
        <f>'NZ ETS cap'!N28</f>
        <v>425.73481083862498</v>
      </c>
      <c r="O7" s="11">
        <f>'NZ ETS cap'!O28</f>
        <v>402.56121377652448</v>
      </c>
      <c r="P7" s="11">
        <f>'NZ ETS cap'!P28</f>
        <v>391.03970469964111</v>
      </c>
      <c r="Q7" s="11">
        <f>'NZ ETS cap'!Q28</f>
        <v>380.46484312689972</v>
      </c>
      <c r="R7" s="11">
        <f>'NZ ETS cap'!R28</f>
        <v>370.73846981190945</v>
      </c>
      <c r="S7" s="11">
        <f>'NZ ETS cap'!S28</f>
        <v>361.77466595636292</v>
      </c>
      <c r="T7" s="11">
        <f>'NZ ETS cap'!T28</f>
        <v>359.13050470088501</v>
      </c>
      <c r="U7" s="11">
        <f>'NZ ETS cap'!U28</f>
        <v>356.2402576447048</v>
      </c>
      <c r="V7" s="11">
        <f>'NZ ETS cap'!V28</f>
        <v>357.53241245299023</v>
      </c>
      <c r="W7" s="11">
        <f>'NZ ETS cap'!W28</f>
        <v>361.32802089075767</v>
      </c>
      <c r="X7" s="11">
        <f>'NZ ETS cap'!X28</f>
        <v>367.37686763665056</v>
      </c>
      <c r="Y7" s="11">
        <f>'NZ ETS cap'!Y28</f>
        <v>375.45857641241514</v>
      </c>
      <c r="Z7" s="11">
        <f>'NZ ETS cap'!Z28</f>
        <v>382.30527340868593</v>
      </c>
      <c r="AA7" s="11">
        <f>'NZ ETS cap'!AA28</f>
        <v>388.11307983779238</v>
      </c>
      <c r="AB7" s="11">
        <f>'NZ ETS cap'!AB28</f>
        <v>393.04641410150907</v>
      </c>
      <c r="AC7" s="11">
        <f>'NZ ETS cap'!AC28</f>
        <v>397.24319083401815</v>
      </c>
    </row>
    <row r="8" spans="1:29" s="1" customFormat="1">
      <c r="B8" s="1" t="s">
        <v>352</v>
      </c>
      <c r="C8" s="143">
        <f t="shared" ref="C8" si="1">SUM(C4:C7)</f>
        <v>33414.368810173532</v>
      </c>
      <c r="D8" s="143">
        <f t="shared" ref="D8:AC8" si="2">SUM(D4:D7)</f>
        <v>32539.671362438428</v>
      </c>
      <c r="E8" s="143">
        <f t="shared" si="2"/>
        <v>31833.060928557639</v>
      </c>
      <c r="F8" s="143">
        <f>SUM(F4:F7)</f>
        <v>31315.185102920186</v>
      </c>
      <c r="G8" s="143">
        <f t="shared" si="2"/>
        <v>30250.0703394866</v>
      </c>
      <c r="H8" s="143">
        <f t="shared" si="2"/>
        <v>29612.767232485399</v>
      </c>
      <c r="I8" s="143">
        <f t="shared" si="2"/>
        <v>28887.34198641741</v>
      </c>
      <c r="J8" s="143">
        <f t="shared" si="2"/>
        <v>28337.390270229665</v>
      </c>
      <c r="K8" s="143">
        <f t="shared" si="2"/>
        <v>27739.710054857893</v>
      </c>
      <c r="L8" s="143">
        <f t="shared" si="2"/>
        <v>27138.725524907815</v>
      </c>
      <c r="M8" s="143">
        <f t="shared" si="2"/>
        <v>26494.944320105009</v>
      </c>
      <c r="N8" s="143">
        <f t="shared" si="2"/>
        <v>25739.906584782053</v>
      </c>
      <c r="O8" s="143">
        <f t="shared" si="2"/>
        <v>25156.68133558931</v>
      </c>
      <c r="P8" s="143">
        <f t="shared" si="2"/>
        <v>24417.407212928065</v>
      </c>
      <c r="Q8" s="143">
        <f t="shared" si="2"/>
        <v>23855.079891269372</v>
      </c>
      <c r="R8" s="143">
        <f t="shared" si="2"/>
        <v>23714.481781656799</v>
      </c>
      <c r="S8" s="143">
        <f t="shared" si="2"/>
        <v>23276.87118877477</v>
      </c>
      <c r="T8" s="143">
        <f t="shared" si="2"/>
        <v>22653.792452706366</v>
      </c>
      <c r="U8" s="143">
        <f t="shared" si="2"/>
        <v>22151.075642675827</v>
      </c>
      <c r="V8" s="143">
        <f t="shared" si="2"/>
        <v>21813.156363678885</v>
      </c>
      <c r="W8" s="143">
        <f t="shared" si="2"/>
        <v>21534.44433056741</v>
      </c>
      <c r="X8" s="143">
        <f t="shared" si="2"/>
        <v>20905.029476217391</v>
      </c>
      <c r="Y8" s="143">
        <f t="shared" si="2"/>
        <v>20504.932855150575</v>
      </c>
      <c r="Z8" s="143">
        <f t="shared" si="2"/>
        <v>20373.713275323935</v>
      </c>
      <c r="AA8" s="143">
        <f t="shared" si="2"/>
        <v>20579.328995314067</v>
      </c>
      <c r="AB8" s="143">
        <f t="shared" si="2"/>
        <v>20244.058311682376</v>
      </c>
      <c r="AC8" s="143">
        <f t="shared" si="2"/>
        <v>19975.668540598112</v>
      </c>
    </row>
    <row r="10" spans="1:29">
      <c r="B10" t="s">
        <v>738</v>
      </c>
      <c r="C10" s="11">
        <f>'NZ ETS cap'!C30</f>
        <v>33414.368810173524</v>
      </c>
      <c r="D10" s="11">
        <f>'NZ ETS cap'!D30</f>
        <v>32539.671362438428</v>
      </c>
      <c r="E10" s="11">
        <f>'NZ ETS cap'!E30</f>
        <v>31833.060928557636</v>
      </c>
      <c r="F10" s="11">
        <f>'NZ ETS cap'!F30</f>
        <v>31315.185102920179</v>
      </c>
      <c r="G10" s="11">
        <f>'NZ ETS cap'!G30</f>
        <v>30250.070339486585</v>
      </c>
      <c r="H10" s="11">
        <f>'NZ ETS cap'!H30</f>
        <v>29612.767232485414</v>
      </c>
      <c r="I10" s="11">
        <f>'NZ ETS cap'!I30</f>
        <v>28887.341986417414</v>
      </c>
      <c r="J10" s="11">
        <f>'NZ ETS cap'!J30</f>
        <v>26474.160024035933</v>
      </c>
      <c r="K10" s="11">
        <f>'NZ ETS cap'!K30</f>
        <v>25930.935183720576</v>
      </c>
      <c r="L10" s="11">
        <f>'NZ ETS cap'!L30</f>
        <v>25382.044312396851</v>
      </c>
      <c r="M10" s="11">
        <f>'NZ ETS cap'!M30</f>
        <v>24801.704737155836</v>
      </c>
      <c r="N10" s="11">
        <f>'NZ ETS cap'!N30</f>
        <v>24113.000136303264</v>
      </c>
      <c r="O10" s="11">
        <f>'NZ ETS cap'!O30</f>
        <v>25156.681335589317</v>
      </c>
      <c r="P10" s="11">
        <f>'NZ ETS cap'!P30</f>
        <v>24417.407212928076</v>
      </c>
      <c r="Q10" s="11">
        <f>'NZ ETS cap'!Q30</f>
        <v>23855.079891269372</v>
      </c>
      <c r="R10" s="11">
        <f>'NZ ETS cap'!R30</f>
        <v>23714.481781656796</v>
      </c>
      <c r="S10" s="11">
        <f>'NZ ETS cap'!S30</f>
        <v>23276.871188774778</v>
      </c>
      <c r="T10" s="11">
        <f>'NZ ETS cap'!T30</f>
        <v>22653.792452706359</v>
      </c>
      <c r="U10" s="11">
        <f>'NZ ETS cap'!U30</f>
        <v>22151.075642675823</v>
      </c>
      <c r="V10" s="11">
        <f>'NZ ETS cap'!V30</f>
        <v>21813.156363678885</v>
      </c>
      <c r="W10" s="11">
        <f>'NZ ETS cap'!W30</f>
        <v>21534.444330567414</v>
      </c>
      <c r="X10" s="11">
        <f>'NZ ETS cap'!X30</f>
        <v>20905.029476217387</v>
      </c>
      <c r="Y10" s="11">
        <f>'NZ ETS cap'!Y30</f>
        <v>20504.932855150582</v>
      </c>
      <c r="Z10" s="11">
        <f>'NZ ETS cap'!Z30</f>
        <v>20373.713275323928</v>
      </c>
      <c r="AA10" s="11">
        <f>'NZ ETS cap'!AA30</f>
        <v>20579.32899531407</v>
      </c>
      <c r="AB10" s="11">
        <f>'NZ ETS cap'!AB30</f>
        <v>20244.058311682384</v>
      </c>
      <c r="AC10" s="11">
        <f>'NZ ETS cap'!AC30</f>
        <v>19975.668540598119</v>
      </c>
    </row>
    <row r="12" spans="1:29">
      <c r="B12" t="s">
        <v>739</v>
      </c>
      <c r="C12" s="4">
        <f>C8-C10</f>
        <v>0</v>
      </c>
      <c r="D12" s="4">
        <f t="shared" ref="D12:AC12" si="3">D8-D10</f>
        <v>0</v>
      </c>
      <c r="E12" s="4">
        <f t="shared" si="3"/>
        <v>0</v>
      </c>
      <c r="F12" s="4">
        <f t="shared" si="3"/>
        <v>0</v>
      </c>
      <c r="G12" s="4">
        <f t="shared" si="3"/>
        <v>0</v>
      </c>
      <c r="H12" s="4">
        <f t="shared" si="3"/>
        <v>0</v>
      </c>
      <c r="I12" s="4">
        <f t="shared" si="3"/>
        <v>0</v>
      </c>
      <c r="J12" s="4">
        <f>J8-J10</f>
        <v>1863.2302461937325</v>
      </c>
      <c r="K12" s="4">
        <f t="shared" si="3"/>
        <v>1808.7748711373169</v>
      </c>
      <c r="L12" s="4">
        <f t="shared" si="3"/>
        <v>1756.6812125109645</v>
      </c>
      <c r="M12" s="4">
        <f t="shared" si="3"/>
        <v>1693.2395829491725</v>
      </c>
      <c r="N12" s="4">
        <f t="shared" si="3"/>
        <v>1626.9064484787887</v>
      </c>
      <c r="O12" s="4">
        <f t="shared" si="3"/>
        <v>0</v>
      </c>
      <c r="P12" s="4">
        <f t="shared" si="3"/>
        <v>0</v>
      </c>
      <c r="Q12" s="4">
        <f t="shared" si="3"/>
        <v>0</v>
      </c>
      <c r="R12" s="4">
        <f t="shared" si="3"/>
        <v>0</v>
      </c>
      <c r="S12" s="4">
        <f t="shared" si="3"/>
        <v>0</v>
      </c>
      <c r="T12" s="4">
        <f t="shared" si="3"/>
        <v>0</v>
      </c>
      <c r="U12" s="4">
        <f t="shared" si="3"/>
        <v>0</v>
      </c>
      <c r="V12" s="4">
        <f t="shared" si="3"/>
        <v>0</v>
      </c>
      <c r="W12" s="4">
        <f t="shared" si="3"/>
        <v>0</v>
      </c>
      <c r="X12" s="4">
        <f t="shared" si="3"/>
        <v>0</v>
      </c>
      <c r="Y12" s="4">
        <f t="shared" si="3"/>
        <v>0</v>
      </c>
      <c r="Z12" s="4">
        <f t="shared" si="3"/>
        <v>0</v>
      </c>
      <c r="AA12" s="4">
        <f>AA8-AA10</f>
        <v>0</v>
      </c>
      <c r="AB12" s="4">
        <f t="shared" si="3"/>
        <v>0</v>
      </c>
      <c r="AC12" s="4">
        <f t="shared" si="3"/>
        <v>0</v>
      </c>
    </row>
    <row r="14" spans="1:29">
      <c r="B14" s="1" t="s">
        <v>737</v>
      </c>
      <c r="C14" s="25">
        <f>C4/C$8</f>
        <v>0.57783657184840875</v>
      </c>
      <c r="D14" s="25">
        <f t="shared" ref="D14:AC18" si="4">D4/D$8</f>
        <v>0.5841667220979847</v>
      </c>
      <c r="E14" s="25">
        <f t="shared" si="4"/>
        <v>0.59952214972154039</v>
      </c>
      <c r="F14" s="25">
        <f t="shared" si="4"/>
        <v>0.60993873029751788</v>
      </c>
      <c r="G14" s="25">
        <f>G4/G$8</f>
        <v>0.62220781989603269</v>
      </c>
      <c r="H14" s="25">
        <f t="shared" si="4"/>
        <v>0.63015346465182465</v>
      </c>
      <c r="I14" s="25">
        <f t="shared" si="4"/>
        <v>0.63765614774431034</v>
      </c>
      <c r="J14" s="25">
        <f>J4/J$8</f>
        <v>0.64346424655762224</v>
      </c>
      <c r="K14" s="25">
        <f t="shared" si="4"/>
        <v>0.64901864602009451</v>
      </c>
      <c r="L14" s="25">
        <f t="shared" si="4"/>
        <v>0.65280171569078715</v>
      </c>
      <c r="M14" s="25">
        <f t="shared" si="4"/>
        <v>0.65676410395304408</v>
      </c>
      <c r="N14" s="25">
        <f t="shared" si="4"/>
        <v>0.65969701132722591</v>
      </c>
      <c r="O14" s="25">
        <f t="shared" si="4"/>
        <v>0.66174934129505825</v>
      </c>
      <c r="P14" s="25">
        <f t="shared" si="4"/>
        <v>0.6631522718256565</v>
      </c>
      <c r="Q14" s="25">
        <f t="shared" si="4"/>
        <v>0.66218491208804076</v>
      </c>
      <c r="R14" s="25">
        <f t="shared" si="4"/>
        <v>0.6578586541907937</v>
      </c>
      <c r="S14" s="25">
        <f t="shared" si="4"/>
        <v>0.65623233716714946</v>
      </c>
      <c r="T14" s="25">
        <f t="shared" si="4"/>
        <v>0.65354208065236674</v>
      </c>
      <c r="U14" s="25">
        <f t="shared" si="4"/>
        <v>0.6503105690301173</v>
      </c>
      <c r="V14" s="25">
        <f t="shared" si="4"/>
        <v>0.64325731585906065</v>
      </c>
      <c r="W14" s="25">
        <f t="shared" si="4"/>
        <v>0.6374999713556817</v>
      </c>
      <c r="X14" s="25">
        <f t="shared" si="4"/>
        <v>0.63425129006539671</v>
      </c>
      <c r="Y14" s="25">
        <f t="shared" si="4"/>
        <v>0.62892417559494007</v>
      </c>
      <c r="Z14" s="25">
        <f t="shared" si="4"/>
        <v>0.62198212093284644</v>
      </c>
      <c r="AA14" s="25">
        <f t="shared" si="4"/>
        <v>0.61094698688872706</v>
      </c>
      <c r="AB14" s="25">
        <f t="shared" si="4"/>
        <v>0.6045069273810485</v>
      </c>
      <c r="AC14" s="25">
        <f t="shared" si="4"/>
        <v>0.59923695701026558</v>
      </c>
    </row>
    <row r="15" spans="1:29">
      <c r="B15" s="1" t="s">
        <v>654</v>
      </c>
      <c r="C15" s="25">
        <f t="shared" ref="C15:R18" si="5">C5/C$8</f>
        <v>0.29208253115182642</v>
      </c>
      <c r="D15" s="25">
        <f t="shared" si="5"/>
        <v>0.27935681872180668</v>
      </c>
      <c r="E15" s="25">
        <f t="shared" si="5"/>
        <v>0.28334855071438564</v>
      </c>
      <c r="F15" s="25">
        <f t="shared" si="5"/>
        <v>0.2832763906163559</v>
      </c>
      <c r="G15" s="25">
        <f t="shared" si="5"/>
        <v>0.27394189382378276</v>
      </c>
      <c r="H15" s="25">
        <f t="shared" si="5"/>
        <v>0.26804110070095283</v>
      </c>
      <c r="I15" s="25">
        <f t="shared" si="5"/>
        <v>0.26189658388753884</v>
      </c>
      <c r="J15" s="25">
        <f t="shared" si="5"/>
        <v>0.25809142945763908</v>
      </c>
      <c r="K15" s="25">
        <f t="shared" si="5"/>
        <v>0.25320977164255742</v>
      </c>
      <c r="L15" s="25">
        <f t="shared" si="5"/>
        <v>0.24939689210357666</v>
      </c>
      <c r="M15" s="25">
        <f t="shared" si="5"/>
        <v>0.24529570968314748</v>
      </c>
      <c r="N15" s="25">
        <f t="shared" si="5"/>
        <v>0.24152162340083835</v>
      </c>
      <c r="O15" s="25">
        <f t="shared" si="5"/>
        <v>0.23827734156250394</v>
      </c>
      <c r="P15" s="25">
        <f t="shared" si="5"/>
        <v>0.23432836564974693</v>
      </c>
      <c r="Q15" s="25">
        <f t="shared" si="5"/>
        <v>0.23367594324728855</v>
      </c>
      <c r="R15" s="25">
        <f t="shared" si="5"/>
        <v>0.2379235792391059</v>
      </c>
      <c r="S15" s="25">
        <f t="shared" si="4"/>
        <v>0.23837735086804468</v>
      </c>
      <c r="T15" s="25">
        <f t="shared" si="4"/>
        <v>0.23829323474452882</v>
      </c>
      <c r="U15" s="25">
        <f t="shared" si="4"/>
        <v>0.23941668894445017</v>
      </c>
      <c r="V15" s="25">
        <f t="shared" si="4"/>
        <v>0.24457812947577254</v>
      </c>
      <c r="W15" s="25">
        <f t="shared" si="4"/>
        <v>0.24869413307944108</v>
      </c>
      <c r="X15" s="25">
        <f t="shared" si="4"/>
        <v>0.24839907861678678</v>
      </c>
      <c r="Y15" s="25">
        <f t="shared" si="4"/>
        <v>0.25123465637469844</v>
      </c>
      <c r="Z15" s="25">
        <f t="shared" si="4"/>
        <v>0.25727555483025627</v>
      </c>
      <c r="AA15" s="25">
        <f t="shared" si="4"/>
        <v>0.26934116545094194</v>
      </c>
      <c r="AB15" s="25">
        <f t="shared" si="4"/>
        <v>0.27364453225717522</v>
      </c>
      <c r="AC15" s="25">
        <f t="shared" si="4"/>
        <v>0.27714872508420807</v>
      </c>
    </row>
    <row r="16" spans="1:29">
      <c r="B16" s="1" t="s">
        <v>152</v>
      </c>
      <c r="C16" s="25">
        <f t="shared" si="5"/>
        <v>8.8879614161659487E-2</v>
      </c>
      <c r="D16" s="25">
        <f t="shared" si="4"/>
        <v>9.5386417692910536E-2</v>
      </c>
      <c r="E16" s="25">
        <f t="shared" si="4"/>
        <v>7.6011435148090181E-2</v>
      </c>
      <c r="F16" s="25">
        <f t="shared" si="4"/>
        <v>6.9853082858934532E-2</v>
      </c>
      <c r="G16" s="25">
        <f t="shared" si="4"/>
        <v>7.0389815902214714E-2</v>
      </c>
      <c r="H16" s="25">
        <f t="shared" si="4"/>
        <v>7.1819356850415642E-2</v>
      </c>
      <c r="I16" s="25">
        <f t="shared" si="4"/>
        <v>7.3773666449924419E-2</v>
      </c>
      <c r="J16" s="25">
        <f t="shared" si="4"/>
        <v>7.5212924866769074E-2</v>
      </c>
      <c r="K16" s="25">
        <f t="shared" si="4"/>
        <v>7.6560308398732776E-2</v>
      </c>
      <c r="L16" s="25">
        <f t="shared" si="4"/>
        <v>7.8263679818661266E-2</v>
      </c>
      <c r="M16" s="25">
        <f t="shared" si="4"/>
        <v>7.9967607862007462E-2</v>
      </c>
      <c r="N16" s="25">
        <f t="shared" si="4"/>
        <v>8.2241491304781283E-2</v>
      </c>
      <c r="O16" s="25">
        <f t="shared" si="4"/>
        <v>8.3971158176938052E-2</v>
      </c>
      <c r="P16" s="25">
        <f t="shared" si="4"/>
        <v>8.6504570237698877E-2</v>
      </c>
      <c r="Q16" s="25">
        <f t="shared" si="4"/>
        <v>8.8190137373098249E-2</v>
      </c>
      <c r="R16" s="25">
        <f t="shared" si="4"/>
        <v>8.8584345893850266E-2</v>
      </c>
      <c r="S16" s="25">
        <f t="shared" si="4"/>
        <v>8.9848074220635718E-2</v>
      </c>
      <c r="T16" s="25">
        <f t="shared" si="4"/>
        <v>9.231168756295613E-2</v>
      </c>
      <c r="U16" s="25">
        <f t="shared" si="4"/>
        <v>9.4190441400789984E-2</v>
      </c>
      <c r="V16" s="25">
        <f t="shared" si="4"/>
        <v>9.5773877108372665E-2</v>
      </c>
      <c r="W16" s="25">
        <f t="shared" si="4"/>
        <v>9.7026822218746603E-2</v>
      </c>
      <c r="X16" s="25">
        <f t="shared" si="4"/>
        <v>9.9776019759191481E-2</v>
      </c>
      <c r="Y16" s="25">
        <f t="shared" si="4"/>
        <v>0.10153052155984121</v>
      </c>
      <c r="Z16" s="25">
        <f t="shared" si="4"/>
        <v>0.10197769020861122</v>
      </c>
      <c r="AA16" s="25">
        <f t="shared" si="4"/>
        <v>0.10085248252135261</v>
      </c>
      <c r="AB16" s="25">
        <f t="shared" si="4"/>
        <v>0.10243314409833594</v>
      </c>
      <c r="AC16" s="25">
        <f t="shared" si="4"/>
        <v>0.10372796516460708</v>
      </c>
    </row>
    <row r="17" spans="1:29">
      <c r="B17" s="1" t="s">
        <v>153</v>
      </c>
      <c r="C17" s="25">
        <f t="shared" si="5"/>
        <v>4.1201282838105459E-2</v>
      </c>
      <c r="D17" s="25">
        <f t="shared" si="4"/>
        <v>4.1090041487298209E-2</v>
      </c>
      <c r="E17" s="25">
        <f t="shared" si="4"/>
        <v>4.1117864415983724E-2</v>
      </c>
      <c r="F17" s="25">
        <f t="shared" si="4"/>
        <v>3.6931796227191567E-2</v>
      </c>
      <c r="G17" s="25">
        <f t="shared" si="4"/>
        <v>3.3460470377969821E-2</v>
      </c>
      <c r="H17" s="25">
        <f t="shared" si="4"/>
        <v>2.9986077796806912E-2</v>
      </c>
      <c r="I17" s="25">
        <f t="shared" si="4"/>
        <v>2.6673601918226247E-2</v>
      </c>
      <c r="J17" s="25">
        <f t="shared" si="4"/>
        <v>2.3231399117969599E-2</v>
      </c>
      <c r="K17" s="25">
        <f t="shared" si="4"/>
        <v>2.1211273938615334E-2</v>
      </c>
      <c r="L17" s="25">
        <f t="shared" si="4"/>
        <v>1.9537712386974868E-2</v>
      </c>
      <c r="M17" s="25">
        <f t="shared" si="4"/>
        <v>1.7972578501800965E-2</v>
      </c>
      <c r="N17" s="25">
        <f t="shared" si="4"/>
        <v>1.6539873967154485E-2</v>
      </c>
      <c r="O17" s="25">
        <f t="shared" si="4"/>
        <v>1.6002158965499901E-2</v>
      </c>
      <c r="P17" s="25">
        <f t="shared" si="4"/>
        <v>1.6014792286897721E-2</v>
      </c>
      <c r="Q17" s="25">
        <f t="shared" si="4"/>
        <v>1.59490072915725E-2</v>
      </c>
      <c r="R17" s="25">
        <f t="shared" si="4"/>
        <v>1.5633420676250089E-2</v>
      </c>
      <c r="S17" s="25">
        <f t="shared" si="4"/>
        <v>1.5542237744170191E-2</v>
      </c>
      <c r="T17" s="25">
        <f t="shared" si="4"/>
        <v>1.585299704014817E-2</v>
      </c>
      <c r="U17" s="25">
        <f t="shared" si="4"/>
        <v>1.6082300624642321E-2</v>
      </c>
      <c r="V17" s="25">
        <f t="shared" si="4"/>
        <v>1.6390677556794023E-2</v>
      </c>
      <c r="W17" s="25">
        <f t="shared" si="4"/>
        <v>1.6779073346130637E-2</v>
      </c>
      <c r="X17" s="25">
        <f t="shared" si="4"/>
        <v>1.7573611558625014E-2</v>
      </c>
      <c r="Y17" s="25">
        <f t="shared" si="4"/>
        <v>1.831064647052013E-2</v>
      </c>
      <c r="Z17" s="25">
        <f t="shared" si="4"/>
        <v>1.8764634028286011E-2</v>
      </c>
      <c r="AA17" s="25">
        <f t="shared" si="4"/>
        <v>1.8859365138978346E-2</v>
      </c>
      <c r="AB17" s="25">
        <f t="shared" si="4"/>
        <v>1.9415396263440472E-2</v>
      </c>
      <c r="AC17" s="25">
        <f t="shared" si="4"/>
        <v>1.9886352740919273E-2</v>
      </c>
    </row>
    <row r="18" spans="1:29" s="25" customFormat="1">
      <c r="B18" s="25" t="s">
        <v>352</v>
      </c>
      <c r="C18" s="25">
        <f t="shared" si="5"/>
        <v>1</v>
      </c>
      <c r="D18" s="25">
        <f t="shared" si="4"/>
        <v>1</v>
      </c>
      <c r="E18" s="25">
        <f t="shared" si="4"/>
        <v>1</v>
      </c>
      <c r="F18" s="25">
        <f t="shared" si="4"/>
        <v>1</v>
      </c>
      <c r="G18" s="25">
        <f t="shared" si="4"/>
        <v>1</v>
      </c>
      <c r="H18" s="25">
        <f t="shared" si="4"/>
        <v>1</v>
      </c>
      <c r="I18" s="25">
        <f t="shared" si="4"/>
        <v>1</v>
      </c>
      <c r="J18" s="25">
        <f>J8/J$8</f>
        <v>1</v>
      </c>
      <c r="K18" s="25">
        <f t="shared" si="4"/>
        <v>1</v>
      </c>
      <c r="L18" s="25">
        <f t="shared" si="4"/>
        <v>1</v>
      </c>
      <c r="M18" s="25">
        <f t="shared" si="4"/>
        <v>1</v>
      </c>
      <c r="N18" s="25">
        <f t="shared" si="4"/>
        <v>1</v>
      </c>
      <c r="O18" s="25">
        <f t="shared" si="4"/>
        <v>1</v>
      </c>
      <c r="P18" s="25">
        <f t="shared" si="4"/>
        <v>1</v>
      </c>
      <c r="Q18" s="25">
        <f t="shared" si="4"/>
        <v>1</v>
      </c>
      <c r="R18" s="25">
        <f t="shared" si="4"/>
        <v>1</v>
      </c>
      <c r="S18" s="25">
        <f t="shared" si="4"/>
        <v>1</v>
      </c>
      <c r="T18" s="25">
        <f t="shared" si="4"/>
        <v>1</v>
      </c>
      <c r="U18" s="25">
        <f t="shared" si="4"/>
        <v>1</v>
      </c>
      <c r="V18" s="25">
        <f t="shared" si="4"/>
        <v>1</v>
      </c>
      <c r="W18" s="25">
        <f t="shared" si="4"/>
        <v>1</v>
      </c>
      <c r="X18" s="25">
        <f t="shared" si="4"/>
        <v>1</v>
      </c>
      <c r="Y18" s="25">
        <f t="shared" si="4"/>
        <v>1</v>
      </c>
      <c r="Z18" s="25">
        <f t="shared" si="4"/>
        <v>1</v>
      </c>
      <c r="AA18" s="25">
        <f t="shared" si="4"/>
        <v>1</v>
      </c>
      <c r="AB18" s="25">
        <f t="shared" si="4"/>
        <v>1</v>
      </c>
      <c r="AC18" s="25">
        <f t="shared" si="4"/>
        <v>1</v>
      </c>
    </row>
    <row r="20" spans="1:29">
      <c r="A20" s="1" t="s">
        <v>740</v>
      </c>
      <c r="B20" s="1" t="s">
        <v>737</v>
      </c>
      <c r="C20" s="11">
        <f>C4-(C$12*C14)</f>
        <v>19308.044323749065</v>
      </c>
      <c r="D20" s="11">
        <f t="shared" ref="D20:AC24" si="6">D4-(D$12*D14)</f>
        <v>19008.593157941319</v>
      </c>
      <c r="E20" s="11">
        <f t="shared" si="6"/>
        <v>19084.625120105651</v>
      </c>
      <c r="F20" s="11">
        <f t="shared" si="6"/>
        <v>19100.344240706887</v>
      </c>
      <c r="G20" s="11">
        <f>G4-(G$12*G14)</f>
        <v>18821.830317633598</v>
      </c>
      <c r="H20" s="11">
        <f t="shared" si="6"/>
        <v>18660.587869478699</v>
      </c>
      <c r="I20" s="11">
        <f t="shared" si="6"/>
        <v>18420.191209631401</v>
      </c>
      <c r="J20" s="11">
        <f>J4-(J$12*J14)</f>
        <v>17035.175433112203</v>
      </c>
      <c r="K20" s="11">
        <f t="shared" si="6"/>
        <v>16829.66044297316</v>
      </c>
      <c r="L20" s="11">
        <f t="shared" si="6"/>
        <v>16569.442074872248</v>
      </c>
      <c r="M20" s="11">
        <f t="shared" si="6"/>
        <v>16288.86938820612</v>
      </c>
      <c r="N20" s="11">
        <f t="shared" si="6"/>
        <v>15907.274124052254</v>
      </c>
      <c r="O20" s="11">
        <f t="shared" si="6"/>
        <v>16647.417302995913</v>
      </c>
      <c r="P20" s="11">
        <f t="shared" si="6"/>
        <v>16192.459065345418</v>
      </c>
      <c r="Q20" s="11">
        <f t="shared" si="6"/>
        <v>15796.473980653398</v>
      </c>
      <c r="R20" s="11">
        <f t="shared" si="6"/>
        <v>15600.777069712838</v>
      </c>
      <c r="S20" s="11">
        <f t="shared" si="6"/>
        <v>15275.035582148352</v>
      </c>
      <c r="T20" s="11">
        <f t="shared" si="6"/>
        <v>14805.206654208601</v>
      </c>
      <c r="U20" s="11">
        <f t="shared" si="6"/>
        <v>14405.078605817689</v>
      </c>
      <c r="V20" s="11">
        <f t="shared" si="6"/>
        <v>14031.472412914069</v>
      </c>
      <c r="W20" s="11">
        <f t="shared" si="6"/>
        <v>13728.207643897247</v>
      </c>
      <c r="X20" s="11">
        <f t="shared" si="6"/>
        <v>13259.041914146024</v>
      </c>
      <c r="Y20" s="11">
        <f t="shared" si="6"/>
        <v>12896.047991555177</v>
      </c>
      <c r="Z20" s="11">
        <f t="shared" si="6"/>
        <v>12672.085394263671</v>
      </c>
      <c r="AA20" s="11">
        <f t="shared" si="6"/>
        <v>12572.879041878943</v>
      </c>
      <c r="AB20" s="11">
        <f t="shared" si="6"/>
        <v>12237.67348771789</v>
      </c>
      <c r="AC20" s="11">
        <f t="shared" si="6"/>
        <v>11970.158830513705</v>
      </c>
    </row>
    <row r="21" spans="1:29">
      <c r="B21" s="1" t="s">
        <v>654</v>
      </c>
      <c r="C21" s="11">
        <f t="shared" ref="C21:R24" si="7">C5-(C$12*C15)</f>
        <v>9759.753418916127</v>
      </c>
      <c r="D21" s="11">
        <f t="shared" si="7"/>
        <v>9090.1790740638753</v>
      </c>
      <c r="E21" s="11">
        <f t="shared" si="7"/>
        <v>9019.8516789095429</v>
      </c>
      <c r="F21" s="11">
        <f t="shared" si="7"/>
        <v>8870.852607438308</v>
      </c>
      <c r="G21" s="11">
        <f t="shared" si="7"/>
        <v>8286.7615571015976</v>
      </c>
      <c r="H21" s="11">
        <f t="shared" si="7"/>
        <v>7937.4387237964957</v>
      </c>
      <c r="I21" s="11">
        <f t="shared" si="7"/>
        <v>7565.4961838337904</v>
      </c>
      <c r="J21" s="11">
        <f>J5-(J$12*J15)</f>
        <v>6832.7538042937176</v>
      </c>
      <c r="K21" s="11">
        <f t="shared" si="7"/>
        <v>6565.9661763478443</v>
      </c>
      <c r="L21" s="11">
        <f t="shared" si="7"/>
        <v>6330.2029667470388</v>
      </c>
      <c r="M21" s="11">
        <f t="shared" si="7"/>
        <v>6083.7517648525218</v>
      </c>
      <c r="N21" s="11">
        <f t="shared" si="7"/>
        <v>5823.810937984601</v>
      </c>
      <c r="O21" s="11">
        <f t="shared" si="7"/>
        <v>5994.2671511792814</v>
      </c>
      <c r="P21" s="11">
        <f t="shared" si="7"/>
        <v>5721.6911256097756</v>
      </c>
      <c r="Q21" s="11">
        <f t="shared" si="7"/>
        <v>5574.3582948317962</v>
      </c>
      <c r="R21" s="11">
        <f t="shared" si="7"/>
        <v>5642.234385292355</v>
      </c>
      <c r="S21" s="11">
        <f t="shared" si="6"/>
        <v>5548.6788904768437</v>
      </c>
      <c r="T21" s="11">
        <f t="shared" si="6"/>
        <v>5398.2454827865931</v>
      </c>
      <c r="U21" s="11">
        <f t="shared" si="6"/>
        <v>5303.3371869275052</v>
      </c>
      <c r="V21" s="11">
        <f t="shared" si="6"/>
        <v>5335.020981391126</v>
      </c>
      <c r="W21" s="11">
        <f t="shared" si="6"/>
        <v>5355.489964137947</v>
      </c>
      <c r="X21" s="11">
        <f t="shared" si="6"/>
        <v>5192.7900603491689</v>
      </c>
      <c r="Y21" s="11">
        <f t="shared" si="6"/>
        <v>5151.5497598500187</v>
      </c>
      <c r="Z21" s="11">
        <f t="shared" si="6"/>
        <v>5241.6583868615235</v>
      </c>
      <c r="AA21" s="11">
        <f t="shared" si="6"/>
        <v>5542.8604557962526</v>
      </c>
      <c r="AB21" s="11">
        <f t="shared" si="6"/>
        <v>5539.6758676873042</v>
      </c>
      <c r="AC21" s="11">
        <f t="shared" si="6"/>
        <v>5536.2310687314903</v>
      </c>
    </row>
    <row r="22" spans="1:29">
      <c r="B22" s="1" t="s">
        <v>152</v>
      </c>
      <c r="C22" s="11">
        <f t="shared" si="7"/>
        <v>2969.8562073036123</v>
      </c>
      <c r="D22" s="11">
        <f t="shared" si="6"/>
        <v>3103.842684167591</v>
      </c>
      <c r="E22" s="11">
        <f t="shared" si="6"/>
        <v>2419.6766463362624</v>
      </c>
      <c r="F22" s="11">
        <f t="shared" si="6"/>
        <v>2187.4622197371559</v>
      </c>
      <c r="G22" s="11">
        <f t="shared" si="6"/>
        <v>2129.2968822255075</v>
      </c>
      <c r="H22" s="11">
        <f t="shared" si="6"/>
        <v>2126.769897198164</v>
      </c>
      <c r="I22" s="11">
        <f t="shared" si="6"/>
        <v>2131.1251323308552</v>
      </c>
      <c r="J22" s="11">
        <f t="shared" si="6"/>
        <v>1991.199008798636</v>
      </c>
      <c r="K22" s="11">
        <f t="shared" si="6"/>
        <v>1985.2803947331977</v>
      </c>
      <c r="L22" s="11">
        <f t="shared" si="6"/>
        <v>1986.4921892084992</v>
      </c>
      <c r="M22" s="11">
        <f t="shared" si="6"/>
        <v>1983.3329987301709</v>
      </c>
      <c r="N22" s="11">
        <f t="shared" si="6"/>
        <v>1983.0890910419746</v>
      </c>
      <c r="O22" s="11">
        <f t="shared" si="6"/>
        <v>2112.4356676375951</v>
      </c>
      <c r="P22" s="11">
        <f t="shared" si="6"/>
        <v>2112.2173172732309</v>
      </c>
      <c r="Q22" s="11">
        <f t="shared" si="6"/>
        <v>2103.7827726572796</v>
      </c>
      <c r="R22" s="11">
        <f t="shared" si="6"/>
        <v>2100.7318568396963</v>
      </c>
      <c r="S22" s="11">
        <f t="shared" si="6"/>
        <v>2091.3820501932128</v>
      </c>
      <c r="T22" s="11">
        <f t="shared" si="6"/>
        <v>2091.2098110102838</v>
      </c>
      <c r="U22" s="11">
        <f t="shared" si="6"/>
        <v>2086.419592285924</v>
      </c>
      <c r="V22" s="11">
        <f t="shared" si="6"/>
        <v>2089.1305569206988</v>
      </c>
      <c r="W22" s="11">
        <f t="shared" si="6"/>
        <v>2089.4187016414598</v>
      </c>
      <c r="X22" s="11">
        <f t="shared" si="6"/>
        <v>2085.8206340855468</v>
      </c>
      <c r="Y22" s="11">
        <f t="shared" si="6"/>
        <v>2081.8765273329618</v>
      </c>
      <c r="Z22" s="11">
        <f t="shared" si="6"/>
        <v>2077.6642207900541</v>
      </c>
      <c r="AA22" s="11">
        <f t="shared" si="6"/>
        <v>2075.4764178010769</v>
      </c>
      <c r="AB22" s="11">
        <f t="shared" si="6"/>
        <v>2073.6625421756762</v>
      </c>
      <c r="AC22" s="11">
        <f t="shared" si="6"/>
        <v>2072.0354505188984</v>
      </c>
    </row>
    <row r="23" spans="1:29">
      <c r="B23" s="1" t="s">
        <v>153</v>
      </c>
      <c r="C23" s="11">
        <f t="shared" si="7"/>
        <v>1376.7148602047291</v>
      </c>
      <c r="D23" s="11">
        <f t="shared" si="6"/>
        <v>1337.0564462656446</v>
      </c>
      <c r="E23" s="11">
        <f t="shared" si="6"/>
        <v>1308.907483206182</v>
      </c>
      <c r="F23" s="11">
        <f t="shared" si="6"/>
        <v>1156.5260350378333</v>
      </c>
      <c r="G23" s="11">
        <f t="shared" si="6"/>
        <v>1012.1815825258948</v>
      </c>
      <c r="H23" s="11">
        <f t="shared" si="6"/>
        <v>887.97074201204168</v>
      </c>
      <c r="I23" s="11">
        <f t="shared" si="6"/>
        <v>770.52946062136107</v>
      </c>
      <c r="J23" s="11">
        <f t="shared" si="6"/>
        <v>615.03177783137437</v>
      </c>
      <c r="K23" s="11">
        <f t="shared" si="6"/>
        <v>550.02816966637567</v>
      </c>
      <c r="L23" s="11">
        <f t="shared" si="6"/>
        <v>495.90708156906089</v>
      </c>
      <c r="M23" s="11">
        <f t="shared" si="6"/>
        <v>445.7505853670221</v>
      </c>
      <c r="N23" s="11">
        <f t="shared" si="6"/>
        <v>398.82598322443488</v>
      </c>
      <c r="O23" s="11">
        <f t="shared" si="6"/>
        <v>402.56121377652448</v>
      </c>
      <c r="P23" s="11">
        <f t="shared" si="6"/>
        <v>391.03970469964111</v>
      </c>
      <c r="Q23" s="11">
        <f t="shared" si="6"/>
        <v>380.46484312689972</v>
      </c>
      <c r="R23" s="11">
        <f t="shared" si="6"/>
        <v>370.73846981190945</v>
      </c>
      <c r="S23" s="11">
        <f t="shared" si="6"/>
        <v>361.77466595636292</v>
      </c>
      <c r="T23" s="11">
        <f t="shared" si="6"/>
        <v>359.13050470088501</v>
      </c>
      <c r="U23" s="11">
        <f t="shared" si="6"/>
        <v>356.2402576447048</v>
      </c>
      <c r="V23" s="11">
        <f t="shared" si="6"/>
        <v>357.53241245299023</v>
      </c>
      <c r="W23" s="11">
        <f t="shared" si="6"/>
        <v>361.32802089075767</v>
      </c>
      <c r="X23" s="11">
        <f t="shared" si="6"/>
        <v>367.37686763665056</v>
      </c>
      <c r="Y23" s="11">
        <f t="shared" si="6"/>
        <v>375.45857641241514</v>
      </c>
      <c r="Z23" s="11">
        <f t="shared" si="6"/>
        <v>382.30527340868593</v>
      </c>
      <c r="AA23" s="11">
        <f t="shared" si="6"/>
        <v>388.11307983779238</v>
      </c>
      <c r="AB23" s="11">
        <f t="shared" si="6"/>
        <v>393.04641410150907</v>
      </c>
      <c r="AC23" s="11">
        <f t="shared" si="6"/>
        <v>397.24319083401815</v>
      </c>
    </row>
    <row r="24" spans="1:29">
      <c r="B24" t="s">
        <v>352</v>
      </c>
      <c r="C24" s="11">
        <f t="shared" si="7"/>
        <v>33414.368810173532</v>
      </c>
      <c r="D24" s="11">
        <f t="shared" si="6"/>
        <v>32539.671362438428</v>
      </c>
      <c r="E24" s="11">
        <f t="shared" si="6"/>
        <v>31833.060928557639</v>
      </c>
      <c r="F24" s="11">
        <f t="shared" si="6"/>
        <v>31315.185102920186</v>
      </c>
      <c r="G24" s="11">
        <f t="shared" si="6"/>
        <v>30250.0703394866</v>
      </c>
      <c r="H24" s="11">
        <f t="shared" si="6"/>
        <v>29612.767232485399</v>
      </c>
      <c r="I24" s="11">
        <f t="shared" si="6"/>
        <v>28887.34198641741</v>
      </c>
      <c r="J24" s="11">
        <f>J8-(J$12*J18)</f>
        <v>26474.160024035933</v>
      </c>
      <c r="K24" s="11">
        <f t="shared" si="6"/>
        <v>25930.935183720576</v>
      </c>
      <c r="L24" s="11">
        <f t="shared" si="6"/>
        <v>25382.044312396851</v>
      </c>
      <c r="M24" s="11">
        <f t="shared" si="6"/>
        <v>24801.704737155836</v>
      </c>
      <c r="N24" s="11">
        <f t="shared" si="6"/>
        <v>24113.000136303264</v>
      </c>
      <c r="O24" s="11">
        <f t="shared" si="6"/>
        <v>25156.68133558931</v>
      </c>
      <c r="P24" s="11">
        <f t="shared" si="6"/>
        <v>24417.407212928065</v>
      </c>
      <c r="Q24" s="11">
        <f t="shared" si="6"/>
        <v>23855.079891269372</v>
      </c>
      <c r="R24" s="11">
        <f t="shared" si="6"/>
        <v>23714.481781656799</v>
      </c>
      <c r="S24" s="11">
        <f t="shared" si="6"/>
        <v>23276.87118877477</v>
      </c>
      <c r="T24" s="11">
        <f t="shared" si="6"/>
        <v>22653.792452706366</v>
      </c>
      <c r="U24" s="11">
        <f t="shared" si="6"/>
        <v>22151.075642675827</v>
      </c>
      <c r="V24" s="11">
        <f t="shared" si="6"/>
        <v>21813.156363678885</v>
      </c>
      <c r="W24" s="11">
        <f t="shared" si="6"/>
        <v>21534.44433056741</v>
      </c>
      <c r="X24" s="11">
        <f t="shared" si="6"/>
        <v>20905.029476217391</v>
      </c>
      <c r="Y24" s="11">
        <f t="shared" si="6"/>
        <v>20504.932855150575</v>
      </c>
      <c r="Z24" s="11">
        <f t="shared" si="6"/>
        <v>20373.713275323935</v>
      </c>
      <c r="AA24" s="11">
        <f t="shared" si="6"/>
        <v>20579.328995314067</v>
      </c>
      <c r="AB24" s="11">
        <f t="shared" si="6"/>
        <v>20244.058311682376</v>
      </c>
      <c r="AC24" s="11">
        <f t="shared" si="6"/>
        <v>19975.668540598112</v>
      </c>
    </row>
    <row r="25" spans="1:29" ht="16.5" customHeight="1"/>
    <row r="26" spans="1:29">
      <c r="A26" t="s">
        <v>741</v>
      </c>
      <c r="C26" s="25">
        <v>0.35028941506517464</v>
      </c>
      <c r="D26" s="25">
        <v>0.35667971461356773</v>
      </c>
      <c r="E26" s="25">
        <v>0.36307001416196083</v>
      </c>
      <c r="F26" s="25">
        <v>0.36946031371035393</v>
      </c>
      <c r="G26" s="25">
        <v>0.37585061325874702</v>
      </c>
      <c r="H26" s="25">
        <v>0.38224091280714012</v>
      </c>
      <c r="I26" s="25">
        <v>0.38863121235553322</v>
      </c>
      <c r="J26" s="25">
        <v>0.39502151190392631</v>
      </c>
      <c r="K26" s="25">
        <v>0.40141181145231941</v>
      </c>
      <c r="L26" s="25">
        <v>0.40780211100071251</v>
      </c>
      <c r="M26" s="25">
        <v>0.41419241054910561</v>
      </c>
      <c r="N26" s="25">
        <v>0.4205827100974987</v>
      </c>
      <c r="O26" s="25">
        <v>0.4269730096458918</v>
      </c>
      <c r="P26" s="25">
        <v>0.4333633091942849</v>
      </c>
      <c r="Q26" s="25">
        <v>0.43975360874267799</v>
      </c>
      <c r="R26" s="25">
        <v>0.44614390829107109</v>
      </c>
      <c r="S26" s="25">
        <v>0.45253420783946419</v>
      </c>
      <c r="T26" s="25">
        <v>0.45253420783946419</v>
      </c>
      <c r="U26" s="25">
        <v>0.45253420783946419</v>
      </c>
      <c r="V26" s="25">
        <v>0.45253420783946419</v>
      </c>
      <c r="W26" s="25">
        <v>0.45253420783946419</v>
      </c>
      <c r="X26" s="25">
        <v>0.45253420783946419</v>
      </c>
      <c r="Y26" s="25">
        <v>0.45253420783946419</v>
      </c>
      <c r="Z26" s="25">
        <v>0.45253420783946419</v>
      </c>
      <c r="AA26" s="25">
        <v>0.45253420783946419</v>
      </c>
      <c r="AB26" s="25">
        <v>0.45253420783946419</v>
      </c>
      <c r="AC26" s="25">
        <v>0.45253420783946419</v>
      </c>
    </row>
  </sheetData>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C4C2A-A902-45A4-B823-9643FFE6261E}">
  <dimension ref="A1:I7327"/>
  <sheetViews>
    <sheetView workbookViewId="0"/>
  </sheetViews>
  <sheetFormatPr defaultRowHeight="15"/>
  <cols>
    <col min="2" max="2" width="21.85546875" customWidth="1"/>
    <col min="3" max="3" width="12.140625" customWidth="1"/>
    <col min="4" max="4" width="18.85546875" customWidth="1"/>
    <col min="5" max="5" width="17.28515625" customWidth="1"/>
    <col min="6" max="8" width="12.140625" customWidth="1"/>
    <col min="9" max="9" width="20.5703125" customWidth="1"/>
    <col min="10" max="10" width="17.42578125" customWidth="1"/>
    <col min="13" max="72" width="12" bestFit="1" customWidth="1"/>
  </cols>
  <sheetData>
    <row r="1" spans="1:9">
      <c r="A1" s="1" t="s">
        <v>742</v>
      </c>
      <c r="B1" s="1" t="s">
        <v>743</v>
      </c>
      <c r="C1" s="1" t="s">
        <v>744</v>
      </c>
      <c r="D1" s="1" t="s">
        <v>745</v>
      </c>
      <c r="E1" s="1" t="s">
        <v>746</v>
      </c>
      <c r="F1" s="1" t="s">
        <v>747</v>
      </c>
      <c r="G1" s="1" t="s">
        <v>748</v>
      </c>
      <c r="H1" s="1" t="s">
        <v>749</v>
      </c>
      <c r="I1" s="1" t="s">
        <v>750</v>
      </c>
    </row>
    <row r="2" spans="1:9">
      <c r="A2">
        <v>1</v>
      </c>
      <c r="B2" t="s">
        <v>751</v>
      </c>
      <c r="C2" t="s">
        <v>752</v>
      </c>
      <c r="D2">
        <v>1990</v>
      </c>
      <c r="E2">
        <v>31885.056369554321</v>
      </c>
      <c r="F2" t="s">
        <v>753</v>
      </c>
      <c r="G2" t="s">
        <v>732</v>
      </c>
      <c r="H2" t="s">
        <v>754</v>
      </c>
      <c r="I2" t="s">
        <v>755</v>
      </c>
    </row>
    <row r="3" spans="1:9">
      <c r="A3">
        <v>2</v>
      </c>
      <c r="B3" t="s">
        <v>751</v>
      </c>
      <c r="C3" t="s">
        <v>752</v>
      </c>
      <c r="D3">
        <v>1991</v>
      </c>
      <c r="E3">
        <v>32102.536188234619</v>
      </c>
      <c r="F3" t="s">
        <v>753</v>
      </c>
      <c r="G3" t="s">
        <v>732</v>
      </c>
      <c r="H3" t="s">
        <v>754</v>
      </c>
      <c r="I3" t="s">
        <v>755</v>
      </c>
    </row>
    <row r="4" spans="1:9">
      <c r="A4">
        <v>3</v>
      </c>
      <c r="B4" t="s">
        <v>751</v>
      </c>
      <c r="C4" t="s">
        <v>752</v>
      </c>
      <c r="D4">
        <v>1992</v>
      </c>
      <c r="E4">
        <v>31618.853412686629</v>
      </c>
      <c r="F4" t="s">
        <v>753</v>
      </c>
      <c r="G4" t="s">
        <v>732</v>
      </c>
      <c r="H4" t="s">
        <v>754</v>
      </c>
      <c r="I4" t="s">
        <v>755</v>
      </c>
    </row>
    <row r="5" spans="1:9">
      <c r="A5">
        <v>4</v>
      </c>
      <c r="B5" t="s">
        <v>751</v>
      </c>
      <c r="C5" t="s">
        <v>752</v>
      </c>
      <c r="D5">
        <v>1993</v>
      </c>
      <c r="E5">
        <v>31628.237899673139</v>
      </c>
      <c r="F5" t="s">
        <v>753</v>
      </c>
      <c r="G5" t="s">
        <v>732</v>
      </c>
      <c r="H5" t="s">
        <v>754</v>
      </c>
      <c r="I5" t="s">
        <v>755</v>
      </c>
    </row>
    <row r="6" spans="1:9">
      <c r="A6">
        <v>5</v>
      </c>
      <c r="B6" t="s">
        <v>751</v>
      </c>
      <c r="C6" t="s">
        <v>752</v>
      </c>
      <c r="D6">
        <v>1994</v>
      </c>
      <c r="E6">
        <v>32940.39585271298</v>
      </c>
      <c r="F6" t="s">
        <v>753</v>
      </c>
      <c r="G6" t="s">
        <v>732</v>
      </c>
      <c r="H6" t="s">
        <v>754</v>
      </c>
      <c r="I6" t="s">
        <v>755</v>
      </c>
    </row>
    <row r="7" spans="1:9">
      <c r="A7">
        <v>6</v>
      </c>
      <c r="B7" t="s">
        <v>751</v>
      </c>
      <c r="C7" t="s">
        <v>752</v>
      </c>
      <c r="D7">
        <v>1995</v>
      </c>
      <c r="E7">
        <v>33309.823314528687</v>
      </c>
      <c r="F7" t="s">
        <v>753</v>
      </c>
      <c r="G7" t="s">
        <v>732</v>
      </c>
      <c r="H7" t="s">
        <v>754</v>
      </c>
      <c r="I7" t="s">
        <v>755</v>
      </c>
    </row>
    <row r="8" spans="1:9">
      <c r="A8">
        <v>7</v>
      </c>
      <c r="B8" t="s">
        <v>751</v>
      </c>
      <c r="C8" t="s">
        <v>752</v>
      </c>
      <c r="D8">
        <v>1996</v>
      </c>
      <c r="E8">
        <v>33928.93917691485</v>
      </c>
      <c r="F8" t="s">
        <v>753</v>
      </c>
      <c r="G8" t="s">
        <v>732</v>
      </c>
      <c r="H8" t="s">
        <v>754</v>
      </c>
      <c r="I8" t="s">
        <v>755</v>
      </c>
    </row>
    <row r="9" spans="1:9">
      <c r="A9">
        <v>8</v>
      </c>
      <c r="B9" t="s">
        <v>751</v>
      </c>
      <c r="C9" t="s">
        <v>752</v>
      </c>
      <c r="D9">
        <v>1997</v>
      </c>
      <c r="E9">
        <v>34512.928209399754</v>
      </c>
      <c r="F9" t="s">
        <v>753</v>
      </c>
      <c r="G9" t="s">
        <v>732</v>
      </c>
      <c r="H9" t="s">
        <v>754</v>
      </c>
      <c r="I9" t="s">
        <v>755</v>
      </c>
    </row>
    <row r="10" spans="1:9">
      <c r="A10">
        <v>9</v>
      </c>
      <c r="B10" t="s">
        <v>751</v>
      </c>
      <c r="C10" t="s">
        <v>752</v>
      </c>
      <c r="D10">
        <v>1998</v>
      </c>
      <c r="E10">
        <v>33752.692092358928</v>
      </c>
      <c r="F10" t="s">
        <v>753</v>
      </c>
      <c r="G10" t="s">
        <v>732</v>
      </c>
      <c r="H10" t="s">
        <v>754</v>
      </c>
      <c r="I10" t="s">
        <v>755</v>
      </c>
    </row>
    <row r="11" spans="1:9">
      <c r="A11">
        <v>10</v>
      </c>
      <c r="B11" t="s">
        <v>751</v>
      </c>
      <c r="C11" t="s">
        <v>752</v>
      </c>
      <c r="D11">
        <v>1999</v>
      </c>
      <c r="E11">
        <v>33611.144970449641</v>
      </c>
      <c r="F11" t="s">
        <v>753</v>
      </c>
      <c r="G11" t="s">
        <v>732</v>
      </c>
      <c r="H11" t="s">
        <v>754</v>
      </c>
      <c r="I11" t="s">
        <v>755</v>
      </c>
    </row>
    <row r="12" spans="1:9">
      <c r="A12">
        <v>11</v>
      </c>
      <c r="B12" t="s">
        <v>751</v>
      </c>
      <c r="C12" t="s">
        <v>752</v>
      </c>
      <c r="D12">
        <v>2000</v>
      </c>
      <c r="E12">
        <v>34653.924201320558</v>
      </c>
      <c r="F12" t="s">
        <v>753</v>
      </c>
      <c r="G12" t="s">
        <v>732</v>
      </c>
      <c r="H12" t="s">
        <v>754</v>
      </c>
      <c r="I12" t="s">
        <v>755</v>
      </c>
    </row>
    <row r="13" spans="1:9">
      <c r="A13">
        <v>12</v>
      </c>
      <c r="B13" t="s">
        <v>751</v>
      </c>
      <c r="C13" t="s">
        <v>752</v>
      </c>
      <c r="D13">
        <v>2001</v>
      </c>
      <c r="E13">
        <v>34898.545099062263</v>
      </c>
      <c r="F13" t="s">
        <v>753</v>
      </c>
      <c r="G13" t="s">
        <v>732</v>
      </c>
      <c r="H13" t="s">
        <v>754</v>
      </c>
      <c r="I13" t="s">
        <v>755</v>
      </c>
    </row>
    <row r="14" spans="1:9">
      <c r="A14">
        <v>13</v>
      </c>
      <c r="B14" t="s">
        <v>751</v>
      </c>
      <c r="C14" t="s">
        <v>752</v>
      </c>
      <c r="D14">
        <v>2002</v>
      </c>
      <c r="E14">
        <v>34690.632306203312</v>
      </c>
      <c r="F14" t="s">
        <v>753</v>
      </c>
      <c r="G14" t="s">
        <v>732</v>
      </c>
      <c r="H14" t="s">
        <v>754</v>
      </c>
      <c r="I14" t="s">
        <v>755</v>
      </c>
    </row>
    <row r="15" spans="1:9">
      <c r="A15">
        <v>14</v>
      </c>
      <c r="B15" t="s">
        <v>751</v>
      </c>
      <c r="C15" t="s">
        <v>752</v>
      </c>
      <c r="D15">
        <v>2003</v>
      </c>
      <c r="E15">
        <v>35300.077328834363</v>
      </c>
      <c r="F15" t="s">
        <v>753</v>
      </c>
      <c r="G15" t="s">
        <v>732</v>
      </c>
      <c r="H15" t="s">
        <v>754</v>
      </c>
      <c r="I15" t="s">
        <v>755</v>
      </c>
    </row>
    <row r="16" spans="1:9">
      <c r="A16">
        <v>15</v>
      </c>
      <c r="B16" t="s">
        <v>751</v>
      </c>
      <c r="C16" t="s">
        <v>752</v>
      </c>
      <c r="D16">
        <v>2004</v>
      </c>
      <c r="E16">
        <v>35494.454011366281</v>
      </c>
      <c r="F16" t="s">
        <v>753</v>
      </c>
      <c r="G16" t="s">
        <v>732</v>
      </c>
      <c r="H16" t="s">
        <v>754</v>
      </c>
      <c r="I16" t="s">
        <v>755</v>
      </c>
    </row>
    <row r="17" spans="1:9">
      <c r="A17">
        <v>16</v>
      </c>
      <c r="B17" t="s">
        <v>751</v>
      </c>
      <c r="C17" t="s">
        <v>752</v>
      </c>
      <c r="D17">
        <v>2005</v>
      </c>
      <c r="E17">
        <v>35593.734670075741</v>
      </c>
      <c r="F17" t="s">
        <v>753</v>
      </c>
      <c r="G17" t="s">
        <v>732</v>
      </c>
      <c r="H17" t="s">
        <v>754</v>
      </c>
      <c r="I17" t="s">
        <v>755</v>
      </c>
    </row>
    <row r="18" spans="1:9">
      <c r="A18">
        <v>17</v>
      </c>
      <c r="B18" t="s">
        <v>751</v>
      </c>
      <c r="C18" t="s">
        <v>752</v>
      </c>
      <c r="D18">
        <v>2006</v>
      </c>
      <c r="E18">
        <v>35667.03909055893</v>
      </c>
      <c r="F18" t="s">
        <v>753</v>
      </c>
      <c r="G18" t="s">
        <v>732</v>
      </c>
      <c r="H18" t="s">
        <v>754</v>
      </c>
      <c r="I18" t="s">
        <v>755</v>
      </c>
    </row>
    <row r="19" spans="1:9">
      <c r="A19">
        <v>18</v>
      </c>
      <c r="B19" t="s">
        <v>751</v>
      </c>
      <c r="C19" t="s">
        <v>752</v>
      </c>
      <c r="D19">
        <v>2007</v>
      </c>
      <c r="E19">
        <v>34697.182293997823</v>
      </c>
      <c r="F19" t="s">
        <v>753</v>
      </c>
      <c r="G19" t="s">
        <v>732</v>
      </c>
      <c r="H19" t="s">
        <v>754</v>
      </c>
      <c r="I19" t="s">
        <v>755</v>
      </c>
    </row>
    <row r="20" spans="1:9">
      <c r="A20">
        <v>19</v>
      </c>
      <c r="B20" t="s">
        <v>751</v>
      </c>
      <c r="C20" t="s">
        <v>752</v>
      </c>
      <c r="D20">
        <v>2008</v>
      </c>
      <c r="E20">
        <v>33822.688862967749</v>
      </c>
      <c r="F20" t="s">
        <v>753</v>
      </c>
      <c r="G20" t="s">
        <v>732</v>
      </c>
      <c r="H20" t="s">
        <v>754</v>
      </c>
      <c r="I20" t="s">
        <v>755</v>
      </c>
    </row>
    <row r="21" spans="1:9">
      <c r="A21">
        <v>20</v>
      </c>
      <c r="B21" t="s">
        <v>751</v>
      </c>
      <c r="C21" t="s">
        <v>752</v>
      </c>
      <c r="D21">
        <v>2009</v>
      </c>
      <c r="E21">
        <v>33763.06780557915</v>
      </c>
      <c r="F21" t="s">
        <v>753</v>
      </c>
      <c r="G21" t="s">
        <v>732</v>
      </c>
      <c r="H21" t="s">
        <v>754</v>
      </c>
      <c r="I21" t="s">
        <v>755</v>
      </c>
    </row>
    <row r="22" spans="1:9">
      <c r="A22">
        <v>21</v>
      </c>
      <c r="B22" t="s">
        <v>751</v>
      </c>
      <c r="C22" t="s">
        <v>752</v>
      </c>
      <c r="D22">
        <v>2010</v>
      </c>
      <c r="E22">
        <v>33816.291817173187</v>
      </c>
      <c r="F22" t="s">
        <v>753</v>
      </c>
      <c r="G22" t="s">
        <v>732</v>
      </c>
      <c r="H22" t="s">
        <v>754</v>
      </c>
      <c r="I22" t="s">
        <v>755</v>
      </c>
    </row>
    <row r="23" spans="1:9">
      <c r="A23">
        <v>22</v>
      </c>
      <c r="B23" t="s">
        <v>751</v>
      </c>
      <c r="C23" t="s">
        <v>752</v>
      </c>
      <c r="D23">
        <v>2011</v>
      </c>
      <c r="E23">
        <v>34189.829266991706</v>
      </c>
      <c r="F23" t="s">
        <v>753</v>
      </c>
      <c r="G23" t="s">
        <v>732</v>
      </c>
      <c r="H23" t="s">
        <v>754</v>
      </c>
      <c r="I23" t="s">
        <v>755</v>
      </c>
    </row>
    <row r="24" spans="1:9">
      <c r="A24">
        <v>23</v>
      </c>
      <c r="B24" t="s">
        <v>751</v>
      </c>
      <c r="C24" t="s">
        <v>752</v>
      </c>
      <c r="D24">
        <v>2012</v>
      </c>
      <c r="E24">
        <v>35174.477373048081</v>
      </c>
      <c r="F24" t="s">
        <v>753</v>
      </c>
      <c r="G24" t="s">
        <v>732</v>
      </c>
      <c r="H24" t="s">
        <v>754</v>
      </c>
      <c r="I24" t="s">
        <v>755</v>
      </c>
    </row>
    <row r="25" spans="1:9">
      <c r="A25">
        <v>24</v>
      </c>
      <c r="B25" t="s">
        <v>751</v>
      </c>
      <c r="C25" t="s">
        <v>752</v>
      </c>
      <c r="D25">
        <v>2013</v>
      </c>
      <c r="E25">
        <v>35228.957693138473</v>
      </c>
      <c r="F25" t="s">
        <v>753</v>
      </c>
      <c r="G25" t="s">
        <v>732</v>
      </c>
      <c r="H25" t="s">
        <v>754</v>
      </c>
      <c r="I25" t="s">
        <v>755</v>
      </c>
    </row>
    <row r="26" spans="1:9">
      <c r="A26">
        <v>25</v>
      </c>
      <c r="B26" t="s">
        <v>751</v>
      </c>
      <c r="C26" t="s">
        <v>752</v>
      </c>
      <c r="D26">
        <v>2014</v>
      </c>
      <c r="E26">
        <v>35478.609641807037</v>
      </c>
      <c r="F26" t="s">
        <v>753</v>
      </c>
      <c r="G26" t="s">
        <v>732</v>
      </c>
      <c r="H26" t="s">
        <v>754</v>
      </c>
      <c r="I26" t="s">
        <v>755</v>
      </c>
    </row>
    <row r="27" spans="1:9">
      <c r="A27">
        <v>26</v>
      </c>
      <c r="B27" t="s">
        <v>751</v>
      </c>
      <c r="C27" t="s">
        <v>752</v>
      </c>
      <c r="D27">
        <v>2015</v>
      </c>
      <c r="E27">
        <v>35091.65146377404</v>
      </c>
      <c r="F27" t="s">
        <v>753</v>
      </c>
      <c r="G27" t="s">
        <v>732</v>
      </c>
      <c r="H27" t="s">
        <v>754</v>
      </c>
      <c r="I27" t="s">
        <v>755</v>
      </c>
    </row>
    <row r="28" spans="1:9">
      <c r="A28">
        <v>27</v>
      </c>
      <c r="B28" t="s">
        <v>751</v>
      </c>
      <c r="C28" t="s">
        <v>752</v>
      </c>
      <c r="D28">
        <v>2016</v>
      </c>
      <c r="E28">
        <v>34640.263075590337</v>
      </c>
      <c r="F28" t="s">
        <v>753</v>
      </c>
      <c r="G28" t="s">
        <v>732</v>
      </c>
      <c r="H28" t="s">
        <v>754</v>
      </c>
      <c r="I28" t="s">
        <v>755</v>
      </c>
    </row>
    <row r="29" spans="1:9">
      <c r="A29">
        <v>28</v>
      </c>
      <c r="B29" t="s">
        <v>751</v>
      </c>
      <c r="C29" t="s">
        <v>752</v>
      </c>
      <c r="D29">
        <v>2017</v>
      </c>
      <c r="E29">
        <v>34750.080320207271</v>
      </c>
      <c r="F29" t="s">
        <v>753</v>
      </c>
      <c r="G29" t="s">
        <v>732</v>
      </c>
      <c r="H29" t="s">
        <v>754</v>
      </c>
      <c r="I29" t="s">
        <v>755</v>
      </c>
    </row>
    <row r="30" spans="1:9">
      <c r="A30">
        <v>29</v>
      </c>
      <c r="B30" t="s">
        <v>751</v>
      </c>
      <c r="C30" t="s">
        <v>752</v>
      </c>
      <c r="D30">
        <v>2018</v>
      </c>
      <c r="E30">
        <v>34883.278618874618</v>
      </c>
      <c r="F30" t="s">
        <v>753</v>
      </c>
      <c r="G30" t="s">
        <v>732</v>
      </c>
      <c r="H30" t="s">
        <v>754</v>
      </c>
      <c r="I30" t="s">
        <v>755</v>
      </c>
    </row>
    <row r="31" spans="1:9">
      <c r="A31">
        <v>30</v>
      </c>
      <c r="B31" t="s">
        <v>751</v>
      </c>
      <c r="C31" t="s">
        <v>752</v>
      </c>
      <c r="D31">
        <v>2019</v>
      </c>
      <c r="E31">
        <v>35073.579112072199</v>
      </c>
      <c r="F31" t="s">
        <v>753</v>
      </c>
      <c r="G31" t="s">
        <v>732</v>
      </c>
      <c r="H31" t="s">
        <v>754</v>
      </c>
      <c r="I31" t="s">
        <v>755</v>
      </c>
    </row>
    <row r="32" spans="1:9">
      <c r="A32">
        <v>31</v>
      </c>
      <c r="B32" t="s">
        <v>751</v>
      </c>
      <c r="C32" t="s">
        <v>752</v>
      </c>
      <c r="D32">
        <v>2020</v>
      </c>
      <c r="E32">
        <v>34937.79588146801</v>
      </c>
      <c r="F32" t="s">
        <v>753</v>
      </c>
      <c r="G32" t="s">
        <v>732</v>
      </c>
      <c r="H32" t="s">
        <v>754</v>
      </c>
      <c r="I32" t="s">
        <v>755</v>
      </c>
    </row>
    <row r="33" spans="1:9">
      <c r="A33">
        <v>32</v>
      </c>
      <c r="B33" t="s">
        <v>751</v>
      </c>
      <c r="C33" t="s">
        <v>752</v>
      </c>
      <c r="D33">
        <v>2021</v>
      </c>
      <c r="E33">
        <v>34977.070160879994</v>
      </c>
      <c r="F33" t="s">
        <v>753</v>
      </c>
      <c r="G33" t="s">
        <v>732</v>
      </c>
      <c r="H33" t="s">
        <v>754</v>
      </c>
      <c r="I33" t="s">
        <v>755</v>
      </c>
    </row>
    <row r="34" spans="1:9">
      <c r="A34">
        <v>33</v>
      </c>
      <c r="B34" t="s">
        <v>751</v>
      </c>
      <c r="C34" t="s">
        <v>752</v>
      </c>
      <c r="D34">
        <v>2022</v>
      </c>
      <c r="E34">
        <v>34150.526512935387</v>
      </c>
      <c r="F34" t="s">
        <v>753</v>
      </c>
      <c r="G34" t="s">
        <v>732</v>
      </c>
      <c r="H34" t="s">
        <v>754</v>
      </c>
      <c r="I34" t="s">
        <v>755</v>
      </c>
    </row>
    <row r="35" spans="1:9">
      <c r="A35">
        <v>34</v>
      </c>
      <c r="B35" t="s">
        <v>751</v>
      </c>
      <c r="C35" t="s">
        <v>752</v>
      </c>
      <c r="D35">
        <v>2023</v>
      </c>
      <c r="E35">
        <v>33449.760662040317</v>
      </c>
      <c r="F35" t="s">
        <v>753</v>
      </c>
      <c r="G35" t="s">
        <v>732</v>
      </c>
      <c r="H35" t="s">
        <v>754</v>
      </c>
      <c r="I35" t="s">
        <v>755</v>
      </c>
    </row>
    <row r="36" spans="1:9">
      <c r="A36">
        <v>35</v>
      </c>
      <c r="B36" t="s">
        <v>751</v>
      </c>
      <c r="C36" t="s">
        <v>752</v>
      </c>
      <c r="D36">
        <v>2024</v>
      </c>
      <c r="E36">
        <v>33200.435850000002</v>
      </c>
      <c r="F36" t="s">
        <v>753</v>
      </c>
      <c r="G36" t="s">
        <v>732</v>
      </c>
      <c r="H36" t="s">
        <v>754</v>
      </c>
      <c r="I36" t="s">
        <v>755</v>
      </c>
    </row>
    <row r="37" spans="1:9">
      <c r="A37">
        <v>36</v>
      </c>
      <c r="B37" t="s">
        <v>751</v>
      </c>
      <c r="C37" t="s">
        <v>752</v>
      </c>
      <c r="D37">
        <v>2025</v>
      </c>
      <c r="E37">
        <v>33200.108650000002</v>
      </c>
      <c r="F37" t="s">
        <v>753</v>
      </c>
      <c r="G37" t="s">
        <v>732</v>
      </c>
      <c r="H37" t="s">
        <v>754</v>
      </c>
      <c r="I37" t="s">
        <v>755</v>
      </c>
    </row>
    <row r="38" spans="1:9">
      <c r="A38">
        <v>37</v>
      </c>
      <c r="B38" t="s">
        <v>751</v>
      </c>
      <c r="C38" t="s">
        <v>752</v>
      </c>
      <c r="D38">
        <v>2026</v>
      </c>
      <c r="E38">
        <v>33206.54</v>
      </c>
      <c r="F38" t="s">
        <v>753</v>
      </c>
      <c r="G38" t="s">
        <v>732</v>
      </c>
      <c r="H38" t="s">
        <v>754</v>
      </c>
      <c r="I38" t="s">
        <v>755</v>
      </c>
    </row>
    <row r="39" spans="1:9">
      <c r="A39">
        <v>38</v>
      </c>
      <c r="B39" t="s">
        <v>751</v>
      </c>
      <c r="C39" t="s">
        <v>752</v>
      </c>
      <c r="D39">
        <v>2027</v>
      </c>
      <c r="E39">
        <v>33119.318090000001</v>
      </c>
      <c r="F39" t="s">
        <v>753</v>
      </c>
      <c r="G39" t="s">
        <v>732</v>
      </c>
      <c r="H39" t="s">
        <v>754</v>
      </c>
      <c r="I39" t="s">
        <v>755</v>
      </c>
    </row>
    <row r="40" spans="1:9">
      <c r="A40">
        <v>39</v>
      </c>
      <c r="B40" t="s">
        <v>751</v>
      </c>
      <c r="C40" t="s">
        <v>752</v>
      </c>
      <c r="D40">
        <v>2028</v>
      </c>
      <c r="E40">
        <v>33122.796829999999</v>
      </c>
      <c r="F40" t="s">
        <v>753</v>
      </c>
      <c r="G40" t="s">
        <v>732</v>
      </c>
      <c r="H40" t="s">
        <v>754</v>
      </c>
      <c r="I40" t="s">
        <v>755</v>
      </c>
    </row>
    <row r="41" spans="1:9">
      <c r="A41">
        <v>40</v>
      </c>
      <c r="B41" t="s">
        <v>751</v>
      </c>
      <c r="C41" t="s">
        <v>752</v>
      </c>
      <c r="D41">
        <v>2029</v>
      </c>
      <c r="E41">
        <v>32791.402450000001</v>
      </c>
      <c r="F41" t="s">
        <v>753</v>
      </c>
      <c r="G41" t="s">
        <v>732</v>
      </c>
      <c r="H41" t="s">
        <v>754</v>
      </c>
      <c r="I41" t="s">
        <v>755</v>
      </c>
    </row>
    <row r="42" spans="1:9">
      <c r="A42">
        <v>41</v>
      </c>
      <c r="B42" t="s">
        <v>751</v>
      </c>
      <c r="C42" t="s">
        <v>752</v>
      </c>
      <c r="D42">
        <v>2030</v>
      </c>
      <c r="E42">
        <v>32465.049609999998</v>
      </c>
      <c r="F42" t="s">
        <v>753</v>
      </c>
      <c r="G42" t="s">
        <v>732</v>
      </c>
      <c r="H42" t="s">
        <v>754</v>
      </c>
      <c r="I42" t="s">
        <v>755</v>
      </c>
    </row>
    <row r="43" spans="1:9">
      <c r="A43">
        <v>42</v>
      </c>
      <c r="B43" t="s">
        <v>751</v>
      </c>
      <c r="C43" t="s">
        <v>752</v>
      </c>
      <c r="D43">
        <v>2031</v>
      </c>
      <c r="E43">
        <v>32161.07028</v>
      </c>
      <c r="F43" t="s">
        <v>753</v>
      </c>
      <c r="G43" t="s">
        <v>732</v>
      </c>
      <c r="H43" t="s">
        <v>754</v>
      </c>
      <c r="I43" t="s">
        <v>755</v>
      </c>
    </row>
    <row r="44" spans="1:9">
      <c r="A44">
        <v>43</v>
      </c>
      <c r="B44" t="s">
        <v>751</v>
      </c>
      <c r="C44" t="s">
        <v>752</v>
      </c>
      <c r="D44">
        <v>2032</v>
      </c>
      <c r="E44">
        <v>31857.090950000002</v>
      </c>
      <c r="F44" t="s">
        <v>753</v>
      </c>
      <c r="G44" t="s">
        <v>732</v>
      </c>
      <c r="H44" t="s">
        <v>754</v>
      </c>
      <c r="I44" t="s">
        <v>755</v>
      </c>
    </row>
    <row r="45" spans="1:9">
      <c r="A45">
        <v>44</v>
      </c>
      <c r="B45" t="s">
        <v>751</v>
      </c>
      <c r="C45" t="s">
        <v>752</v>
      </c>
      <c r="D45">
        <v>2033</v>
      </c>
      <c r="E45">
        <v>31553.11162</v>
      </c>
      <c r="F45" t="s">
        <v>753</v>
      </c>
      <c r="G45" t="s">
        <v>732</v>
      </c>
      <c r="H45" t="s">
        <v>754</v>
      </c>
      <c r="I45" t="s">
        <v>755</v>
      </c>
    </row>
    <row r="46" spans="1:9">
      <c r="A46">
        <v>45</v>
      </c>
      <c r="B46" t="s">
        <v>751</v>
      </c>
      <c r="C46" t="s">
        <v>752</v>
      </c>
      <c r="D46">
        <v>2034</v>
      </c>
      <c r="E46">
        <v>31249.132290000001</v>
      </c>
      <c r="F46" t="s">
        <v>753</v>
      </c>
      <c r="G46" t="s">
        <v>732</v>
      </c>
      <c r="H46" t="s">
        <v>754</v>
      </c>
      <c r="I46" t="s">
        <v>755</v>
      </c>
    </row>
    <row r="47" spans="1:9">
      <c r="A47">
        <v>46</v>
      </c>
      <c r="B47" t="s">
        <v>751</v>
      </c>
      <c r="C47" t="s">
        <v>752</v>
      </c>
      <c r="D47">
        <v>2035</v>
      </c>
      <c r="E47">
        <v>30945.152959999999</v>
      </c>
      <c r="F47" t="s">
        <v>753</v>
      </c>
      <c r="G47" t="s">
        <v>732</v>
      </c>
      <c r="H47" t="s">
        <v>754</v>
      </c>
      <c r="I47" t="s">
        <v>755</v>
      </c>
    </row>
    <row r="48" spans="1:9">
      <c r="A48">
        <v>47</v>
      </c>
      <c r="B48" t="s">
        <v>751</v>
      </c>
      <c r="C48" t="s">
        <v>752</v>
      </c>
      <c r="D48">
        <v>2036</v>
      </c>
      <c r="E48">
        <v>30641.173620000001</v>
      </c>
      <c r="F48" t="s">
        <v>753</v>
      </c>
      <c r="G48" t="s">
        <v>732</v>
      </c>
      <c r="H48" t="s">
        <v>754</v>
      </c>
      <c r="I48" t="s">
        <v>755</v>
      </c>
    </row>
    <row r="49" spans="1:9">
      <c r="A49">
        <v>48</v>
      </c>
      <c r="B49" t="s">
        <v>751</v>
      </c>
      <c r="C49" t="s">
        <v>752</v>
      </c>
      <c r="D49">
        <v>2037</v>
      </c>
      <c r="E49">
        <v>30337.194289999999</v>
      </c>
      <c r="F49" t="s">
        <v>753</v>
      </c>
      <c r="G49" t="s">
        <v>732</v>
      </c>
      <c r="H49" t="s">
        <v>754</v>
      </c>
      <c r="I49" t="s">
        <v>755</v>
      </c>
    </row>
    <row r="50" spans="1:9">
      <c r="A50">
        <v>49</v>
      </c>
      <c r="B50" t="s">
        <v>751</v>
      </c>
      <c r="C50" t="s">
        <v>752</v>
      </c>
      <c r="D50">
        <v>2038</v>
      </c>
      <c r="E50">
        <v>30033.214960000001</v>
      </c>
      <c r="F50" t="s">
        <v>753</v>
      </c>
      <c r="G50" t="s">
        <v>732</v>
      </c>
      <c r="H50" t="s">
        <v>754</v>
      </c>
      <c r="I50" t="s">
        <v>755</v>
      </c>
    </row>
    <row r="51" spans="1:9">
      <c r="A51">
        <v>50</v>
      </c>
      <c r="B51" t="s">
        <v>751</v>
      </c>
      <c r="C51" t="s">
        <v>752</v>
      </c>
      <c r="D51">
        <v>2039</v>
      </c>
      <c r="E51">
        <v>29729.235629999999</v>
      </c>
      <c r="F51" t="s">
        <v>753</v>
      </c>
      <c r="G51" t="s">
        <v>732</v>
      </c>
      <c r="H51" t="s">
        <v>754</v>
      </c>
      <c r="I51" t="s">
        <v>755</v>
      </c>
    </row>
    <row r="52" spans="1:9">
      <c r="A52">
        <v>51</v>
      </c>
      <c r="B52" t="s">
        <v>751</v>
      </c>
      <c r="C52" t="s">
        <v>752</v>
      </c>
      <c r="D52">
        <v>2040</v>
      </c>
      <c r="E52">
        <v>29425.256300000001</v>
      </c>
      <c r="F52" t="s">
        <v>753</v>
      </c>
      <c r="G52" t="s">
        <v>732</v>
      </c>
      <c r="H52" t="s">
        <v>754</v>
      </c>
      <c r="I52" t="s">
        <v>755</v>
      </c>
    </row>
    <row r="53" spans="1:9">
      <c r="A53">
        <v>52</v>
      </c>
      <c r="B53" t="s">
        <v>751</v>
      </c>
      <c r="C53" t="s">
        <v>752</v>
      </c>
      <c r="D53">
        <v>2041</v>
      </c>
      <c r="E53">
        <v>29121.276969999999</v>
      </c>
      <c r="F53" t="s">
        <v>753</v>
      </c>
      <c r="G53" t="s">
        <v>732</v>
      </c>
      <c r="H53" t="s">
        <v>754</v>
      </c>
      <c r="I53" t="s">
        <v>755</v>
      </c>
    </row>
    <row r="54" spans="1:9">
      <c r="A54">
        <v>53</v>
      </c>
      <c r="B54" t="s">
        <v>751</v>
      </c>
      <c r="C54" t="s">
        <v>752</v>
      </c>
      <c r="D54">
        <v>2042</v>
      </c>
      <c r="E54">
        <v>28817.297640000001</v>
      </c>
      <c r="F54" t="s">
        <v>753</v>
      </c>
      <c r="G54" t="s">
        <v>732</v>
      </c>
      <c r="H54" t="s">
        <v>754</v>
      </c>
      <c r="I54" t="s">
        <v>755</v>
      </c>
    </row>
    <row r="55" spans="1:9">
      <c r="A55">
        <v>54</v>
      </c>
      <c r="B55" t="s">
        <v>751</v>
      </c>
      <c r="C55" t="s">
        <v>752</v>
      </c>
      <c r="D55">
        <v>2043</v>
      </c>
      <c r="E55">
        <v>28513.318299999999</v>
      </c>
      <c r="F55" t="s">
        <v>753</v>
      </c>
      <c r="G55" t="s">
        <v>732</v>
      </c>
      <c r="H55" t="s">
        <v>754</v>
      </c>
      <c r="I55" t="s">
        <v>755</v>
      </c>
    </row>
    <row r="56" spans="1:9">
      <c r="A56">
        <v>55</v>
      </c>
      <c r="B56" t="s">
        <v>751</v>
      </c>
      <c r="C56" t="s">
        <v>752</v>
      </c>
      <c r="D56">
        <v>2044</v>
      </c>
      <c r="E56">
        <v>28209.338970000001</v>
      </c>
      <c r="F56" t="s">
        <v>753</v>
      </c>
      <c r="G56" t="s">
        <v>732</v>
      </c>
      <c r="H56" t="s">
        <v>754</v>
      </c>
      <c r="I56" t="s">
        <v>755</v>
      </c>
    </row>
    <row r="57" spans="1:9">
      <c r="A57">
        <v>56</v>
      </c>
      <c r="B57" t="s">
        <v>751</v>
      </c>
      <c r="C57" t="s">
        <v>752</v>
      </c>
      <c r="D57">
        <v>2045</v>
      </c>
      <c r="E57">
        <v>27905.359639999999</v>
      </c>
      <c r="F57" t="s">
        <v>753</v>
      </c>
      <c r="G57" t="s">
        <v>732</v>
      </c>
      <c r="H57" t="s">
        <v>754</v>
      </c>
      <c r="I57" t="s">
        <v>755</v>
      </c>
    </row>
    <row r="58" spans="1:9">
      <c r="A58">
        <v>57</v>
      </c>
      <c r="B58" t="s">
        <v>751</v>
      </c>
      <c r="C58" t="s">
        <v>752</v>
      </c>
      <c r="D58">
        <v>2046</v>
      </c>
      <c r="E58">
        <v>27601.38031</v>
      </c>
      <c r="F58" t="s">
        <v>753</v>
      </c>
      <c r="G58" t="s">
        <v>732</v>
      </c>
      <c r="H58" t="s">
        <v>754</v>
      </c>
      <c r="I58" t="s">
        <v>755</v>
      </c>
    </row>
    <row r="59" spans="1:9">
      <c r="A59">
        <v>58</v>
      </c>
      <c r="B59" t="s">
        <v>751</v>
      </c>
      <c r="C59" t="s">
        <v>752</v>
      </c>
      <c r="D59">
        <v>2047</v>
      </c>
      <c r="E59">
        <v>27297.400979999999</v>
      </c>
      <c r="F59" t="s">
        <v>753</v>
      </c>
      <c r="G59" t="s">
        <v>732</v>
      </c>
      <c r="H59" t="s">
        <v>754</v>
      </c>
      <c r="I59" t="s">
        <v>755</v>
      </c>
    </row>
    <row r="60" spans="1:9">
      <c r="A60">
        <v>59</v>
      </c>
      <c r="B60" t="s">
        <v>751</v>
      </c>
      <c r="C60" t="s">
        <v>752</v>
      </c>
      <c r="D60">
        <v>2048</v>
      </c>
      <c r="E60">
        <v>26993.42165</v>
      </c>
      <c r="F60" t="s">
        <v>753</v>
      </c>
      <c r="G60" t="s">
        <v>732</v>
      </c>
      <c r="H60" t="s">
        <v>754</v>
      </c>
      <c r="I60" t="s">
        <v>755</v>
      </c>
    </row>
    <row r="61" spans="1:9">
      <c r="A61">
        <v>60</v>
      </c>
      <c r="B61" t="s">
        <v>751</v>
      </c>
      <c r="C61" t="s">
        <v>752</v>
      </c>
      <c r="D61">
        <v>2049</v>
      </c>
      <c r="E61">
        <v>26689.442319999998</v>
      </c>
      <c r="F61" t="s">
        <v>753</v>
      </c>
      <c r="G61" t="s">
        <v>732</v>
      </c>
      <c r="H61" t="s">
        <v>754</v>
      </c>
      <c r="I61" t="s">
        <v>755</v>
      </c>
    </row>
    <row r="62" spans="1:9">
      <c r="A62">
        <v>61</v>
      </c>
      <c r="B62" t="s">
        <v>751</v>
      </c>
      <c r="C62" t="s">
        <v>752</v>
      </c>
      <c r="D62">
        <v>2050</v>
      </c>
      <c r="E62">
        <v>26385.46299</v>
      </c>
      <c r="F62" t="s">
        <v>753</v>
      </c>
      <c r="G62" t="s">
        <v>732</v>
      </c>
      <c r="H62" t="s">
        <v>754</v>
      </c>
      <c r="I62" t="s">
        <v>755</v>
      </c>
    </row>
    <row r="63" spans="1:9">
      <c r="A63">
        <v>62</v>
      </c>
      <c r="B63" t="s">
        <v>751</v>
      </c>
      <c r="C63" t="s">
        <v>756</v>
      </c>
      <c r="D63">
        <v>1990</v>
      </c>
      <c r="E63">
        <v>335.67906394850041</v>
      </c>
      <c r="F63" t="s">
        <v>753</v>
      </c>
      <c r="G63" t="s">
        <v>732</v>
      </c>
      <c r="H63" t="s">
        <v>754</v>
      </c>
      <c r="I63" t="s">
        <v>755</v>
      </c>
    </row>
    <row r="64" spans="1:9">
      <c r="A64">
        <v>63</v>
      </c>
      <c r="B64" t="s">
        <v>751</v>
      </c>
      <c r="C64" t="s">
        <v>756</v>
      </c>
      <c r="D64">
        <v>1991</v>
      </c>
      <c r="E64">
        <v>371.90615144239018</v>
      </c>
      <c r="F64" t="s">
        <v>753</v>
      </c>
      <c r="G64" t="s">
        <v>732</v>
      </c>
      <c r="H64" t="s">
        <v>754</v>
      </c>
      <c r="I64" t="s">
        <v>755</v>
      </c>
    </row>
    <row r="65" spans="1:9">
      <c r="A65">
        <v>64</v>
      </c>
      <c r="B65" t="s">
        <v>751</v>
      </c>
      <c r="C65" t="s">
        <v>756</v>
      </c>
      <c r="D65">
        <v>1992</v>
      </c>
      <c r="E65">
        <v>394.76661750439598</v>
      </c>
      <c r="F65" t="s">
        <v>753</v>
      </c>
      <c r="G65" t="s">
        <v>732</v>
      </c>
      <c r="H65" t="s">
        <v>754</v>
      </c>
      <c r="I65" t="s">
        <v>755</v>
      </c>
    </row>
    <row r="66" spans="1:9">
      <c r="A66">
        <v>65</v>
      </c>
      <c r="B66" t="s">
        <v>751</v>
      </c>
      <c r="C66" t="s">
        <v>756</v>
      </c>
      <c r="D66">
        <v>1993</v>
      </c>
      <c r="E66">
        <v>442.64120134394068</v>
      </c>
      <c r="F66" t="s">
        <v>753</v>
      </c>
      <c r="G66" t="s">
        <v>732</v>
      </c>
      <c r="H66" t="s">
        <v>754</v>
      </c>
      <c r="I66" t="s">
        <v>755</v>
      </c>
    </row>
    <row r="67" spans="1:9">
      <c r="A67">
        <v>66</v>
      </c>
      <c r="B67" t="s">
        <v>751</v>
      </c>
      <c r="C67" t="s">
        <v>756</v>
      </c>
      <c r="D67">
        <v>1994</v>
      </c>
      <c r="E67">
        <v>500.41393501738128</v>
      </c>
      <c r="F67" t="s">
        <v>753</v>
      </c>
      <c r="G67" t="s">
        <v>732</v>
      </c>
      <c r="H67" t="s">
        <v>754</v>
      </c>
      <c r="I67" t="s">
        <v>755</v>
      </c>
    </row>
    <row r="68" spans="1:9">
      <c r="A68">
        <v>67</v>
      </c>
      <c r="B68" t="s">
        <v>751</v>
      </c>
      <c r="C68" t="s">
        <v>756</v>
      </c>
      <c r="D68">
        <v>1995</v>
      </c>
      <c r="E68">
        <v>582.37680143737566</v>
      </c>
      <c r="F68" t="s">
        <v>753</v>
      </c>
      <c r="G68" t="s">
        <v>732</v>
      </c>
      <c r="H68" t="s">
        <v>754</v>
      </c>
      <c r="I68" t="s">
        <v>755</v>
      </c>
    </row>
    <row r="69" spans="1:9">
      <c r="A69">
        <v>68</v>
      </c>
      <c r="B69" t="s">
        <v>751</v>
      </c>
      <c r="C69" t="s">
        <v>756</v>
      </c>
      <c r="D69">
        <v>1996</v>
      </c>
      <c r="E69">
        <v>541.38352746514397</v>
      </c>
      <c r="F69" t="s">
        <v>753</v>
      </c>
      <c r="G69" t="s">
        <v>732</v>
      </c>
      <c r="H69" t="s">
        <v>754</v>
      </c>
      <c r="I69" t="s">
        <v>755</v>
      </c>
    </row>
    <row r="70" spans="1:9">
      <c r="A70">
        <v>69</v>
      </c>
      <c r="B70" t="s">
        <v>751</v>
      </c>
      <c r="C70" t="s">
        <v>756</v>
      </c>
      <c r="D70">
        <v>1997</v>
      </c>
      <c r="E70">
        <v>568.00527997500399</v>
      </c>
      <c r="F70" t="s">
        <v>753</v>
      </c>
      <c r="G70" t="s">
        <v>732</v>
      </c>
      <c r="H70" t="s">
        <v>754</v>
      </c>
      <c r="I70" t="s">
        <v>755</v>
      </c>
    </row>
    <row r="71" spans="1:9">
      <c r="A71">
        <v>70</v>
      </c>
      <c r="B71" t="s">
        <v>751</v>
      </c>
      <c r="C71" t="s">
        <v>756</v>
      </c>
      <c r="D71">
        <v>1998</v>
      </c>
      <c r="E71">
        <v>644.77509585238522</v>
      </c>
      <c r="F71" t="s">
        <v>753</v>
      </c>
      <c r="G71" t="s">
        <v>732</v>
      </c>
      <c r="H71" t="s">
        <v>754</v>
      </c>
      <c r="I71" t="s">
        <v>755</v>
      </c>
    </row>
    <row r="72" spans="1:9">
      <c r="A72">
        <v>71</v>
      </c>
      <c r="B72" t="s">
        <v>751</v>
      </c>
      <c r="C72" t="s">
        <v>756</v>
      </c>
      <c r="D72">
        <v>1999</v>
      </c>
      <c r="E72">
        <v>743.1827698796393</v>
      </c>
      <c r="F72" t="s">
        <v>753</v>
      </c>
      <c r="G72" t="s">
        <v>732</v>
      </c>
      <c r="H72" t="s">
        <v>754</v>
      </c>
      <c r="I72" t="s">
        <v>755</v>
      </c>
    </row>
    <row r="73" spans="1:9">
      <c r="A73">
        <v>72</v>
      </c>
      <c r="B73" t="s">
        <v>751</v>
      </c>
      <c r="C73" t="s">
        <v>756</v>
      </c>
      <c r="D73">
        <v>2000</v>
      </c>
      <c r="E73">
        <v>790.77977704553166</v>
      </c>
      <c r="F73" t="s">
        <v>753</v>
      </c>
      <c r="G73" t="s">
        <v>732</v>
      </c>
      <c r="H73" t="s">
        <v>754</v>
      </c>
      <c r="I73" t="s">
        <v>755</v>
      </c>
    </row>
    <row r="74" spans="1:9">
      <c r="A74">
        <v>73</v>
      </c>
      <c r="B74" t="s">
        <v>751</v>
      </c>
      <c r="C74" t="s">
        <v>756</v>
      </c>
      <c r="D74">
        <v>2001</v>
      </c>
      <c r="E74">
        <v>901.74608380166364</v>
      </c>
      <c r="F74" t="s">
        <v>753</v>
      </c>
      <c r="G74" t="s">
        <v>732</v>
      </c>
      <c r="H74" t="s">
        <v>754</v>
      </c>
      <c r="I74" t="s">
        <v>755</v>
      </c>
    </row>
    <row r="75" spans="1:9">
      <c r="A75">
        <v>74</v>
      </c>
      <c r="B75" t="s">
        <v>751</v>
      </c>
      <c r="C75" t="s">
        <v>756</v>
      </c>
      <c r="D75">
        <v>2002</v>
      </c>
      <c r="E75">
        <v>1033.900568909587</v>
      </c>
      <c r="F75" t="s">
        <v>753</v>
      </c>
      <c r="G75" t="s">
        <v>732</v>
      </c>
      <c r="H75" t="s">
        <v>754</v>
      </c>
      <c r="I75" t="s">
        <v>755</v>
      </c>
    </row>
    <row r="76" spans="1:9">
      <c r="A76">
        <v>75</v>
      </c>
      <c r="B76" t="s">
        <v>751</v>
      </c>
      <c r="C76" t="s">
        <v>756</v>
      </c>
      <c r="D76">
        <v>2003</v>
      </c>
      <c r="E76">
        <v>1001.7259658456539</v>
      </c>
      <c r="F76" t="s">
        <v>753</v>
      </c>
      <c r="G76" t="s">
        <v>732</v>
      </c>
      <c r="H76" t="s">
        <v>754</v>
      </c>
      <c r="I76" t="s">
        <v>755</v>
      </c>
    </row>
    <row r="77" spans="1:9">
      <c r="A77">
        <v>76</v>
      </c>
      <c r="B77" t="s">
        <v>751</v>
      </c>
      <c r="C77" t="s">
        <v>756</v>
      </c>
      <c r="D77">
        <v>2004</v>
      </c>
      <c r="E77">
        <v>1006.908266386383</v>
      </c>
      <c r="F77" t="s">
        <v>753</v>
      </c>
      <c r="G77" t="s">
        <v>732</v>
      </c>
      <c r="H77" t="s">
        <v>754</v>
      </c>
      <c r="I77" t="s">
        <v>755</v>
      </c>
    </row>
    <row r="78" spans="1:9">
      <c r="A78">
        <v>77</v>
      </c>
      <c r="B78" t="s">
        <v>751</v>
      </c>
      <c r="C78" t="s">
        <v>756</v>
      </c>
      <c r="D78">
        <v>2005</v>
      </c>
      <c r="E78">
        <v>1064.1014056601909</v>
      </c>
      <c r="F78" t="s">
        <v>753</v>
      </c>
      <c r="G78" t="s">
        <v>732</v>
      </c>
      <c r="H78" t="s">
        <v>754</v>
      </c>
      <c r="I78" t="s">
        <v>755</v>
      </c>
    </row>
    <row r="79" spans="1:9">
      <c r="A79">
        <v>78</v>
      </c>
      <c r="B79" t="s">
        <v>751</v>
      </c>
      <c r="C79" t="s">
        <v>756</v>
      </c>
      <c r="D79">
        <v>2006</v>
      </c>
      <c r="E79">
        <v>929.82371535332504</v>
      </c>
      <c r="F79" t="s">
        <v>753</v>
      </c>
      <c r="G79" t="s">
        <v>732</v>
      </c>
      <c r="H79" t="s">
        <v>754</v>
      </c>
      <c r="I79" t="s">
        <v>755</v>
      </c>
    </row>
    <row r="80" spans="1:9">
      <c r="A80">
        <v>79</v>
      </c>
      <c r="B80" t="s">
        <v>751</v>
      </c>
      <c r="C80" t="s">
        <v>756</v>
      </c>
      <c r="D80">
        <v>2007</v>
      </c>
      <c r="E80">
        <v>995.82021588839643</v>
      </c>
      <c r="F80" t="s">
        <v>753</v>
      </c>
      <c r="G80" t="s">
        <v>732</v>
      </c>
      <c r="H80" t="s">
        <v>754</v>
      </c>
      <c r="I80" t="s">
        <v>755</v>
      </c>
    </row>
    <row r="81" spans="1:9">
      <c r="A81">
        <v>80</v>
      </c>
      <c r="B81" t="s">
        <v>751</v>
      </c>
      <c r="C81" t="s">
        <v>756</v>
      </c>
      <c r="D81">
        <v>2008</v>
      </c>
      <c r="E81">
        <v>942.63769462898597</v>
      </c>
      <c r="F81" t="s">
        <v>753</v>
      </c>
      <c r="G81" t="s">
        <v>732</v>
      </c>
      <c r="H81" t="s">
        <v>754</v>
      </c>
      <c r="I81" t="s">
        <v>755</v>
      </c>
    </row>
    <row r="82" spans="1:9">
      <c r="A82">
        <v>81</v>
      </c>
      <c r="B82" t="s">
        <v>751</v>
      </c>
      <c r="C82" t="s">
        <v>756</v>
      </c>
      <c r="D82">
        <v>2009</v>
      </c>
      <c r="E82">
        <v>965.77074532463757</v>
      </c>
      <c r="F82" t="s">
        <v>753</v>
      </c>
      <c r="G82" t="s">
        <v>732</v>
      </c>
      <c r="H82" t="s">
        <v>754</v>
      </c>
      <c r="I82" t="s">
        <v>755</v>
      </c>
    </row>
    <row r="83" spans="1:9">
      <c r="A83">
        <v>82</v>
      </c>
      <c r="B83" t="s">
        <v>751</v>
      </c>
      <c r="C83" t="s">
        <v>756</v>
      </c>
      <c r="D83">
        <v>2010</v>
      </c>
      <c r="E83">
        <v>961.19529073333365</v>
      </c>
      <c r="F83" t="s">
        <v>753</v>
      </c>
      <c r="G83" t="s">
        <v>732</v>
      </c>
      <c r="H83" t="s">
        <v>754</v>
      </c>
      <c r="I83" t="s">
        <v>755</v>
      </c>
    </row>
    <row r="84" spans="1:9">
      <c r="A84">
        <v>83</v>
      </c>
      <c r="B84" t="s">
        <v>751</v>
      </c>
      <c r="C84" t="s">
        <v>756</v>
      </c>
      <c r="D84">
        <v>2011</v>
      </c>
      <c r="E84">
        <v>1019.706721924638</v>
      </c>
      <c r="F84" t="s">
        <v>753</v>
      </c>
      <c r="G84" t="s">
        <v>732</v>
      </c>
      <c r="H84" t="s">
        <v>754</v>
      </c>
      <c r="I84" t="s">
        <v>755</v>
      </c>
    </row>
    <row r="85" spans="1:9">
      <c r="A85">
        <v>84</v>
      </c>
      <c r="B85" t="s">
        <v>751</v>
      </c>
      <c r="C85" t="s">
        <v>756</v>
      </c>
      <c r="D85">
        <v>2012</v>
      </c>
      <c r="E85">
        <v>1056.7803060434801</v>
      </c>
      <c r="F85" t="s">
        <v>753</v>
      </c>
      <c r="G85" t="s">
        <v>732</v>
      </c>
      <c r="H85" t="s">
        <v>754</v>
      </c>
      <c r="I85" t="s">
        <v>755</v>
      </c>
    </row>
    <row r="86" spans="1:9">
      <c r="A86">
        <v>85</v>
      </c>
      <c r="B86" t="s">
        <v>751</v>
      </c>
      <c r="C86" t="s">
        <v>756</v>
      </c>
      <c r="D86">
        <v>2013</v>
      </c>
      <c r="E86">
        <v>965.93459042028996</v>
      </c>
      <c r="F86" t="s">
        <v>753</v>
      </c>
      <c r="G86" t="s">
        <v>732</v>
      </c>
      <c r="H86" t="s">
        <v>754</v>
      </c>
      <c r="I86" t="s">
        <v>755</v>
      </c>
    </row>
    <row r="87" spans="1:9">
      <c r="A87">
        <v>86</v>
      </c>
      <c r="B87" t="s">
        <v>751</v>
      </c>
      <c r="C87" t="s">
        <v>756</v>
      </c>
      <c r="D87">
        <v>2014</v>
      </c>
      <c r="E87">
        <v>998.76015646956603</v>
      </c>
      <c r="F87" t="s">
        <v>753</v>
      </c>
      <c r="G87" t="s">
        <v>732</v>
      </c>
      <c r="H87" t="s">
        <v>754</v>
      </c>
      <c r="I87" t="s">
        <v>755</v>
      </c>
    </row>
    <row r="88" spans="1:9">
      <c r="A88">
        <v>87</v>
      </c>
      <c r="B88" t="s">
        <v>751</v>
      </c>
      <c r="C88" t="s">
        <v>756</v>
      </c>
      <c r="D88">
        <v>2015</v>
      </c>
      <c r="E88">
        <v>1050.237449257972</v>
      </c>
      <c r="F88" t="s">
        <v>753</v>
      </c>
      <c r="G88" t="s">
        <v>732</v>
      </c>
      <c r="H88" t="s">
        <v>754</v>
      </c>
      <c r="I88" t="s">
        <v>755</v>
      </c>
    </row>
    <row r="89" spans="1:9">
      <c r="A89">
        <v>88</v>
      </c>
      <c r="B89" t="s">
        <v>751</v>
      </c>
      <c r="C89" t="s">
        <v>756</v>
      </c>
      <c r="D89">
        <v>2016</v>
      </c>
      <c r="E89">
        <v>998.14629608116036</v>
      </c>
      <c r="F89" t="s">
        <v>753</v>
      </c>
      <c r="G89" t="s">
        <v>732</v>
      </c>
      <c r="H89" t="s">
        <v>754</v>
      </c>
      <c r="I89" t="s">
        <v>755</v>
      </c>
    </row>
    <row r="90" spans="1:9">
      <c r="A90">
        <v>89</v>
      </c>
      <c r="B90" t="s">
        <v>751</v>
      </c>
      <c r="C90" t="s">
        <v>756</v>
      </c>
      <c r="D90">
        <v>2017</v>
      </c>
      <c r="E90">
        <v>967.0877161318848</v>
      </c>
      <c r="F90" t="s">
        <v>753</v>
      </c>
      <c r="G90" t="s">
        <v>732</v>
      </c>
      <c r="H90" t="s">
        <v>754</v>
      </c>
      <c r="I90" t="s">
        <v>755</v>
      </c>
    </row>
    <row r="91" spans="1:9">
      <c r="A91">
        <v>90</v>
      </c>
      <c r="B91" t="s">
        <v>751</v>
      </c>
      <c r="C91" t="s">
        <v>756</v>
      </c>
      <c r="D91">
        <v>2018</v>
      </c>
      <c r="E91">
        <v>1016.543726063769</v>
      </c>
      <c r="F91" t="s">
        <v>753</v>
      </c>
      <c r="G91" t="s">
        <v>732</v>
      </c>
      <c r="H91" t="s">
        <v>754</v>
      </c>
      <c r="I91" t="s">
        <v>755</v>
      </c>
    </row>
    <row r="92" spans="1:9">
      <c r="A92">
        <v>91</v>
      </c>
      <c r="B92" t="s">
        <v>751</v>
      </c>
      <c r="C92" t="s">
        <v>756</v>
      </c>
      <c r="D92">
        <v>2019</v>
      </c>
      <c r="E92">
        <v>1020.503379547827</v>
      </c>
      <c r="F92" t="s">
        <v>753</v>
      </c>
      <c r="G92" t="s">
        <v>732</v>
      </c>
      <c r="H92" t="s">
        <v>754</v>
      </c>
      <c r="I92" t="s">
        <v>755</v>
      </c>
    </row>
    <row r="93" spans="1:9">
      <c r="A93">
        <v>92</v>
      </c>
      <c r="B93" t="s">
        <v>751</v>
      </c>
      <c r="C93" t="s">
        <v>756</v>
      </c>
      <c r="D93">
        <v>2020</v>
      </c>
      <c r="E93">
        <v>951.5068264405802</v>
      </c>
      <c r="F93" t="s">
        <v>753</v>
      </c>
      <c r="G93" t="s">
        <v>732</v>
      </c>
      <c r="H93" t="s">
        <v>754</v>
      </c>
      <c r="I93" t="s">
        <v>755</v>
      </c>
    </row>
    <row r="94" spans="1:9">
      <c r="A94">
        <v>93</v>
      </c>
      <c r="B94" t="s">
        <v>751</v>
      </c>
      <c r="C94" t="s">
        <v>756</v>
      </c>
      <c r="D94">
        <v>2021</v>
      </c>
      <c r="E94">
        <v>908.82402129710204</v>
      </c>
      <c r="F94" t="s">
        <v>753</v>
      </c>
      <c r="G94" t="s">
        <v>732</v>
      </c>
      <c r="H94" t="s">
        <v>754</v>
      </c>
      <c r="I94" t="s">
        <v>755</v>
      </c>
    </row>
    <row r="95" spans="1:9">
      <c r="A95">
        <v>94</v>
      </c>
      <c r="B95" t="s">
        <v>751</v>
      </c>
      <c r="C95" t="s">
        <v>756</v>
      </c>
      <c r="D95">
        <v>2022</v>
      </c>
      <c r="E95">
        <v>824.15120790072501</v>
      </c>
      <c r="F95" t="s">
        <v>753</v>
      </c>
      <c r="G95" t="s">
        <v>732</v>
      </c>
      <c r="H95" t="s">
        <v>754</v>
      </c>
      <c r="I95" t="s">
        <v>755</v>
      </c>
    </row>
    <row r="96" spans="1:9">
      <c r="A96">
        <v>95</v>
      </c>
      <c r="B96" t="s">
        <v>751</v>
      </c>
      <c r="C96" t="s">
        <v>756</v>
      </c>
      <c r="D96">
        <v>2023</v>
      </c>
      <c r="E96">
        <v>699.42705551304402</v>
      </c>
      <c r="F96" t="s">
        <v>753</v>
      </c>
      <c r="G96" t="s">
        <v>732</v>
      </c>
      <c r="H96" t="s">
        <v>754</v>
      </c>
      <c r="I96" t="s">
        <v>755</v>
      </c>
    </row>
    <row r="97" spans="1:9">
      <c r="A97">
        <v>96</v>
      </c>
      <c r="B97" t="s">
        <v>751</v>
      </c>
      <c r="C97" t="s">
        <v>756</v>
      </c>
      <c r="D97">
        <v>2024</v>
      </c>
      <c r="E97">
        <v>782.43445829999996</v>
      </c>
      <c r="F97" t="s">
        <v>753</v>
      </c>
      <c r="G97" t="s">
        <v>732</v>
      </c>
      <c r="H97" t="s">
        <v>754</v>
      </c>
      <c r="I97" t="s">
        <v>755</v>
      </c>
    </row>
    <row r="98" spans="1:9">
      <c r="A98">
        <v>97</v>
      </c>
      <c r="B98" t="s">
        <v>751</v>
      </c>
      <c r="C98" t="s">
        <v>756</v>
      </c>
      <c r="D98">
        <v>2025</v>
      </c>
      <c r="E98">
        <v>781.67929130000005</v>
      </c>
      <c r="F98" t="s">
        <v>753</v>
      </c>
      <c r="G98" t="s">
        <v>732</v>
      </c>
      <c r="H98" t="s">
        <v>754</v>
      </c>
      <c r="I98" t="s">
        <v>755</v>
      </c>
    </row>
    <row r="99" spans="1:9">
      <c r="A99">
        <v>98</v>
      </c>
      <c r="B99" t="s">
        <v>751</v>
      </c>
      <c r="C99" t="s">
        <v>756</v>
      </c>
      <c r="D99">
        <v>2026</v>
      </c>
      <c r="E99">
        <v>781.36981890000004</v>
      </c>
      <c r="F99" t="s">
        <v>753</v>
      </c>
      <c r="G99" t="s">
        <v>732</v>
      </c>
      <c r="H99" t="s">
        <v>754</v>
      </c>
      <c r="I99" t="s">
        <v>755</v>
      </c>
    </row>
    <row r="100" spans="1:9">
      <c r="A100">
        <v>99</v>
      </c>
      <c r="B100" t="s">
        <v>751</v>
      </c>
      <c r="C100" t="s">
        <v>756</v>
      </c>
      <c r="D100">
        <v>2027</v>
      </c>
      <c r="E100">
        <v>781.0728292</v>
      </c>
      <c r="F100" t="s">
        <v>753</v>
      </c>
      <c r="G100" t="s">
        <v>732</v>
      </c>
      <c r="H100" t="s">
        <v>754</v>
      </c>
      <c r="I100" t="s">
        <v>755</v>
      </c>
    </row>
    <row r="101" spans="1:9">
      <c r="A101">
        <v>100</v>
      </c>
      <c r="B101" t="s">
        <v>751</v>
      </c>
      <c r="C101" t="s">
        <v>756</v>
      </c>
      <c r="D101">
        <v>2028</v>
      </c>
      <c r="E101">
        <v>780.70948599999997</v>
      </c>
      <c r="F101" t="s">
        <v>753</v>
      </c>
      <c r="G101" t="s">
        <v>732</v>
      </c>
      <c r="H101" t="s">
        <v>754</v>
      </c>
      <c r="I101" t="s">
        <v>755</v>
      </c>
    </row>
    <row r="102" spans="1:9">
      <c r="A102">
        <v>101</v>
      </c>
      <c r="B102" t="s">
        <v>751</v>
      </c>
      <c r="C102" t="s">
        <v>756</v>
      </c>
      <c r="D102">
        <v>2029</v>
      </c>
      <c r="E102">
        <v>780.36380359999998</v>
      </c>
      <c r="F102" t="s">
        <v>753</v>
      </c>
      <c r="G102" t="s">
        <v>732</v>
      </c>
      <c r="H102" t="s">
        <v>754</v>
      </c>
      <c r="I102" t="s">
        <v>755</v>
      </c>
    </row>
    <row r="103" spans="1:9">
      <c r="A103">
        <v>102</v>
      </c>
      <c r="B103" t="s">
        <v>751</v>
      </c>
      <c r="C103" t="s">
        <v>756</v>
      </c>
      <c r="D103">
        <v>2030</v>
      </c>
      <c r="E103">
        <v>779.63891190000004</v>
      </c>
      <c r="F103" t="s">
        <v>753</v>
      </c>
      <c r="G103" t="s">
        <v>732</v>
      </c>
      <c r="H103" t="s">
        <v>754</v>
      </c>
      <c r="I103" t="s">
        <v>755</v>
      </c>
    </row>
    <row r="104" spans="1:9">
      <c r="A104">
        <v>103</v>
      </c>
      <c r="B104" t="s">
        <v>751</v>
      </c>
      <c r="C104" t="s">
        <v>756</v>
      </c>
      <c r="D104">
        <v>2031</v>
      </c>
      <c r="E104">
        <v>778.91402019999998</v>
      </c>
      <c r="F104" t="s">
        <v>753</v>
      </c>
      <c r="G104" t="s">
        <v>732</v>
      </c>
      <c r="H104" t="s">
        <v>754</v>
      </c>
      <c r="I104" t="s">
        <v>755</v>
      </c>
    </row>
    <row r="105" spans="1:9">
      <c r="A105">
        <v>104</v>
      </c>
      <c r="B105" t="s">
        <v>751</v>
      </c>
      <c r="C105" t="s">
        <v>756</v>
      </c>
      <c r="D105">
        <v>2032</v>
      </c>
      <c r="E105">
        <v>778.18912850000004</v>
      </c>
      <c r="F105" t="s">
        <v>753</v>
      </c>
      <c r="G105" t="s">
        <v>732</v>
      </c>
      <c r="H105" t="s">
        <v>754</v>
      </c>
      <c r="I105" t="s">
        <v>755</v>
      </c>
    </row>
    <row r="106" spans="1:9">
      <c r="A106">
        <v>105</v>
      </c>
      <c r="B106" t="s">
        <v>751</v>
      </c>
      <c r="C106" t="s">
        <v>756</v>
      </c>
      <c r="D106">
        <v>2033</v>
      </c>
      <c r="E106">
        <v>777.46423679999998</v>
      </c>
      <c r="F106" t="s">
        <v>753</v>
      </c>
      <c r="G106" t="s">
        <v>732</v>
      </c>
      <c r="H106" t="s">
        <v>754</v>
      </c>
      <c r="I106" t="s">
        <v>755</v>
      </c>
    </row>
    <row r="107" spans="1:9">
      <c r="A107">
        <v>106</v>
      </c>
      <c r="B107" t="s">
        <v>751</v>
      </c>
      <c r="C107" t="s">
        <v>756</v>
      </c>
      <c r="D107">
        <v>2034</v>
      </c>
      <c r="E107">
        <v>776.73934510000004</v>
      </c>
      <c r="F107" t="s">
        <v>753</v>
      </c>
      <c r="G107" t="s">
        <v>732</v>
      </c>
      <c r="H107" t="s">
        <v>754</v>
      </c>
      <c r="I107" t="s">
        <v>755</v>
      </c>
    </row>
    <row r="108" spans="1:9">
      <c r="A108">
        <v>107</v>
      </c>
      <c r="B108" t="s">
        <v>751</v>
      </c>
      <c r="C108" t="s">
        <v>756</v>
      </c>
      <c r="D108">
        <v>2035</v>
      </c>
      <c r="E108">
        <v>776.01445339999998</v>
      </c>
      <c r="F108" t="s">
        <v>753</v>
      </c>
      <c r="G108" t="s">
        <v>732</v>
      </c>
      <c r="H108" t="s">
        <v>754</v>
      </c>
      <c r="I108" t="s">
        <v>755</v>
      </c>
    </row>
    <row r="109" spans="1:9">
      <c r="A109">
        <v>108</v>
      </c>
      <c r="B109" t="s">
        <v>751</v>
      </c>
      <c r="C109" t="s">
        <v>756</v>
      </c>
      <c r="D109">
        <v>2036</v>
      </c>
      <c r="E109">
        <v>775.28956170000004</v>
      </c>
      <c r="F109" t="s">
        <v>753</v>
      </c>
      <c r="G109" t="s">
        <v>732</v>
      </c>
      <c r="H109" t="s">
        <v>754</v>
      </c>
      <c r="I109" t="s">
        <v>755</v>
      </c>
    </row>
    <row r="110" spans="1:9">
      <c r="A110">
        <v>109</v>
      </c>
      <c r="B110" t="s">
        <v>751</v>
      </c>
      <c r="C110" t="s">
        <v>756</v>
      </c>
      <c r="D110">
        <v>2037</v>
      </c>
      <c r="E110">
        <v>774.64503209999998</v>
      </c>
      <c r="F110" t="s">
        <v>753</v>
      </c>
      <c r="G110" t="s">
        <v>732</v>
      </c>
      <c r="H110" t="s">
        <v>754</v>
      </c>
      <c r="I110" t="s">
        <v>755</v>
      </c>
    </row>
    <row r="111" spans="1:9">
      <c r="A111">
        <v>110</v>
      </c>
      <c r="B111" t="s">
        <v>751</v>
      </c>
      <c r="C111" t="s">
        <v>756</v>
      </c>
      <c r="D111">
        <v>2038</v>
      </c>
      <c r="E111">
        <v>774.0005026</v>
      </c>
      <c r="F111" t="s">
        <v>753</v>
      </c>
      <c r="G111" t="s">
        <v>732</v>
      </c>
      <c r="H111" t="s">
        <v>754</v>
      </c>
      <c r="I111" t="s">
        <v>755</v>
      </c>
    </row>
    <row r="112" spans="1:9">
      <c r="A112">
        <v>111</v>
      </c>
      <c r="B112" t="s">
        <v>751</v>
      </c>
      <c r="C112" t="s">
        <v>756</v>
      </c>
      <c r="D112">
        <v>2039</v>
      </c>
      <c r="E112">
        <v>773.35597289999998</v>
      </c>
      <c r="F112" t="s">
        <v>753</v>
      </c>
      <c r="G112" t="s">
        <v>732</v>
      </c>
      <c r="H112" t="s">
        <v>754</v>
      </c>
      <c r="I112" t="s">
        <v>755</v>
      </c>
    </row>
    <row r="113" spans="1:9">
      <c r="A113">
        <v>112</v>
      </c>
      <c r="B113" t="s">
        <v>751</v>
      </c>
      <c r="C113" t="s">
        <v>756</v>
      </c>
      <c r="D113">
        <v>2040</v>
      </c>
      <c r="E113">
        <v>772.71144340000001</v>
      </c>
      <c r="F113" t="s">
        <v>753</v>
      </c>
      <c r="G113" t="s">
        <v>732</v>
      </c>
      <c r="H113" t="s">
        <v>754</v>
      </c>
      <c r="I113" t="s">
        <v>755</v>
      </c>
    </row>
    <row r="114" spans="1:9">
      <c r="A114">
        <v>113</v>
      </c>
      <c r="B114" t="s">
        <v>751</v>
      </c>
      <c r="C114" t="s">
        <v>756</v>
      </c>
      <c r="D114">
        <v>2041</v>
      </c>
      <c r="E114">
        <v>772.06691379999995</v>
      </c>
      <c r="F114" t="s">
        <v>753</v>
      </c>
      <c r="G114" t="s">
        <v>732</v>
      </c>
      <c r="H114" t="s">
        <v>754</v>
      </c>
      <c r="I114" t="s">
        <v>755</v>
      </c>
    </row>
    <row r="115" spans="1:9">
      <c r="A115">
        <v>114</v>
      </c>
      <c r="B115" t="s">
        <v>751</v>
      </c>
      <c r="C115" t="s">
        <v>756</v>
      </c>
      <c r="D115">
        <v>2042</v>
      </c>
      <c r="E115">
        <v>771.58310849999998</v>
      </c>
      <c r="F115" t="s">
        <v>753</v>
      </c>
      <c r="G115" t="s">
        <v>732</v>
      </c>
      <c r="H115" t="s">
        <v>754</v>
      </c>
      <c r="I115" t="s">
        <v>755</v>
      </c>
    </row>
    <row r="116" spans="1:9">
      <c r="A116">
        <v>115</v>
      </c>
      <c r="B116" t="s">
        <v>751</v>
      </c>
      <c r="C116" t="s">
        <v>756</v>
      </c>
      <c r="D116">
        <v>2043</v>
      </c>
      <c r="E116">
        <v>771.09930310000004</v>
      </c>
      <c r="F116" t="s">
        <v>753</v>
      </c>
      <c r="G116" t="s">
        <v>732</v>
      </c>
      <c r="H116" t="s">
        <v>754</v>
      </c>
      <c r="I116" t="s">
        <v>755</v>
      </c>
    </row>
    <row r="117" spans="1:9">
      <c r="A117">
        <v>116</v>
      </c>
      <c r="B117" t="s">
        <v>751</v>
      </c>
      <c r="C117" t="s">
        <v>756</v>
      </c>
      <c r="D117">
        <v>2044</v>
      </c>
      <c r="E117">
        <v>770.61549779999996</v>
      </c>
      <c r="F117" t="s">
        <v>753</v>
      </c>
      <c r="G117" t="s">
        <v>732</v>
      </c>
      <c r="H117" t="s">
        <v>754</v>
      </c>
      <c r="I117" t="s">
        <v>755</v>
      </c>
    </row>
    <row r="118" spans="1:9">
      <c r="A118">
        <v>117</v>
      </c>
      <c r="B118" t="s">
        <v>751</v>
      </c>
      <c r="C118" t="s">
        <v>756</v>
      </c>
      <c r="D118">
        <v>2045</v>
      </c>
      <c r="E118">
        <v>770.21205459999999</v>
      </c>
      <c r="F118" t="s">
        <v>753</v>
      </c>
      <c r="G118" t="s">
        <v>732</v>
      </c>
      <c r="H118" t="s">
        <v>754</v>
      </c>
      <c r="I118" t="s">
        <v>755</v>
      </c>
    </row>
    <row r="119" spans="1:9">
      <c r="A119">
        <v>118</v>
      </c>
      <c r="B119" t="s">
        <v>751</v>
      </c>
      <c r="C119" t="s">
        <v>756</v>
      </c>
      <c r="D119">
        <v>2046</v>
      </c>
      <c r="E119">
        <v>769.80861130000005</v>
      </c>
      <c r="F119" t="s">
        <v>753</v>
      </c>
      <c r="G119" t="s">
        <v>732</v>
      </c>
      <c r="H119" t="s">
        <v>754</v>
      </c>
      <c r="I119" t="s">
        <v>755</v>
      </c>
    </row>
    <row r="120" spans="1:9">
      <c r="A120">
        <v>119</v>
      </c>
      <c r="B120" t="s">
        <v>751</v>
      </c>
      <c r="C120" t="s">
        <v>756</v>
      </c>
      <c r="D120">
        <v>2047</v>
      </c>
      <c r="E120">
        <v>769.40516809999997</v>
      </c>
      <c r="F120" t="s">
        <v>753</v>
      </c>
      <c r="G120" t="s">
        <v>732</v>
      </c>
      <c r="H120" t="s">
        <v>754</v>
      </c>
      <c r="I120" t="s">
        <v>755</v>
      </c>
    </row>
    <row r="121" spans="1:9">
      <c r="A121">
        <v>120</v>
      </c>
      <c r="B121" t="s">
        <v>751</v>
      </c>
      <c r="C121" t="s">
        <v>756</v>
      </c>
      <c r="D121">
        <v>2048</v>
      </c>
      <c r="E121">
        <v>769.0017249</v>
      </c>
      <c r="F121" t="s">
        <v>753</v>
      </c>
      <c r="G121" t="s">
        <v>732</v>
      </c>
      <c r="H121" t="s">
        <v>754</v>
      </c>
      <c r="I121" t="s">
        <v>755</v>
      </c>
    </row>
    <row r="122" spans="1:9">
      <c r="A122">
        <v>121</v>
      </c>
      <c r="B122" t="s">
        <v>751</v>
      </c>
      <c r="C122" t="s">
        <v>756</v>
      </c>
      <c r="D122">
        <v>2049</v>
      </c>
      <c r="E122">
        <v>768.5982818</v>
      </c>
      <c r="F122" t="s">
        <v>753</v>
      </c>
      <c r="G122" t="s">
        <v>732</v>
      </c>
      <c r="H122" t="s">
        <v>754</v>
      </c>
      <c r="I122" t="s">
        <v>755</v>
      </c>
    </row>
    <row r="123" spans="1:9">
      <c r="A123">
        <v>122</v>
      </c>
      <c r="B123" t="s">
        <v>751</v>
      </c>
      <c r="C123" t="s">
        <v>756</v>
      </c>
      <c r="D123">
        <v>2050</v>
      </c>
      <c r="E123">
        <v>768.23501950000002</v>
      </c>
      <c r="F123" t="s">
        <v>753</v>
      </c>
      <c r="G123" t="s">
        <v>732</v>
      </c>
      <c r="H123" t="s">
        <v>754</v>
      </c>
      <c r="I123" t="s">
        <v>755</v>
      </c>
    </row>
    <row r="124" spans="1:9">
      <c r="A124">
        <v>123</v>
      </c>
      <c r="B124" t="s">
        <v>751</v>
      </c>
      <c r="C124" t="s">
        <v>757</v>
      </c>
      <c r="D124">
        <v>1990</v>
      </c>
      <c r="E124">
        <v>4694.367579620086</v>
      </c>
      <c r="F124" t="s">
        <v>753</v>
      </c>
      <c r="G124" t="s">
        <v>732</v>
      </c>
      <c r="H124" t="s">
        <v>754</v>
      </c>
      <c r="I124" t="s">
        <v>755</v>
      </c>
    </row>
    <row r="125" spans="1:9">
      <c r="A125">
        <v>124</v>
      </c>
      <c r="B125" t="s">
        <v>751</v>
      </c>
      <c r="C125" t="s">
        <v>757</v>
      </c>
      <c r="D125">
        <v>1991</v>
      </c>
      <c r="E125">
        <v>4770.3297773407057</v>
      </c>
      <c r="F125" t="s">
        <v>753</v>
      </c>
      <c r="G125" t="s">
        <v>732</v>
      </c>
      <c r="H125" t="s">
        <v>754</v>
      </c>
      <c r="I125" t="s">
        <v>755</v>
      </c>
    </row>
    <row r="126" spans="1:9">
      <c r="A126">
        <v>125</v>
      </c>
      <c r="B126" t="s">
        <v>751</v>
      </c>
      <c r="C126" t="s">
        <v>757</v>
      </c>
      <c r="D126">
        <v>1992</v>
      </c>
      <c r="E126">
        <v>4794.0593403680896</v>
      </c>
      <c r="F126" t="s">
        <v>753</v>
      </c>
      <c r="G126" t="s">
        <v>732</v>
      </c>
      <c r="H126" t="s">
        <v>754</v>
      </c>
      <c r="I126" t="s">
        <v>755</v>
      </c>
    </row>
    <row r="127" spans="1:9">
      <c r="A127">
        <v>126</v>
      </c>
      <c r="B127" t="s">
        <v>751</v>
      </c>
      <c r="C127" t="s">
        <v>757</v>
      </c>
      <c r="D127">
        <v>1993</v>
      </c>
      <c r="E127">
        <v>4982.8536622459014</v>
      </c>
      <c r="F127" t="s">
        <v>753</v>
      </c>
      <c r="G127" t="s">
        <v>732</v>
      </c>
      <c r="H127" t="s">
        <v>754</v>
      </c>
      <c r="I127" t="s">
        <v>755</v>
      </c>
    </row>
    <row r="128" spans="1:9">
      <c r="A128">
        <v>127</v>
      </c>
      <c r="B128" t="s">
        <v>751</v>
      </c>
      <c r="C128" t="s">
        <v>757</v>
      </c>
      <c r="D128">
        <v>1994</v>
      </c>
      <c r="E128">
        <v>5196.8374035381567</v>
      </c>
      <c r="F128" t="s">
        <v>753</v>
      </c>
      <c r="G128" t="s">
        <v>732</v>
      </c>
      <c r="H128" t="s">
        <v>754</v>
      </c>
      <c r="I128" t="s">
        <v>755</v>
      </c>
    </row>
    <row r="129" spans="1:9">
      <c r="A129">
        <v>128</v>
      </c>
      <c r="B129" t="s">
        <v>751</v>
      </c>
      <c r="C129" t="s">
        <v>757</v>
      </c>
      <c r="D129">
        <v>1995</v>
      </c>
      <c r="E129">
        <v>5405.8555898599716</v>
      </c>
      <c r="F129" t="s">
        <v>753</v>
      </c>
      <c r="G129" t="s">
        <v>732</v>
      </c>
      <c r="H129" t="s">
        <v>754</v>
      </c>
      <c r="I129" t="s">
        <v>755</v>
      </c>
    </row>
    <row r="130" spans="1:9">
      <c r="A130">
        <v>129</v>
      </c>
      <c r="B130" t="s">
        <v>751</v>
      </c>
      <c r="C130" t="s">
        <v>757</v>
      </c>
      <c r="D130">
        <v>1996</v>
      </c>
      <c r="E130">
        <v>5516.3186338817914</v>
      </c>
      <c r="F130" t="s">
        <v>753</v>
      </c>
      <c r="G130" t="s">
        <v>732</v>
      </c>
      <c r="H130" t="s">
        <v>754</v>
      </c>
      <c r="I130" t="s">
        <v>755</v>
      </c>
    </row>
    <row r="131" spans="1:9">
      <c r="A131">
        <v>130</v>
      </c>
      <c r="B131" t="s">
        <v>751</v>
      </c>
      <c r="C131" t="s">
        <v>757</v>
      </c>
      <c r="D131">
        <v>1997</v>
      </c>
      <c r="E131">
        <v>5541.817499541673</v>
      </c>
      <c r="F131" t="s">
        <v>753</v>
      </c>
      <c r="G131" t="s">
        <v>732</v>
      </c>
      <c r="H131" t="s">
        <v>754</v>
      </c>
      <c r="I131" t="s">
        <v>755</v>
      </c>
    </row>
    <row r="132" spans="1:9">
      <c r="A132">
        <v>131</v>
      </c>
      <c r="B132" t="s">
        <v>751</v>
      </c>
      <c r="C132" t="s">
        <v>757</v>
      </c>
      <c r="D132">
        <v>1998</v>
      </c>
      <c r="E132">
        <v>5486.6174098821539</v>
      </c>
      <c r="F132" t="s">
        <v>753</v>
      </c>
      <c r="G132" t="s">
        <v>732</v>
      </c>
      <c r="H132" t="s">
        <v>754</v>
      </c>
      <c r="I132" t="s">
        <v>755</v>
      </c>
    </row>
    <row r="133" spans="1:9">
      <c r="A133">
        <v>132</v>
      </c>
      <c r="B133" t="s">
        <v>751</v>
      </c>
      <c r="C133" t="s">
        <v>757</v>
      </c>
      <c r="D133">
        <v>1999</v>
      </c>
      <c r="E133">
        <v>5470.411572966992</v>
      </c>
      <c r="F133" t="s">
        <v>753</v>
      </c>
      <c r="G133" t="s">
        <v>732</v>
      </c>
      <c r="H133" t="s">
        <v>754</v>
      </c>
      <c r="I133" t="s">
        <v>755</v>
      </c>
    </row>
    <row r="134" spans="1:9">
      <c r="A134">
        <v>133</v>
      </c>
      <c r="B134" t="s">
        <v>751</v>
      </c>
      <c r="C134" t="s">
        <v>757</v>
      </c>
      <c r="D134">
        <v>2000</v>
      </c>
      <c r="E134">
        <v>5730.6583009045753</v>
      </c>
      <c r="F134" t="s">
        <v>753</v>
      </c>
      <c r="G134" t="s">
        <v>732</v>
      </c>
      <c r="H134" t="s">
        <v>754</v>
      </c>
      <c r="I134" t="s">
        <v>755</v>
      </c>
    </row>
    <row r="135" spans="1:9">
      <c r="A135">
        <v>134</v>
      </c>
      <c r="B135" t="s">
        <v>751</v>
      </c>
      <c r="C135" t="s">
        <v>757</v>
      </c>
      <c r="D135">
        <v>2001</v>
      </c>
      <c r="E135">
        <v>6046.7248138094074</v>
      </c>
      <c r="F135" t="s">
        <v>753</v>
      </c>
      <c r="G135" t="s">
        <v>732</v>
      </c>
      <c r="H135" t="s">
        <v>754</v>
      </c>
      <c r="I135" t="s">
        <v>755</v>
      </c>
    </row>
    <row r="136" spans="1:9">
      <c r="A136">
        <v>135</v>
      </c>
      <c r="B136" t="s">
        <v>751</v>
      </c>
      <c r="C136" t="s">
        <v>757</v>
      </c>
      <c r="D136">
        <v>2002</v>
      </c>
      <c r="E136">
        <v>6122.0963102291526</v>
      </c>
      <c r="F136" t="s">
        <v>753</v>
      </c>
      <c r="G136" t="s">
        <v>732</v>
      </c>
      <c r="H136" t="s">
        <v>754</v>
      </c>
      <c r="I136" t="s">
        <v>755</v>
      </c>
    </row>
    <row r="137" spans="1:9">
      <c r="A137">
        <v>136</v>
      </c>
      <c r="B137" t="s">
        <v>751</v>
      </c>
      <c r="C137" t="s">
        <v>757</v>
      </c>
      <c r="D137">
        <v>2003</v>
      </c>
      <c r="E137">
        <v>6355.7599915833889</v>
      </c>
      <c r="F137" t="s">
        <v>753</v>
      </c>
      <c r="G137" t="s">
        <v>732</v>
      </c>
      <c r="H137" t="s">
        <v>754</v>
      </c>
      <c r="I137" t="s">
        <v>755</v>
      </c>
    </row>
    <row r="138" spans="1:9">
      <c r="A138">
        <v>137</v>
      </c>
      <c r="B138" t="s">
        <v>751</v>
      </c>
      <c r="C138" t="s">
        <v>757</v>
      </c>
      <c r="D138">
        <v>2004</v>
      </c>
      <c r="E138">
        <v>6460.7452678960408</v>
      </c>
      <c r="F138" t="s">
        <v>753</v>
      </c>
      <c r="G138" t="s">
        <v>732</v>
      </c>
      <c r="H138" t="s">
        <v>754</v>
      </c>
      <c r="I138" t="s">
        <v>755</v>
      </c>
    </row>
    <row r="139" spans="1:9">
      <c r="A139">
        <v>138</v>
      </c>
      <c r="B139" t="s">
        <v>751</v>
      </c>
      <c r="C139" t="s">
        <v>757</v>
      </c>
      <c r="D139">
        <v>2005</v>
      </c>
      <c r="E139">
        <v>6503.8542260926824</v>
      </c>
      <c r="F139" t="s">
        <v>753</v>
      </c>
      <c r="G139" t="s">
        <v>732</v>
      </c>
      <c r="H139" t="s">
        <v>754</v>
      </c>
      <c r="I139" t="s">
        <v>755</v>
      </c>
    </row>
    <row r="140" spans="1:9">
      <c r="A140">
        <v>139</v>
      </c>
      <c r="B140" t="s">
        <v>751</v>
      </c>
      <c r="C140" t="s">
        <v>757</v>
      </c>
      <c r="D140">
        <v>2006</v>
      </c>
      <c r="E140">
        <v>6282.0089613653881</v>
      </c>
      <c r="F140" t="s">
        <v>753</v>
      </c>
      <c r="G140" t="s">
        <v>732</v>
      </c>
      <c r="H140" t="s">
        <v>754</v>
      </c>
      <c r="I140" t="s">
        <v>755</v>
      </c>
    </row>
    <row r="141" spans="1:9">
      <c r="A141">
        <v>140</v>
      </c>
      <c r="B141" t="s">
        <v>751</v>
      </c>
      <c r="C141" t="s">
        <v>757</v>
      </c>
      <c r="D141">
        <v>2007</v>
      </c>
      <c r="E141">
        <v>6086.6318211180542</v>
      </c>
      <c r="F141" t="s">
        <v>753</v>
      </c>
      <c r="G141" t="s">
        <v>732</v>
      </c>
      <c r="H141" t="s">
        <v>754</v>
      </c>
      <c r="I141" t="s">
        <v>755</v>
      </c>
    </row>
    <row r="142" spans="1:9">
      <c r="A142">
        <v>141</v>
      </c>
      <c r="B142" t="s">
        <v>751</v>
      </c>
      <c r="C142" t="s">
        <v>757</v>
      </c>
      <c r="D142">
        <v>2008</v>
      </c>
      <c r="E142">
        <v>6131.3754276390364</v>
      </c>
      <c r="F142" t="s">
        <v>753</v>
      </c>
      <c r="G142" t="s">
        <v>732</v>
      </c>
      <c r="H142" t="s">
        <v>754</v>
      </c>
      <c r="I142" t="s">
        <v>755</v>
      </c>
    </row>
    <row r="143" spans="1:9">
      <c r="A143">
        <v>142</v>
      </c>
      <c r="B143" t="s">
        <v>751</v>
      </c>
      <c r="C143" t="s">
        <v>757</v>
      </c>
      <c r="D143">
        <v>2009</v>
      </c>
      <c r="E143">
        <v>6122.5637845038927</v>
      </c>
      <c r="F143" t="s">
        <v>753</v>
      </c>
      <c r="G143" t="s">
        <v>732</v>
      </c>
      <c r="H143" t="s">
        <v>754</v>
      </c>
      <c r="I143" t="s">
        <v>755</v>
      </c>
    </row>
    <row r="144" spans="1:9">
      <c r="A144">
        <v>143</v>
      </c>
      <c r="B144" t="s">
        <v>751</v>
      </c>
      <c r="C144" t="s">
        <v>757</v>
      </c>
      <c r="D144">
        <v>2010</v>
      </c>
      <c r="E144">
        <v>6277.8167819743048</v>
      </c>
      <c r="F144" t="s">
        <v>753</v>
      </c>
      <c r="G144" t="s">
        <v>732</v>
      </c>
      <c r="H144" t="s">
        <v>754</v>
      </c>
      <c r="I144" t="s">
        <v>755</v>
      </c>
    </row>
    <row r="145" spans="1:9">
      <c r="A145">
        <v>144</v>
      </c>
      <c r="B145" t="s">
        <v>751</v>
      </c>
      <c r="C145" t="s">
        <v>757</v>
      </c>
      <c r="D145">
        <v>2011</v>
      </c>
      <c r="E145">
        <v>6414.7990483492322</v>
      </c>
      <c r="F145" t="s">
        <v>753</v>
      </c>
      <c r="G145" t="s">
        <v>732</v>
      </c>
      <c r="H145" t="s">
        <v>754</v>
      </c>
      <c r="I145" t="s">
        <v>755</v>
      </c>
    </row>
    <row r="146" spans="1:9">
      <c r="A146">
        <v>145</v>
      </c>
      <c r="B146" t="s">
        <v>751</v>
      </c>
      <c r="C146" t="s">
        <v>757</v>
      </c>
      <c r="D146">
        <v>2012</v>
      </c>
      <c r="E146">
        <v>6515.6608528543538</v>
      </c>
      <c r="F146" t="s">
        <v>753</v>
      </c>
      <c r="G146" t="s">
        <v>732</v>
      </c>
      <c r="H146" t="s">
        <v>754</v>
      </c>
      <c r="I146" t="s">
        <v>755</v>
      </c>
    </row>
    <row r="147" spans="1:9">
      <c r="A147">
        <v>146</v>
      </c>
      <c r="B147" t="s">
        <v>751</v>
      </c>
      <c r="C147" t="s">
        <v>757</v>
      </c>
      <c r="D147">
        <v>2013</v>
      </c>
      <c r="E147">
        <v>6513.4080327276833</v>
      </c>
      <c r="F147" t="s">
        <v>753</v>
      </c>
      <c r="G147" t="s">
        <v>732</v>
      </c>
      <c r="H147" t="s">
        <v>754</v>
      </c>
      <c r="I147" t="s">
        <v>755</v>
      </c>
    </row>
    <row r="148" spans="1:9">
      <c r="A148">
        <v>147</v>
      </c>
      <c r="B148" t="s">
        <v>751</v>
      </c>
      <c r="C148" t="s">
        <v>757</v>
      </c>
      <c r="D148">
        <v>2014</v>
      </c>
      <c r="E148">
        <v>6725.9861666025436</v>
      </c>
      <c r="F148" t="s">
        <v>753</v>
      </c>
      <c r="G148" t="s">
        <v>732</v>
      </c>
      <c r="H148" t="s">
        <v>754</v>
      </c>
      <c r="I148" t="s">
        <v>755</v>
      </c>
    </row>
    <row r="149" spans="1:9">
      <c r="A149">
        <v>148</v>
      </c>
      <c r="B149" t="s">
        <v>751</v>
      </c>
      <c r="C149" t="s">
        <v>757</v>
      </c>
      <c r="D149">
        <v>2015</v>
      </c>
      <c r="E149">
        <v>6685.8989227000238</v>
      </c>
      <c r="F149" t="s">
        <v>753</v>
      </c>
      <c r="G149" t="s">
        <v>732</v>
      </c>
      <c r="H149" t="s">
        <v>754</v>
      </c>
      <c r="I149" t="s">
        <v>755</v>
      </c>
    </row>
    <row r="150" spans="1:9">
      <c r="A150">
        <v>149</v>
      </c>
      <c r="B150" t="s">
        <v>751</v>
      </c>
      <c r="C150" t="s">
        <v>757</v>
      </c>
      <c r="D150">
        <v>2016</v>
      </c>
      <c r="E150">
        <v>6704.1946516296684</v>
      </c>
      <c r="F150" t="s">
        <v>753</v>
      </c>
      <c r="G150" t="s">
        <v>732</v>
      </c>
      <c r="H150" t="s">
        <v>754</v>
      </c>
      <c r="I150" t="s">
        <v>755</v>
      </c>
    </row>
    <row r="151" spans="1:9">
      <c r="A151">
        <v>150</v>
      </c>
      <c r="B151" t="s">
        <v>751</v>
      </c>
      <c r="C151" t="s">
        <v>757</v>
      </c>
      <c r="D151">
        <v>2017</v>
      </c>
      <c r="E151">
        <v>6767.5240728407234</v>
      </c>
      <c r="F151" t="s">
        <v>753</v>
      </c>
      <c r="G151" t="s">
        <v>732</v>
      </c>
      <c r="H151" t="s">
        <v>754</v>
      </c>
      <c r="I151" t="s">
        <v>755</v>
      </c>
    </row>
    <row r="152" spans="1:9">
      <c r="A152">
        <v>151</v>
      </c>
      <c r="B152" t="s">
        <v>751</v>
      </c>
      <c r="C152" t="s">
        <v>757</v>
      </c>
      <c r="D152">
        <v>2018</v>
      </c>
      <c r="E152">
        <v>6847.6396745394513</v>
      </c>
      <c r="F152" t="s">
        <v>753</v>
      </c>
      <c r="G152" t="s">
        <v>732</v>
      </c>
      <c r="H152" t="s">
        <v>754</v>
      </c>
      <c r="I152" t="s">
        <v>755</v>
      </c>
    </row>
    <row r="153" spans="1:9">
      <c r="A153">
        <v>152</v>
      </c>
      <c r="B153" t="s">
        <v>751</v>
      </c>
      <c r="C153" t="s">
        <v>757</v>
      </c>
      <c r="D153">
        <v>2019</v>
      </c>
      <c r="E153">
        <v>6862.7021551674434</v>
      </c>
      <c r="F153" t="s">
        <v>753</v>
      </c>
      <c r="G153" t="s">
        <v>732</v>
      </c>
      <c r="H153" t="s">
        <v>754</v>
      </c>
      <c r="I153" t="s">
        <v>755</v>
      </c>
    </row>
    <row r="154" spans="1:9">
      <c r="A154">
        <v>153</v>
      </c>
      <c r="B154" t="s">
        <v>751</v>
      </c>
      <c r="C154" t="s">
        <v>757</v>
      </c>
      <c r="D154">
        <v>2020</v>
      </c>
      <c r="E154">
        <v>6971.9488312831963</v>
      </c>
      <c r="F154" t="s">
        <v>753</v>
      </c>
      <c r="G154" t="s">
        <v>732</v>
      </c>
      <c r="H154" t="s">
        <v>754</v>
      </c>
      <c r="I154" t="s">
        <v>755</v>
      </c>
    </row>
    <row r="155" spans="1:9">
      <c r="A155">
        <v>154</v>
      </c>
      <c r="B155" t="s">
        <v>751</v>
      </c>
      <c r="C155" t="s">
        <v>757</v>
      </c>
      <c r="D155">
        <v>2021</v>
      </c>
      <c r="E155">
        <v>6829.7204256400692</v>
      </c>
      <c r="F155" t="s">
        <v>753</v>
      </c>
      <c r="G155" t="s">
        <v>732</v>
      </c>
      <c r="H155" t="s">
        <v>754</v>
      </c>
      <c r="I155" t="s">
        <v>755</v>
      </c>
    </row>
    <row r="156" spans="1:9">
      <c r="A156">
        <v>155</v>
      </c>
      <c r="B156" t="s">
        <v>751</v>
      </c>
      <c r="C156" t="s">
        <v>757</v>
      </c>
      <c r="D156">
        <v>2022</v>
      </c>
      <c r="E156">
        <v>6546.7525165624529</v>
      </c>
      <c r="F156" t="s">
        <v>753</v>
      </c>
      <c r="G156" t="s">
        <v>732</v>
      </c>
      <c r="H156" t="s">
        <v>754</v>
      </c>
      <c r="I156" t="s">
        <v>755</v>
      </c>
    </row>
    <row r="157" spans="1:9">
      <c r="A157">
        <v>156</v>
      </c>
      <c r="B157" t="s">
        <v>751</v>
      </c>
      <c r="C157" t="s">
        <v>757</v>
      </c>
      <c r="D157">
        <v>2023</v>
      </c>
      <c r="E157">
        <v>6463.8111269898764</v>
      </c>
      <c r="F157" t="s">
        <v>753</v>
      </c>
      <c r="G157" t="s">
        <v>732</v>
      </c>
      <c r="H157" t="s">
        <v>754</v>
      </c>
      <c r="I157" t="s">
        <v>755</v>
      </c>
    </row>
    <row r="158" spans="1:9">
      <c r="A158">
        <v>157</v>
      </c>
      <c r="B158" t="s">
        <v>751</v>
      </c>
      <c r="C158" t="s">
        <v>757</v>
      </c>
      <c r="D158">
        <v>2024</v>
      </c>
      <c r="E158">
        <v>6450.8795190000001</v>
      </c>
      <c r="F158" t="s">
        <v>753</v>
      </c>
      <c r="G158" t="s">
        <v>732</v>
      </c>
      <c r="H158" t="s">
        <v>754</v>
      </c>
      <c r="I158" t="s">
        <v>755</v>
      </c>
    </row>
    <row r="159" spans="1:9">
      <c r="A159">
        <v>158</v>
      </c>
      <c r="B159" t="s">
        <v>751</v>
      </c>
      <c r="C159" t="s">
        <v>757</v>
      </c>
      <c r="D159">
        <v>2025</v>
      </c>
      <c r="E159">
        <v>6456.0503060000001</v>
      </c>
      <c r="F159" t="s">
        <v>753</v>
      </c>
      <c r="G159" t="s">
        <v>732</v>
      </c>
      <c r="H159" t="s">
        <v>754</v>
      </c>
      <c r="I159" t="s">
        <v>755</v>
      </c>
    </row>
    <row r="160" spans="1:9">
      <c r="A160">
        <v>159</v>
      </c>
      <c r="B160" t="s">
        <v>751</v>
      </c>
      <c r="C160" t="s">
        <v>757</v>
      </c>
      <c r="D160">
        <v>2026</v>
      </c>
      <c r="E160">
        <v>6456.92</v>
      </c>
      <c r="F160" t="s">
        <v>753</v>
      </c>
      <c r="G160" t="s">
        <v>732</v>
      </c>
      <c r="H160" t="s">
        <v>754</v>
      </c>
      <c r="I160" t="s">
        <v>755</v>
      </c>
    </row>
    <row r="161" spans="1:9">
      <c r="A161">
        <v>160</v>
      </c>
      <c r="B161" t="s">
        <v>751</v>
      </c>
      <c r="C161" t="s">
        <v>757</v>
      </c>
      <c r="D161">
        <v>2027</v>
      </c>
      <c r="E161">
        <v>6457.2430279999999</v>
      </c>
      <c r="F161" t="s">
        <v>753</v>
      </c>
      <c r="G161" t="s">
        <v>732</v>
      </c>
      <c r="H161" t="s">
        <v>754</v>
      </c>
      <c r="I161" t="s">
        <v>755</v>
      </c>
    </row>
    <row r="162" spans="1:9">
      <c r="A162">
        <v>161</v>
      </c>
      <c r="B162" t="s">
        <v>751</v>
      </c>
      <c r="C162" t="s">
        <v>757</v>
      </c>
      <c r="D162">
        <v>2028</v>
      </c>
      <c r="E162">
        <v>6462.9987590000001</v>
      </c>
      <c r="F162" t="s">
        <v>753</v>
      </c>
      <c r="G162" t="s">
        <v>732</v>
      </c>
      <c r="H162" t="s">
        <v>754</v>
      </c>
      <c r="I162" t="s">
        <v>755</v>
      </c>
    </row>
    <row r="163" spans="1:9">
      <c r="A163">
        <v>162</v>
      </c>
      <c r="B163" t="s">
        <v>751</v>
      </c>
      <c r="C163" t="s">
        <v>757</v>
      </c>
      <c r="D163">
        <v>2029</v>
      </c>
      <c r="E163">
        <v>6450.6936169999999</v>
      </c>
      <c r="F163" t="s">
        <v>753</v>
      </c>
      <c r="G163" t="s">
        <v>732</v>
      </c>
      <c r="H163" t="s">
        <v>754</v>
      </c>
      <c r="I163" t="s">
        <v>755</v>
      </c>
    </row>
    <row r="164" spans="1:9">
      <c r="A164">
        <v>163</v>
      </c>
      <c r="B164" t="s">
        <v>751</v>
      </c>
      <c r="C164" t="s">
        <v>757</v>
      </c>
      <c r="D164">
        <v>2030</v>
      </c>
      <c r="E164">
        <v>6448.9280849999996</v>
      </c>
      <c r="F164" t="s">
        <v>753</v>
      </c>
      <c r="G164" t="s">
        <v>732</v>
      </c>
      <c r="H164" t="s">
        <v>754</v>
      </c>
      <c r="I164" t="s">
        <v>755</v>
      </c>
    </row>
    <row r="165" spans="1:9">
      <c r="A165">
        <v>164</v>
      </c>
      <c r="B165" t="s">
        <v>751</v>
      </c>
      <c r="C165" t="s">
        <v>757</v>
      </c>
      <c r="D165">
        <v>2031</v>
      </c>
      <c r="E165">
        <v>6453.3574779999999</v>
      </c>
      <c r="F165" t="s">
        <v>753</v>
      </c>
      <c r="G165" t="s">
        <v>732</v>
      </c>
      <c r="H165" t="s">
        <v>754</v>
      </c>
      <c r="I165" t="s">
        <v>755</v>
      </c>
    </row>
    <row r="166" spans="1:9">
      <c r="A166">
        <v>165</v>
      </c>
      <c r="B166" t="s">
        <v>751</v>
      </c>
      <c r="C166" t="s">
        <v>757</v>
      </c>
      <c r="D166">
        <v>2032</v>
      </c>
      <c r="E166">
        <v>6468.4991209999998</v>
      </c>
      <c r="F166" t="s">
        <v>753</v>
      </c>
      <c r="G166" t="s">
        <v>732</v>
      </c>
      <c r="H166" t="s">
        <v>754</v>
      </c>
      <c r="I166" t="s">
        <v>755</v>
      </c>
    </row>
    <row r="167" spans="1:9">
      <c r="A167">
        <v>166</v>
      </c>
      <c r="B167" t="s">
        <v>751</v>
      </c>
      <c r="C167" t="s">
        <v>757</v>
      </c>
      <c r="D167">
        <v>2033</v>
      </c>
      <c r="E167">
        <v>6466.9680159999998</v>
      </c>
      <c r="F167" t="s">
        <v>753</v>
      </c>
      <c r="G167" t="s">
        <v>732</v>
      </c>
      <c r="H167" t="s">
        <v>754</v>
      </c>
      <c r="I167" t="s">
        <v>755</v>
      </c>
    </row>
    <row r="168" spans="1:9">
      <c r="A168">
        <v>167</v>
      </c>
      <c r="B168" t="s">
        <v>751</v>
      </c>
      <c r="C168" t="s">
        <v>757</v>
      </c>
      <c r="D168">
        <v>2034</v>
      </c>
      <c r="E168">
        <v>6473.9852389999996</v>
      </c>
      <c r="F168" t="s">
        <v>753</v>
      </c>
      <c r="G168" t="s">
        <v>732</v>
      </c>
      <c r="H168" t="s">
        <v>754</v>
      </c>
      <c r="I168" t="s">
        <v>755</v>
      </c>
    </row>
    <row r="169" spans="1:9">
      <c r="A169">
        <v>168</v>
      </c>
      <c r="B169" t="s">
        <v>751</v>
      </c>
      <c r="C169" t="s">
        <v>757</v>
      </c>
      <c r="D169">
        <v>2035</v>
      </c>
      <c r="E169">
        <v>6480.714825</v>
      </c>
      <c r="F169" t="s">
        <v>753</v>
      </c>
      <c r="G169" t="s">
        <v>732</v>
      </c>
      <c r="H169" t="s">
        <v>754</v>
      </c>
      <c r="I169" t="s">
        <v>755</v>
      </c>
    </row>
    <row r="170" spans="1:9">
      <c r="A170">
        <v>169</v>
      </c>
      <c r="B170" t="s">
        <v>751</v>
      </c>
      <c r="C170" t="s">
        <v>757</v>
      </c>
      <c r="D170">
        <v>2036</v>
      </c>
      <c r="E170">
        <v>6496.4333969999998</v>
      </c>
      <c r="F170" t="s">
        <v>753</v>
      </c>
      <c r="G170" t="s">
        <v>732</v>
      </c>
      <c r="H170" t="s">
        <v>754</v>
      </c>
      <c r="I170" t="s">
        <v>755</v>
      </c>
    </row>
    <row r="171" spans="1:9">
      <c r="A171">
        <v>170</v>
      </c>
      <c r="B171" t="s">
        <v>751</v>
      </c>
      <c r="C171" t="s">
        <v>757</v>
      </c>
      <c r="D171">
        <v>2037</v>
      </c>
      <c r="E171">
        <v>6495.6478420000003</v>
      </c>
      <c r="F171" t="s">
        <v>753</v>
      </c>
      <c r="G171" t="s">
        <v>732</v>
      </c>
      <c r="H171" t="s">
        <v>754</v>
      </c>
      <c r="I171" t="s">
        <v>755</v>
      </c>
    </row>
    <row r="172" spans="1:9">
      <c r="A172">
        <v>171</v>
      </c>
      <c r="B172" t="s">
        <v>751</v>
      </c>
      <c r="C172" t="s">
        <v>757</v>
      </c>
      <c r="D172">
        <v>2038</v>
      </c>
      <c r="E172">
        <v>6503.4937870000003</v>
      </c>
      <c r="F172" t="s">
        <v>753</v>
      </c>
      <c r="G172" t="s">
        <v>732</v>
      </c>
      <c r="H172" t="s">
        <v>754</v>
      </c>
      <c r="I172" t="s">
        <v>755</v>
      </c>
    </row>
    <row r="173" spans="1:9">
      <c r="A173">
        <v>172</v>
      </c>
      <c r="B173" t="s">
        <v>751</v>
      </c>
      <c r="C173" t="s">
        <v>757</v>
      </c>
      <c r="D173">
        <v>2039</v>
      </c>
      <c r="E173">
        <v>6511.366403</v>
      </c>
      <c r="F173" t="s">
        <v>753</v>
      </c>
      <c r="G173" t="s">
        <v>732</v>
      </c>
      <c r="H173" t="s">
        <v>754</v>
      </c>
      <c r="I173" t="s">
        <v>755</v>
      </c>
    </row>
    <row r="174" spans="1:9">
      <c r="A174">
        <v>173</v>
      </c>
      <c r="B174" t="s">
        <v>751</v>
      </c>
      <c r="C174" t="s">
        <v>757</v>
      </c>
      <c r="D174">
        <v>2040</v>
      </c>
      <c r="E174">
        <v>6527.9005420000003</v>
      </c>
      <c r="F174" t="s">
        <v>753</v>
      </c>
      <c r="G174" t="s">
        <v>732</v>
      </c>
      <c r="H174" t="s">
        <v>754</v>
      </c>
      <c r="I174" t="s">
        <v>755</v>
      </c>
    </row>
    <row r="175" spans="1:9">
      <c r="A175">
        <v>174</v>
      </c>
      <c r="B175" t="s">
        <v>751</v>
      </c>
      <c r="C175" t="s">
        <v>757</v>
      </c>
      <c r="D175">
        <v>2041</v>
      </c>
      <c r="E175">
        <v>6527.4511190000003</v>
      </c>
      <c r="F175" t="s">
        <v>753</v>
      </c>
      <c r="G175" t="s">
        <v>732</v>
      </c>
      <c r="H175" t="s">
        <v>754</v>
      </c>
      <c r="I175" t="s">
        <v>755</v>
      </c>
    </row>
    <row r="176" spans="1:9">
      <c r="A176">
        <v>175</v>
      </c>
      <c r="B176" t="s">
        <v>751</v>
      </c>
      <c r="C176" t="s">
        <v>757</v>
      </c>
      <c r="D176">
        <v>2042</v>
      </c>
      <c r="E176">
        <v>6536.7779540000001</v>
      </c>
      <c r="F176" t="s">
        <v>753</v>
      </c>
      <c r="G176" t="s">
        <v>732</v>
      </c>
      <c r="H176" t="s">
        <v>754</v>
      </c>
      <c r="I176" t="s">
        <v>755</v>
      </c>
    </row>
    <row r="177" spans="1:9">
      <c r="A177">
        <v>176</v>
      </c>
      <c r="B177" t="s">
        <v>751</v>
      </c>
      <c r="C177" t="s">
        <v>757</v>
      </c>
      <c r="D177">
        <v>2043</v>
      </c>
      <c r="E177">
        <v>6546.2318969999997</v>
      </c>
      <c r="F177" t="s">
        <v>753</v>
      </c>
      <c r="G177" t="s">
        <v>732</v>
      </c>
      <c r="H177" t="s">
        <v>754</v>
      </c>
      <c r="I177" t="s">
        <v>755</v>
      </c>
    </row>
    <row r="178" spans="1:9">
      <c r="A178">
        <v>177</v>
      </c>
      <c r="B178" t="s">
        <v>751</v>
      </c>
      <c r="C178" t="s">
        <v>757</v>
      </c>
      <c r="D178">
        <v>2044</v>
      </c>
      <c r="E178">
        <v>6564.4863359999999</v>
      </c>
      <c r="F178" t="s">
        <v>753</v>
      </c>
      <c r="G178" t="s">
        <v>732</v>
      </c>
      <c r="H178" t="s">
        <v>754</v>
      </c>
      <c r="I178" t="s">
        <v>755</v>
      </c>
    </row>
    <row r="179" spans="1:9">
      <c r="A179">
        <v>178</v>
      </c>
      <c r="B179" t="s">
        <v>751</v>
      </c>
      <c r="C179" t="s">
        <v>757</v>
      </c>
      <c r="D179">
        <v>2045</v>
      </c>
      <c r="E179">
        <v>6566.1093170000004</v>
      </c>
      <c r="F179" t="s">
        <v>753</v>
      </c>
      <c r="G179" t="s">
        <v>732</v>
      </c>
      <c r="H179" t="s">
        <v>754</v>
      </c>
      <c r="I179" t="s">
        <v>755</v>
      </c>
    </row>
    <row r="180" spans="1:9">
      <c r="A180">
        <v>179</v>
      </c>
      <c r="B180" t="s">
        <v>751</v>
      </c>
      <c r="C180" t="s">
        <v>757</v>
      </c>
      <c r="D180">
        <v>2046</v>
      </c>
      <c r="E180">
        <v>6576.4710649999997</v>
      </c>
      <c r="F180" t="s">
        <v>753</v>
      </c>
      <c r="G180" t="s">
        <v>732</v>
      </c>
      <c r="H180" t="s">
        <v>754</v>
      </c>
      <c r="I180" t="s">
        <v>755</v>
      </c>
    </row>
    <row r="181" spans="1:9">
      <c r="A181">
        <v>180</v>
      </c>
      <c r="B181" t="s">
        <v>751</v>
      </c>
      <c r="C181" t="s">
        <v>757</v>
      </c>
      <c r="D181">
        <v>2047</v>
      </c>
      <c r="E181">
        <v>6586.8752549999999</v>
      </c>
      <c r="F181" t="s">
        <v>753</v>
      </c>
      <c r="G181" t="s">
        <v>732</v>
      </c>
      <c r="H181" t="s">
        <v>754</v>
      </c>
      <c r="I181" t="s">
        <v>755</v>
      </c>
    </row>
    <row r="182" spans="1:9">
      <c r="A182">
        <v>181</v>
      </c>
      <c r="B182" t="s">
        <v>751</v>
      </c>
      <c r="C182" t="s">
        <v>757</v>
      </c>
      <c r="D182">
        <v>2048</v>
      </c>
      <c r="E182">
        <v>6606.0820540000004</v>
      </c>
      <c r="F182" t="s">
        <v>753</v>
      </c>
      <c r="G182" t="s">
        <v>732</v>
      </c>
      <c r="H182" t="s">
        <v>754</v>
      </c>
      <c r="I182" t="s">
        <v>755</v>
      </c>
    </row>
    <row r="183" spans="1:9">
      <c r="A183">
        <v>182</v>
      </c>
      <c r="B183" t="s">
        <v>751</v>
      </c>
      <c r="C183" t="s">
        <v>757</v>
      </c>
      <c r="D183">
        <v>2049</v>
      </c>
      <c r="E183">
        <v>6608.0308670000004</v>
      </c>
      <c r="F183" t="s">
        <v>753</v>
      </c>
      <c r="G183" t="s">
        <v>732</v>
      </c>
      <c r="H183" t="s">
        <v>754</v>
      </c>
      <c r="I183" t="s">
        <v>755</v>
      </c>
    </row>
    <row r="184" spans="1:9">
      <c r="A184">
        <v>183</v>
      </c>
      <c r="B184" t="s">
        <v>751</v>
      </c>
      <c r="C184" t="s">
        <v>757</v>
      </c>
      <c r="D184">
        <v>2050</v>
      </c>
      <c r="E184">
        <v>6610.123928</v>
      </c>
      <c r="F184" t="s">
        <v>753</v>
      </c>
      <c r="G184" t="s">
        <v>732</v>
      </c>
      <c r="H184" t="s">
        <v>754</v>
      </c>
      <c r="I184" t="s">
        <v>755</v>
      </c>
    </row>
    <row r="185" spans="1:9">
      <c r="A185">
        <v>184</v>
      </c>
      <c r="B185" t="s">
        <v>152</v>
      </c>
      <c r="C185" t="s">
        <v>752</v>
      </c>
      <c r="D185">
        <v>1990</v>
      </c>
      <c r="E185">
        <v>30.911999999999999</v>
      </c>
      <c r="F185" t="s">
        <v>753</v>
      </c>
      <c r="G185" t="s">
        <v>732</v>
      </c>
      <c r="H185" t="s">
        <v>754</v>
      </c>
      <c r="I185" t="s">
        <v>755</v>
      </c>
    </row>
    <row r="186" spans="1:9">
      <c r="A186">
        <v>185</v>
      </c>
      <c r="B186" t="s">
        <v>152</v>
      </c>
      <c r="C186" t="s">
        <v>752</v>
      </c>
      <c r="D186">
        <v>1991</v>
      </c>
      <c r="E186">
        <v>52.808</v>
      </c>
      <c r="F186" t="s">
        <v>753</v>
      </c>
      <c r="G186" t="s">
        <v>732</v>
      </c>
      <c r="H186" t="s">
        <v>754</v>
      </c>
      <c r="I186" t="s">
        <v>755</v>
      </c>
    </row>
    <row r="187" spans="1:9">
      <c r="A187">
        <v>186</v>
      </c>
      <c r="B187" t="s">
        <v>152</v>
      </c>
      <c r="C187" t="s">
        <v>752</v>
      </c>
      <c r="D187">
        <v>1992</v>
      </c>
      <c r="E187">
        <v>44.758000000000003</v>
      </c>
      <c r="F187" t="s">
        <v>753</v>
      </c>
      <c r="G187" t="s">
        <v>732</v>
      </c>
      <c r="H187" t="s">
        <v>754</v>
      </c>
      <c r="I187" t="s">
        <v>755</v>
      </c>
    </row>
    <row r="188" spans="1:9">
      <c r="A188">
        <v>187</v>
      </c>
      <c r="B188" t="s">
        <v>152</v>
      </c>
      <c r="C188" t="s">
        <v>752</v>
      </c>
      <c r="D188">
        <v>1993</v>
      </c>
      <c r="E188">
        <v>50.231999999999999</v>
      </c>
      <c r="F188" t="s">
        <v>753</v>
      </c>
      <c r="G188" t="s">
        <v>732</v>
      </c>
      <c r="H188" t="s">
        <v>754</v>
      </c>
      <c r="I188" t="s">
        <v>755</v>
      </c>
    </row>
    <row r="189" spans="1:9">
      <c r="A189">
        <v>188</v>
      </c>
      <c r="B189" t="s">
        <v>152</v>
      </c>
      <c r="C189" t="s">
        <v>752</v>
      </c>
      <c r="D189">
        <v>1994</v>
      </c>
      <c r="E189">
        <v>62.983199999999997</v>
      </c>
      <c r="F189" t="s">
        <v>753</v>
      </c>
      <c r="G189" t="s">
        <v>732</v>
      </c>
      <c r="H189" t="s">
        <v>754</v>
      </c>
      <c r="I189" t="s">
        <v>755</v>
      </c>
    </row>
    <row r="190" spans="1:9">
      <c r="A190">
        <v>189</v>
      </c>
      <c r="B190" t="s">
        <v>152</v>
      </c>
      <c r="C190" t="s">
        <v>752</v>
      </c>
      <c r="D190">
        <v>1995</v>
      </c>
      <c r="E190">
        <v>88.619809599999996</v>
      </c>
      <c r="F190" t="s">
        <v>753</v>
      </c>
      <c r="G190" t="s">
        <v>732</v>
      </c>
      <c r="H190" t="s">
        <v>754</v>
      </c>
      <c r="I190" t="s">
        <v>755</v>
      </c>
    </row>
    <row r="191" spans="1:9">
      <c r="A191">
        <v>190</v>
      </c>
      <c r="B191" t="s">
        <v>152</v>
      </c>
      <c r="C191" t="s">
        <v>752</v>
      </c>
      <c r="D191">
        <v>1996</v>
      </c>
      <c r="E191">
        <v>118.9241956</v>
      </c>
      <c r="F191" t="s">
        <v>753</v>
      </c>
      <c r="G191" t="s">
        <v>732</v>
      </c>
      <c r="H191" t="s">
        <v>754</v>
      </c>
      <c r="I191" t="s">
        <v>755</v>
      </c>
    </row>
    <row r="192" spans="1:9">
      <c r="A192">
        <v>191</v>
      </c>
      <c r="B192" t="s">
        <v>152</v>
      </c>
      <c r="C192" t="s">
        <v>752</v>
      </c>
      <c r="D192">
        <v>1997</v>
      </c>
      <c r="E192">
        <v>122.6756888</v>
      </c>
      <c r="F192" t="s">
        <v>753</v>
      </c>
      <c r="G192" t="s">
        <v>732</v>
      </c>
      <c r="H192" t="s">
        <v>754</v>
      </c>
      <c r="I192" t="s">
        <v>755</v>
      </c>
    </row>
    <row r="193" spans="1:9">
      <c r="A193">
        <v>192</v>
      </c>
      <c r="B193" t="s">
        <v>152</v>
      </c>
      <c r="C193" t="s">
        <v>752</v>
      </c>
      <c r="D193">
        <v>1998</v>
      </c>
      <c r="E193">
        <v>115.4954108</v>
      </c>
      <c r="F193" t="s">
        <v>753</v>
      </c>
      <c r="G193" t="s">
        <v>732</v>
      </c>
      <c r="H193" t="s">
        <v>754</v>
      </c>
      <c r="I193" t="s">
        <v>755</v>
      </c>
    </row>
    <row r="194" spans="1:9">
      <c r="A194">
        <v>193</v>
      </c>
      <c r="B194" t="s">
        <v>152</v>
      </c>
      <c r="C194" t="s">
        <v>752</v>
      </c>
      <c r="D194">
        <v>1999</v>
      </c>
      <c r="E194">
        <v>132.8328568</v>
      </c>
      <c r="F194" t="s">
        <v>753</v>
      </c>
      <c r="G194" t="s">
        <v>732</v>
      </c>
      <c r="H194" t="s">
        <v>754</v>
      </c>
      <c r="I194" t="s">
        <v>755</v>
      </c>
    </row>
    <row r="195" spans="1:9">
      <c r="A195">
        <v>194</v>
      </c>
      <c r="B195" t="s">
        <v>152</v>
      </c>
      <c r="C195" t="s">
        <v>752</v>
      </c>
      <c r="D195">
        <v>2000</v>
      </c>
      <c r="E195">
        <v>155.24676160000001</v>
      </c>
      <c r="F195" t="s">
        <v>753</v>
      </c>
      <c r="G195" t="s">
        <v>732</v>
      </c>
      <c r="H195" t="s">
        <v>754</v>
      </c>
      <c r="I195" t="s">
        <v>755</v>
      </c>
    </row>
    <row r="196" spans="1:9">
      <c r="A196">
        <v>195</v>
      </c>
      <c r="B196" t="s">
        <v>152</v>
      </c>
      <c r="C196" t="s">
        <v>752</v>
      </c>
      <c r="D196">
        <v>2001</v>
      </c>
      <c r="E196">
        <v>137.3219876</v>
      </c>
      <c r="F196" t="s">
        <v>753</v>
      </c>
      <c r="G196" t="s">
        <v>732</v>
      </c>
      <c r="H196" t="s">
        <v>754</v>
      </c>
      <c r="I196" t="s">
        <v>755</v>
      </c>
    </row>
    <row r="197" spans="1:9">
      <c r="A197">
        <v>196</v>
      </c>
      <c r="B197" t="s">
        <v>152</v>
      </c>
      <c r="C197" t="s">
        <v>752</v>
      </c>
      <c r="D197">
        <v>2002</v>
      </c>
      <c r="E197">
        <v>146.9207432</v>
      </c>
      <c r="F197" t="s">
        <v>753</v>
      </c>
      <c r="G197" t="s">
        <v>732</v>
      </c>
      <c r="H197" t="s">
        <v>754</v>
      </c>
      <c r="I197" t="s">
        <v>755</v>
      </c>
    </row>
    <row r="198" spans="1:9">
      <c r="A198">
        <v>197</v>
      </c>
      <c r="B198" t="s">
        <v>152</v>
      </c>
      <c r="C198" t="s">
        <v>752</v>
      </c>
      <c r="D198">
        <v>2003</v>
      </c>
      <c r="E198">
        <v>62.320974800000002</v>
      </c>
      <c r="F198" t="s">
        <v>753</v>
      </c>
      <c r="G198" t="s">
        <v>732</v>
      </c>
      <c r="H198" t="s">
        <v>754</v>
      </c>
      <c r="I198" t="s">
        <v>755</v>
      </c>
    </row>
    <row r="199" spans="1:9">
      <c r="A199">
        <v>198</v>
      </c>
      <c r="B199" t="s">
        <v>152</v>
      </c>
      <c r="C199" t="s">
        <v>752</v>
      </c>
      <c r="D199">
        <v>2004</v>
      </c>
      <c r="E199">
        <v>70.054899599999999</v>
      </c>
      <c r="F199" t="s">
        <v>753</v>
      </c>
      <c r="G199" t="s">
        <v>732</v>
      </c>
      <c r="H199" t="s">
        <v>754</v>
      </c>
      <c r="I199" t="s">
        <v>755</v>
      </c>
    </row>
    <row r="200" spans="1:9">
      <c r="A200">
        <v>199</v>
      </c>
      <c r="B200" t="s">
        <v>152</v>
      </c>
      <c r="C200" t="s">
        <v>752</v>
      </c>
      <c r="D200">
        <v>2005</v>
      </c>
      <c r="E200">
        <v>22.103045999999999</v>
      </c>
      <c r="F200" t="s">
        <v>753</v>
      </c>
      <c r="G200" t="s">
        <v>732</v>
      </c>
      <c r="H200" t="s">
        <v>754</v>
      </c>
      <c r="I200" t="s">
        <v>755</v>
      </c>
    </row>
    <row r="201" spans="1:9">
      <c r="A201">
        <v>200</v>
      </c>
      <c r="B201" t="s">
        <v>152</v>
      </c>
      <c r="C201" t="s">
        <v>752</v>
      </c>
      <c r="D201">
        <v>2006</v>
      </c>
      <c r="E201">
        <v>26.031123999999998</v>
      </c>
      <c r="F201" t="s">
        <v>753</v>
      </c>
      <c r="G201" t="s">
        <v>732</v>
      </c>
      <c r="H201" t="s">
        <v>754</v>
      </c>
      <c r="I201" t="s">
        <v>755</v>
      </c>
    </row>
    <row r="202" spans="1:9">
      <c r="A202">
        <v>201</v>
      </c>
      <c r="B202" t="s">
        <v>152</v>
      </c>
      <c r="C202" t="s">
        <v>752</v>
      </c>
      <c r="D202">
        <v>2007</v>
      </c>
      <c r="E202">
        <v>27.993456399999999</v>
      </c>
      <c r="F202" t="s">
        <v>753</v>
      </c>
      <c r="G202" t="s">
        <v>732</v>
      </c>
      <c r="H202" t="s">
        <v>754</v>
      </c>
      <c r="I202" t="s">
        <v>755</v>
      </c>
    </row>
    <row r="203" spans="1:9">
      <c r="A203">
        <v>202</v>
      </c>
      <c r="B203" t="s">
        <v>152</v>
      </c>
      <c r="C203" t="s">
        <v>752</v>
      </c>
      <c r="D203">
        <v>2008</v>
      </c>
      <c r="E203">
        <v>36.728479200000002</v>
      </c>
      <c r="F203" t="s">
        <v>753</v>
      </c>
      <c r="G203" t="s">
        <v>732</v>
      </c>
      <c r="H203" t="s">
        <v>754</v>
      </c>
      <c r="I203" t="s">
        <v>755</v>
      </c>
    </row>
    <row r="204" spans="1:9">
      <c r="A204">
        <v>203</v>
      </c>
      <c r="B204" t="s">
        <v>152</v>
      </c>
      <c r="C204" t="s">
        <v>752</v>
      </c>
      <c r="D204">
        <v>2009</v>
      </c>
      <c r="E204">
        <v>52.959984000000013</v>
      </c>
      <c r="F204" t="s">
        <v>753</v>
      </c>
      <c r="G204" t="s">
        <v>732</v>
      </c>
      <c r="H204" t="s">
        <v>754</v>
      </c>
      <c r="I204" t="s">
        <v>755</v>
      </c>
    </row>
    <row r="205" spans="1:9">
      <c r="A205">
        <v>204</v>
      </c>
      <c r="B205" t="s">
        <v>152</v>
      </c>
      <c r="C205" t="s">
        <v>752</v>
      </c>
      <c r="D205">
        <v>2010</v>
      </c>
      <c r="E205">
        <v>53.373045599999998</v>
      </c>
      <c r="F205" t="s">
        <v>753</v>
      </c>
      <c r="G205" t="s">
        <v>732</v>
      </c>
      <c r="H205" t="s">
        <v>754</v>
      </c>
      <c r="I205" t="s">
        <v>755</v>
      </c>
    </row>
    <row r="206" spans="1:9">
      <c r="A206">
        <v>205</v>
      </c>
      <c r="B206" t="s">
        <v>152</v>
      </c>
      <c r="C206" t="s">
        <v>752</v>
      </c>
      <c r="D206">
        <v>2011</v>
      </c>
      <c r="E206">
        <v>53.646681200000003</v>
      </c>
      <c r="F206" t="s">
        <v>753</v>
      </c>
      <c r="G206" t="s">
        <v>732</v>
      </c>
      <c r="H206" t="s">
        <v>754</v>
      </c>
      <c r="I206" t="s">
        <v>755</v>
      </c>
    </row>
    <row r="207" spans="1:9">
      <c r="A207">
        <v>206</v>
      </c>
      <c r="B207" t="s">
        <v>152</v>
      </c>
      <c r="C207" t="s">
        <v>752</v>
      </c>
      <c r="D207">
        <v>2012</v>
      </c>
      <c r="E207">
        <v>71.326992799999999</v>
      </c>
      <c r="F207" t="s">
        <v>753</v>
      </c>
      <c r="G207" t="s">
        <v>732</v>
      </c>
      <c r="H207" t="s">
        <v>754</v>
      </c>
      <c r="I207" t="s">
        <v>755</v>
      </c>
    </row>
    <row r="208" spans="1:9">
      <c r="A208">
        <v>207</v>
      </c>
      <c r="B208" t="s">
        <v>152</v>
      </c>
      <c r="C208" t="s">
        <v>752</v>
      </c>
      <c r="D208">
        <v>2013</v>
      </c>
      <c r="E208">
        <v>91.447162800000001</v>
      </c>
      <c r="F208" t="s">
        <v>753</v>
      </c>
      <c r="G208" t="s">
        <v>732</v>
      </c>
      <c r="H208" t="s">
        <v>754</v>
      </c>
      <c r="I208" t="s">
        <v>755</v>
      </c>
    </row>
    <row r="209" spans="1:9">
      <c r="A209">
        <v>208</v>
      </c>
      <c r="B209" t="s">
        <v>152</v>
      </c>
      <c r="C209" t="s">
        <v>752</v>
      </c>
      <c r="D209">
        <v>2014</v>
      </c>
      <c r="E209">
        <v>141.6592632</v>
      </c>
      <c r="F209" t="s">
        <v>753</v>
      </c>
      <c r="G209" t="s">
        <v>732</v>
      </c>
      <c r="H209" t="s">
        <v>754</v>
      </c>
      <c r="I209" t="s">
        <v>755</v>
      </c>
    </row>
    <row r="210" spans="1:9">
      <c r="A210">
        <v>209</v>
      </c>
      <c r="B210" t="s">
        <v>152</v>
      </c>
      <c r="C210" t="s">
        <v>752</v>
      </c>
      <c r="D210">
        <v>2015</v>
      </c>
      <c r="E210">
        <v>119.5052124</v>
      </c>
      <c r="F210" t="s">
        <v>753</v>
      </c>
      <c r="G210" t="s">
        <v>732</v>
      </c>
      <c r="H210" t="s">
        <v>754</v>
      </c>
      <c r="I210" t="s">
        <v>755</v>
      </c>
    </row>
    <row r="211" spans="1:9">
      <c r="A211">
        <v>210</v>
      </c>
      <c r="B211" t="s">
        <v>152</v>
      </c>
      <c r="C211" t="s">
        <v>752</v>
      </c>
      <c r="D211">
        <v>2016</v>
      </c>
      <c r="E211">
        <v>140.31102396514169</v>
      </c>
      <c r="F211" t="s">
        <v>753</v>
      </c>
      <c r="G211" t="s">
        <v>732</v>
      </c>
      <c r="H211" t="s">
        <v>754</v>
      </c>
      <c r="I211" t="s">
        <v>755</v>
      </c>
    </row>
    <row r="212" spans="1:9">
      <c r="A212">
        <v>211</v>
      </c>
      <c r="B212" t="s">
        <v>152</v>
      </c>
      <c r="C212" t="s">
        <v>752</v>
      </c>
      <c r="D212">
        <v>2017</v>
      </c>
      <c r="E212">
        <v>125.4601516</v>
      </c>
      <c r="F212" t="s">
        <v>753</v>
      </c>
      <c r="G212" t="s">
        <v>732</v>
      </c>
      <c r="H212" t="s">
        <v>754</v>
      </c>
      <c r="I212" t="s">
        <v>755</v>
      </c>
    </row>
    <row r="213" spans="1:9">
      <c r="A213">
        <v>212</v>
      </c>
      <c r="B213" t="s">
        <v>152</v>
      </c>
      <c r="C213" t="s">
        <v>752</v>
      </c>
      <c r="D213">
        <v>2018</v>
      </c>
      <c r="E213">
        <v>103.3386872</v>
      </c>
      <c r="F213" t="s">
        <v>753</v>
      </c>
      <c r="G213" t="s">
        <v>732</v>
      </c>
      <c r="H213" t="s">
        <v>754</v>
      </c>
      <c r="I213" t="s">
        <v>755</v>
      </c>
    </row>
    <row r="214" spans="1:9">
      <c r="A214">
        <v>213</v>
      </c>
      <c r="B214" t="s">
        <v>152</v>
      </c>
      <c r="C214" t="s">
        <v>752</v>
      </c>
      <c r="D214">
        <v>2019</v>
      </c>
      <c r="E214">
        <v>120.09956</v>
      </c>
      <c r="F214" t="s">
        <v>753</v>
      </c>
      <c r="G214" t="s">
        <v>732</v>
      </c>
      <c r="H214" t="s">
        <v>754</v>
      </c>
      <c r="I214" t="s">
        <v>755</v>
      </c>
    </row>
    <row r="215" spans="1:9">
      <c r="A215">
        <v>214</v>
      </c>
      <c r="B215" t="s">
        <v>152</v>
      </c>
      <c r="C215" t="s">
        <v>752</v>
      </c>
      <c r="D215">
        <v>2020</v>
      </c>
      <c r="E215">
        <v>107.6878768</v>
      </c>
      <c r="F215" t="s">
        <v>753</v>
      </c>
      <c r="G215" t="s">
        <v>732</v>
      </c>
      <c r="H215" t="s">
        <v>754</v>
      </c>
      <c r="I215" t="s">
        <v>755</v>
      </c>
    </row>
    <row r="216" spans="1:9">
      <c r="A216">
        <v>215</v>
      </c>
      <c r="B216" t="s">
        <v>152</v>
      </c>
      <c r="C216" t="s">
        <v>752</v>
      </c>
      <c r="D216">
        <v>2021</v>
      </c>
      <c r="E216">
        <v>86.937617199999991</v>
      </c>
      <c r="F216" t="s">
        <v>753</v>
      </c>
      <c r="G216" t="s">
        <v>732</v>
      </c>
      <c r="H216" t="s">
        <v>754</v>
      </c>
      <c r="I216" t="s">
        <v>755</v>
      </c>
    </row>
    <row r="217" spans="1:9">
      <c r="A217">
        <v>216</v>
      </c>
      <c r="B217" t="s">
        <v>152</v>
      </c>
      <c r="C217" t="s">
        <v>752</v>
      </c>
      <c r="D217">
        <v>2022</v>
      </c>
      <c r="E217">
        <v>78.120935200000005</v>
      </c>
      <c r="F217" t="s">
        <v>753</v>
      </c>
      <c r="G217" t="s">
        <v>732</v>
      </c>
      <c r="H217" t="s">
        <v>754</v>
      </c>
      <c r="I217" t="s">
        <v>755</v>
      </c>
    </row>
    <row r="218" spans="1:9">
      <c r="A218">
        <v>217</v>
      </c>
      <c r="B218" t="s">
        <v>152</v>
      </c>
      <c r="C218" t="s">
        <v>752</v>
      </c>
      <c r="D218">
        <v>2023</v>
      </c>
      <c r="E218">
        <v>89.355901599999996</v>
      </c>
      <c r="F218" t="s">
        <v>753</v>
      </c>
      <c r="G218" t="s">
        <v>732</v>
      </c>
      <c r="H218" t="s">
        <v>754</v>
      </c>
      <c r="I218" t="s">
        <v>755</v>
      </c>
    </row>
    <row r="219" spans="1:9">
      <c r="A219">
        <v>218</v>
      </c>
      <c r="B219" t="s">
        <v>152</v>
      </c>
      <c r="C219" t="s">
        <v>752</v>
      </c>
      <c r="D219">
        <v>2024</v>
      </c>
      <c r="E219">
        <v>43.046774249999999</v>
      </c>
      <c r="F219" t="s">
        <v>753</v>
      </c>
      <c r="G219" t="s">
        <v>732</v>
      </c>
      <c r="H219" t="s">
        <v>754</v>
      </c>
      <c r="I219" t="s">
        <v>755</v>
      </c>
    </row>
    <row r="220" spans="1:9">
      <c r="A220">
        <v>219</v>
      </c>
      <c r="B220" t="s">
        <v>152</v>
      </c>
      <c r="C220" t="s">
        <v>752</v>
      </c>
      <c r="D220">
        <v>2025</v>
      </c>
      <c r="E220">
        <v>52.453291589999999</v>
      </c>
      <c r="F220" t="s">
        <v>753</v>
      </c>
      <c r="G220" t="s">
        <v>732</v>
      </c>
      <c r="H220" t="s">
        <v>754</v>
      </c>
      <c r="I220" t="s">
        <v>755</v>
      </c>
    </row>
    <row r="221" spans="1:9">
      <c r="A221">
        <v>220</v>
      </c>
      <c r="B221" t="s">
        <v>152</v>
      </c>
      <c r="C221" t="s">
        <v>752</v>
      </c>
      <c r="D221">
        <v>2026</v>
      </c>
      <c r="E221">
        <v>52.453291589999999</v>
      </c>
      <c r="F221" t="s">
        <v>753</v>
      </c>
      <c r="G221" t="s">
        <v>732</v>
      </c>
      <c r="H221" t="s">
        <v>754</v>
      </c>
      <c r="I221" t="s">
        <v>755</v>
      </c>
    </row>
    <row r="222" spans="1:9">
      <c r="A222">
        <v>221</v>
      </c>
      <c r="B222" t="s">
        <v>152</v>
      </c>
      <c r="C222" t="s">
        <v>752</v>
      </c>
      <c r="D222">
        <v>2027</v>
      </c>
      <c r="E222">
        <v>52.453291589999999</v>
      </c>
      <c r="F222" t="s">
        <v>753</v>
      </c>
      <c r="G222" t="s">
        <v>732</v>
      </c>
      <c r="H222" t="s">
        <v>754</v>
      </c>
      <c r="I222" t="s">
        <v>755</v>
      </c>
    </row>
    <row r="223" spans="1:9">
      <c r="A223">
        <v>222</v>
      </c>
      <c r="B223" t="s">
        <v>152</v>
      </c>
      <c r="C223" t="s">
        <v>752</v>
      </c>
      <c r="D223">
        <v>2028</v>
      </c>
      <c r="E223">
        <v>0</v>
      </c>
      <c r="F223" t="s">
        <v>753</v>
      </c>
      <c r="G223" t="s">
        <v>732</v>
      </c>
      <c r="H223" t="s">
        <v>754</v>
      </c>
      <c r="I223" t="s">
        <v>755</v>
      </c>
    </row>
    <row r="224" spans="1:9">
      <c r="A224">
        <v>223</v>
      </c>
      <c r="B224" t="s">
        <v>152</v>
      </c>
      <c r="C224" t="s">
        <v>752</v>
      </c>
      <c r="D224">
        <v>2029</v>
      </c>
      <c r="E224">
        <v>0</v>
      </c>
      <c r="F224" t="s">
        <v>753</v>
      </c>
      <c r="G224" t="s">
        <v>732</v>
      </c>
      <c r="H224" t="s">
        <v>754</v>
      </c>
      <c r="I224" t="s">
        <v>755</v>
      </c>
    </row>
    <row r="225" spans="1:9">
      <c r="A225">
        <v>224</v>
      </c>
      <c r="B225" t="s">
        <v>152</v>
      </c>
      <c r="C225" t="s">
        <v>752</v>
      </c>
      <c r="D225">
        <v>2030</v>
      </c>
      <c r="E225">
        <v>0</v>
      </c>
      <c r="F225" t="s">
        <v>753</v>
      </c>
      <c r="G225" t="s">
        <v>732</v>
      </c>
      <c r="H225" t="s">
        <v>754</v>
      </c>
      <c r="I225" t="s">
        <v>755</v>
      </c>
    </row>
    <row r="226" spans="1:9">
      <c r="A226">
        <v>225</v>
      </c>
      <c r="B226" t="s">
        <v>152</v>
      </c>
      <c r="C226" t="s">
        <v>752</v>
      </c>
      <c r="D226">
        <v>2031</v>
      </c>
      <c r="E226">
        <v>0</v>
      </c>
      <c r="F226" t="s">
        <v>753</v>
      </c>
      <c r="G226" t="s">
        <v>732</v>
      </c>
      <c r="H226" t="s">
        <v>754</v>
      </c>
      <c r="I226" t="s">
        <v>755</v>
      </c>
    </row>
    <row r="227" spans="1:9">
      <c r="A227">
        <v>226</v>
      </c>
      <c r="B227" t="s">
        <v>152</v>
      </c>
      <c r="C227" t="s">
        <v>752</v>
      </c>
      <c r="D227">
        <v>2032</v>
      </c>
      <c r="E227">
        <v>0</v>
      </c>
      <c r="F227" t="s">
        <v>753</v>
      </c>
      <c r="G227" t="s">
        <v>732</v>
      </c>
      <c r="H227" t="s">
        <v>754</v>
      </c>
      <c r="I227" t="s">
        <v>755</v>
      </c>
    </row>
    <row r="228" spans="1:9">
      <c r="A228">
        <v>227</v>
      </c>
      <c r="B228" t="s">
        <v>152</v>
      </c>
      <c r="C228" t="s">
        <v>752</v>
      </c>
      <c r="D228">
        <v>2033</v>
      </c>
      <c r="E228">
        <v>0</v>
      </c>
      <c r="F228" t="s">
        <v>753</v>
      </c>
      <c r="G228" t="s">
        <v>732</v>
      </c>
      <c r="H228" t="s">
        <v>754</v>
      </c>
      <c r="I228" t="s">
        <v>755</v>
      </c>
    </row>
    <row r="229" spans="1:9">
      <c r="A229">
        <v>228</v>
      </c>
      <c r="B229" t="s">
        <v>152</v>
      </c>
      <c r="C229" t="s">
        <v>752</v>
      </c>
      <c r="D229">
        <v>2034</v>
      </c>
      <c r="E229">
        <v>0</v>
      </c>
      <c r="F229" t="s">
        <v>753</v>
      </c>
      <c r="G229" t="s">
        <v>732</v>
      </c>
      <c r="H229" t="s">
        <v>754</v>
      </c>
      <c r="I229" t="s">
        <v>755</v>
      </c>
    </row>
    <row r="230" spans="1:9">
      <c r="A230">
        <v>229</v>
      </c>
      <c r="B230" t="s">
        <v>152</v>
      </c>
      <c r="C230" t="s">
        <v>752</v>
      </c>
      <c r="D230">
        <v>2035</v>
      </c>
      <c r="E230">
        <v>0</v>
      </c>
      <c r="F230" t="s">
        <v>753</v>
      </c>
      <c r="G230" t="s">
        <v>732</v>
      </c>
      <c r="H230" t="s">
        <v>754</v>
      </c>
      <c r="I230" t="s">
        <v>755</v>
      </c>
    </row>
    <row r="231" spans="1:9">
      <c r="A231">
        <v>230</v>
      </c>
      <c r="B231" t="s">
        <v>152</v>
      </c>
      <c r="C231" t="s">
        <v>752</v>
      </c>
      <c r="D231">
        <v>2036</v>
      </c>
      <c r="E231">
        <v>0</v>
      </c>
      <c r="F231" t="s">
        <v>753</v>
      </c>
      <c r="G231" t="s">
        <v>732</v>
      </c>
      <c r="H231" t="s">
        <v>754</v>
      </c>
      <c r="I231" t="s">
        <v>755</v>
      </c>
    </row>
    <row r="232" spans="1:9">
      <c r="A232">
        <v>231</v>
      </c>
      <c r="B232" t="s">
        <v>152</v>
      </c>
      <c r="C232" t="s">
        <v>752</v>
      </c>
      <c r="D232">
        <v>2037</v>
      </c>
      <c r="E232">
        <v>0</v>
      </c>
      <c r="F232" t="s">
        <v>753</v>
      </c>
      <c r="G232" t="s">
        <v>732</v>
      </c>
      <c r="H232" t="s">
        <v>754</v>
      </c>
      <c r="I232" t="s">
        <v>755</v>
      </c>
    </row>
    <row r="233" spans="1:9">
      <c r="A233">
        <v>232</v>
      </c>
      <c r="B233" t="s">
        <v>152</v>
      </c>
      <c r="C233" t="s">
        <v>752</v>
      </c>
      <c r="D233">
        <v>2038</v>
      </c>
      <c r="E233">
        <v>0</v>
      </c>
      <c r="F233" t="s">
        <v>753</v>
      </c>
      <c r="G233" t="s">
        <v>732</v>
      </c>
      <c r="H233" t="s">
        <v>754</v>
      </c>
      <c r="I233" t="s">
        <v>755</v>
      </c>
    </row>
    <row r="234" spans="1:9">
      <c r="A234">
        <v>233</v>
      </c>
      <c r="B234" t="s">
        <v>152</v>
      </c>
      <c r="C234" t="s">
        <v>752</v>
      </c>
      <c r="D234">
        <v>2039</v>
      </c>
      <c r="E234">
        <v>0</v>
      </c>
      <c r="F234" t="s">
        <v>753</v>
      </c>
      <c r="G234" t="s">
        <v>732</v>
      </c>
      <c r="H234" t="s">
        <v>754</v>
      </c>
      <c r="I234" t="s">
        <v>755</v>
      </c>
    </row>
    <row r="235" spans="1:9">
      <c r="A235">
        <v>234</v>
      </c>
      <c r="B235" t="s">
        <v>152</v>
      </c>
      <c r="C235" t="s">
        <v>752</v>
      </c>
      <c r="D235">
        <v>2040</v>
      </c>
      <c r="E235">
        <v>0</v>
      </c>
      <c r="F235" t="s">
        <v>753</v>
      </c>
      <c r="G235" t="s">
        <v>732</v>
      </c>
      <c r="H235" t="s">
        <v>754</v>
      </c>
      <c r="I235" t="s">
        <v>755</v>
      </c>
    </row>
    <row r="236" spans="1:9">
      <c r="A236">
        <v>235</v>
      </c>
      <c r="B236" t="s">
        <v>152</v>
      </c>
      <c r="C236" t="s">
        <v>752</v>
      </c>
      <c r="D236">
        <v>2041</v>
      </c>
      <c r="E236">
        <v>0</v>
      </c>
      <c r="F236" t="s">
        <v>753</v>
      </c>
      <c r="G236" t="s">
        <v>732</v>
      </c>
      <c r="H236" t="s">
        <v>754</v>
      </c>
      <c r="I236" t="s">
        <v>755</v>
      </c>
    </row>
    <row r="237" spans="1:9">
      <c r="A237">
        <v>236</v>
      </c>
      <c r="B237" t="s">
        <v>152</v>
      </c>
      <c r="C237" t="s">
        <v>752</v>
      </c>
      <c r="D237">
        <v>2042</v>
      </c>
      <c r="E237">
        <v>0</v>
      </c>
      <c r="F237" t="s">
        <v>753</v>
      </c>
      <c r="G237" t="s">
        <v>732</v>
      </c>
      <c r="H237" t="s">
        <v>754</v>
      </c>
      <c r="I237" t="s">
        <v>755</v>
      </c>
    </row>
    <row r="238" spans="1:9">
      <c r="A238">
        <v>237</v>
      </c>
      <c r="B238" t="s">
        <v>152</v>
      </c>
      <c r="C238" t="s">
        <v>752</v>
      </c>
      <c r="D238">
        <v>2043</v>
      </c>
      <c r="E238">
        <v>0</v>
      </c>
      <c r="F238" t="s">
        <v>753</v>
      </c>
      <c r="G238" t="s">
        <v>732</v>
      </c>
      <c r="H238" t="s">
        <v>754</v>
      </c>
      <c r="I238" t="s">
        <v>755</v>
      </c>
    </row>
    <row r="239" spans="1:9">
      <c r="A239">
        <v>238</v>
      </c>
      <c r="B239" t="s">
        <v>152</v>
      </c>
      <c r="C239" t="s">
        <v>752</v>
      </c>
      <c r="D239">
        <v>2044</v>
      </c>
      <c r="E239">
        <v>0</v>
      </c>
      <c r="F239" t="s">
        <v>753</v>
      </c>
      <c r="G239" t="s">
        <v>732</v>
      </c>
      <c r="H239" t="s">
        <v>754</v>
      </c>
      <c r="I239" t="s">
        <v>755</v>
      </c>
    </row>
    <row r="240" spans="1:9">
      <c r="A240">
        <v>239</v>
      </c>
      <c r="B240" t="s">
        <v>152</v>
      </c>
      <c r="C240" t="s">
        <v>752</v>
      </c>
      <c r="D240">
        <v>2045</v>
      </c>
      <c r="E240">
        <v>0</v>
      </c>
      <c r="F240" t="s">
        <v>753</v>
      </c>
      <c r="G240" t="s">
        <v>732</v>
      </c>
      <c r="H240" t="s">
        <v>754</v>
      </c>
      <c r="I240" t="s">
        <v>755</v>
      </c>
    </row>
    <row r="241" spans="1:9">
      <c r="A241">
        <v>240</v>
      </c>
      <c r="B241" t="s">
        <v>152</v>
      </c>
      <c r="C241" t="s">
        <v>752</v>
      </c>
      <c r="D241">
        <v>2046</v>
      </c>
      <c r="E241">
        <v>0</v>
      </c>
      <c r="F241" t="s">
        <v>753</v>
      </c>
      <c r="G241" t="s">
        <v>732</v>
      </c>
      <c r="H241" t="s">
        <v>754</v>
      </c>
      <c r="I241" t="s">
        <v>755</v>
      </c>
    </row>
    <row r="242" spans="1:9">
      <c r="A242">
        <v>241</v>
      </c>
      <c r="B242" t="s">
        <v>152</v>
      </c>
      <c r="C242" t="s">
        <v>752</v>
      </c>
      <c r="D242">
        <v>2047</v>
      </c>
      <c r="E242">
        <v>0</v>
      </c>
      <c r="F242" t="s">
        <v>753</v>
      </c>
      <c r="G242" t="s">
        <v>732</v>
      </c>
      <c r="H242" t="s">
        <v>754</v>
      </c>
      <c r="I242" t="s">
        <v>755</v>
      </c>
    </row>
    <row r="243" spans="1:9">
      <c r="A243">
        <v>242</v>
      </c>
      <c r="B243" t="s">
        <v>152</v>
      </c>
      <c r="C243" t="s">
        <v>752</v>
      </c>
      <c r="D243">
        <v>2048</v>
      </c>
      <c r="E243">
        <v>0</v>
      </c>
      <c r="F243" t="s">
        <v>753</v>
      </c>
      <c r="G243" t="s">
        <v>732</v>
      </c>
      <c r="H243" t="s">
        <v>754</v>
      </c>
      <c r="I243" t="s">
        <v>755</v>
      </c>
    </row>
    <row r="244" spans="1:9">
      <c r="A244">
        <v>243</v>
      </c>
      <c r="B244" t="s">
        <v>152</v>
      </c>
      <c r="C244" t="s">
        <v>752</v>
      </c>
      <c r="D244">
        <v>2049</v>
      </c>
      <c r="E244">
        <v>0</v>
      </c>
      <c r="F244" t="s">
        <v>753</v>
      </c>
      <c r="G244" t="s">
        <v>732</v>
      </c>
      <c r="H244" t="s">
        <v>754</v>
      </c>
      <c r="I244" t="s">
        <v>755</v>
      </c>
    </row>
    <row r="245" spans="1:9">
      <c r="A245">
        <v>244</v>
      </c>
      <c r="B245" t="s">
        <v>152</v>
      </c>
      <c r="C245" t="s">
        <v>752</v>
      </c>
      <c r="D245">
        <v>2050</v>
      </c>
      <c r="E245">
        <v>0</v>
      </c>
      <c r="F245" t="s">
        <v>753</v>
      </c>
      <c r="G245" t="s">
        <v>732</v>
      </c>
      <c r="H245" t="s">
        <v>754</v>
      </c>
      <c r="I245" t="s">
        <v>755</v>
      </c>
    </row>
    <row r="246" spans="1:9">
      <c r="A246">
        <v>245</v>
      </c>
      <c r="B246" t="s">
        <v>152</v>
      </c>
      <c r="C246" t="s">
        <v>756</v>
      </c>
      <c r="D246">
        <v>1990</v>
      </c>
      <c r="E246">
        <v>2524.809139966681</v>
      </c>
      <c r="F246" t="s">
        <v>753</v>
      </c>
      <c r="G246" t="s">
        <v>732</v>
      </c>
      <c r="H246" t="s">
        <v>754</v>
      </c>
      <c r="I246" t="s">
        <v>755</v>
      </c>
    </row>
    <row r="247" spans="1:9">
      <c r="A247">
        <v>246</v>
      </c>
      <c r="B247" t="s">
        <v>152</v>
      </c>
      <c r="C247" t="s">
        <v>756</v>
      </c>
      <c r="D247">
        <v>1991</v>
      </c>
      <c r="E247">
        <v>2663.1971026816432</v>
      </c>
      <c r="F247" t="s">
        <v>753</v>
      </c>
      <c r="G247" t="s">
        <v>732</v>
      </c>
      <c r="H247" t="s">
        <v>754</v>
      </c>
      <c r="I247" t="s">
        <v>755</v>
      </c>
    </row>
    <row r="248" spans="1:9">
      <c r="A248">
        <v>247</v>
      </c>
      <c r="B248" t="s">
        <v>152</v>
      </c>
      <c r="C248" t="s">
        <v>756</v>
      </c>
      <c r="D248">
        <v>1992</v>
      </c>
      <c r="E248">
        <v>2769.154686849361</v>
      </c>
      <c r="F248" t="s">
        <v>753</v>
      </c>
      <c r="G248" t="s">
        <v>732</v>
      </c>
      <c r="H248" t="s">
        <v>754</v>
      </c>
      <c r="I248" t="s">
        <v>755</v>
      </c>
    </row>
    <row r="249" spans="1:9">
      <c r="A249">
        <v>248</v>
      </c>
      <c r="B249" t="s">
        <v>152</v>
      </c>
      <c r="C249" t="s">
        <v>756</v>
      </c>
      <c r="D249">
        <v>1993</v>
      </c>
      <c r="E249">
        <v>2859.76093201704</v>
      </c>
      <c r="F249" t="s">
        <v>753</v>
      </c>
      <c r="G249" t="s">
        <v>732</v>
      </c>
      <c r="H249" t="s">
        <v>754</v>
      </c>
      <c r="I249" t="s">
        <v>755</v>
      </c>
    </row>
    <row r="250" spans="1:9">
      <c r="A250">
        <v>249</v>
      </c>
      <c r="B250" t="s">
        <v>152</v>
      </c>
      <c r="C250" t="s">
        <v>756</v>
      </c>
      <c r="D250">
        <v>1994</v>
      </c>
      <c r="E250">
        <v>2739.100468132141</v>
      </c>
      <c r="F250" t="s">
        <v>753</v>
      </c>
      <c r="G250" t="s">
        <v>732</v>
      </c>
      <c r="H250" t="s">
        <v>754</v>
      </c>
      <c r="I250" t="s">
        <v>755</v>
      </c>
    </row>
    <row r="251" spans="1:9">
      <c r="A251">
        <v>250</v>
      </c>
      <c r="B251" t="s">
        <v>152</v>
      </c>
      <c r="C251" t="s">
        <v>756</v>
      </c>
      <c r="D251">
        <v>1995</v>
      </c>
      <c r="E251">
        <v>2829.1582885902499</v>
      </c>
      <c r="F251" t="s">
        <v>753</v>
      </c>
      <c r="G251" t="s">
        <v>732</v>
      </c>
      <c r="H251" t="s">
        <v>754</v>
      </c>
      <c r="I251" t="s">
        <v>755</v>
      </c>
    </row>
    <row r="252" spans="1:9">
      <c r="A252">
        <v>251</v>
      </c>
      <c r="B252" t="s">
        <v>152</v>
      </c>
      <c r="C252" t="s">
        <v>756</v>
      </c>
      <c r="D252">
        <v>1996</v>
      </c>
      <c r="E252">
        <v>2842.7086453895631</v>
      </c>
      <c r="F252" t="s">
        <v>753</v>
      </c>
      <c r="G252" t="s">
        <v>732</v>
      </c>
      <c r="H252" t="s">
        <v>754</v>
      </c>
      <c r="I252" t="s">
        <v>755</v>
      </c>
    </row>
    <row r="253" spans="1:9">
      <c r="A253">
        <v>252</v>
      </c>
      <c r="B253" t="s">
        <v>152</v>
      </c>
      <c r="C253" t="s">
        <v>756</v>
      </c>
      <c r="D253">
        <v>1997</v>
      </c>
      <c r="E253">
        <v>2753.0930162036748</v>
      </c>
      <c r="F253" t="s">
        <v>753</v>
      </c>
      <c r="G253" t="s">
        <v>732</v>
      </c>
      <c r="H253" t="s">
        <v>754</v>
      </c>
      <c r="I253" t="s">
        <v>755</v>
      </c>
    </row>
    <row r="254" spans="1:9">
      <c r="A254">
        <v>253</v>
      </c>
      <c r="B254" t="s">
        <v>152</v>
      </c>
      <c r="C254" t="s">
        <v>756</v>
      </c>
      <c r="D254">
        <v>1998</v>
      </c>
      <c r="E254">
        <v>2807.7711417445789</v>
      </c>
      <c r="F254" t="s">
        <v>753</v>
      </c>
      <c r="G254" t="s">
        <v>732</v>
      </c>
      <c r="H254" t="s">
        <v>754</v>
      </c>
      <c r="I254" t="s">
        <v>755</v>
      </c>
    </row>
    <row r="255" spans="1:9">
      <c r="A255">
        <v>254</v>
      </c>
      <c r="B255" t="s">
        <v>152</v>
      </c>
      <c r="C255" t="s">
        <v>756</v>
      </c>
      <c r="D255">
        <v>1999</v>
      </c>
      <c r="E255">
        <v>2957.1859500559322</v>
      </c>
      <c r="F255" t="s">
        <v>753</v>
      </c>
      <c r="G255" t="s">
        <v>732</v>
      </c>
      <c r="H255" t="s">
        <v>754</v>
      </c>
      <c r="I255" t="s">
        <v>755</v>
      </c>
    </row>
    <row r="256" spans="1:9">
      <c r="A256">
        <v>255</v>
      </c>
      <c r="B256" t="s">
        <v>152</v>
      </c>
      <c r="C256" t="s">
        <v>756</v>
      </c>
      <c r="D256">
        <v>2000</v>
      </c>
      <c r="E256">
        <v>2932.2025579031092</v>
      </c>
      <c r="F256" t="s">
        <v>753</v>
      </c>
      <c r="G256" t="s">
        <v>732</v>
      </c>
      <c r="H256" t="s">
        <v>754</v>
      </c>
      <c r="I256" t="s">
        <v>755</v>
      </c>
    </row>
    <row r="257" spans="1:9">
      <c r="A257">
        <v>256</v>
      </c>
      <c r="B257" t="s">
        <v>152</v>
      </c>
      <c r="C257" t="s">
        <v>756</v>
      </c>
      <c r="D257">
        <v>2001</v>
      </c>
      <c r="E257">
        <v>2995.765412499406</v>
      </c>
      <c r="F257" t="s">
        <v>753</v>
      </c>
      <c r="G257" t="s">
        <v>732</v>
      </c>
      <c r="H257" t="s">
        <v>754</v>
      </c>
      <c r="I257" t="s">
        <v>755</v>
      </c>
    </row>
    <row r="258" spans="1:9">
      <c r="A258">
        <v>257</v>
      </c>
      <c r="B258" t="s">
        <v>152</v>
      </c>
      <c r="C258" t="s">
        <v>756</v>
      </c>
      <c r="D258">
        <v>2002</v>
      </c>
      <c r="E258">
        <v>2997.617170783034</v>
      </c>
      <c r="F258" t="s">
        <v>753</v>
      </c>
      <c r="G258" t="s">
        <v>732</v>
      </c>
      <c r="H258" t="s">
        <v>754</v>
      </c>
      <c r="I258" t="s">
        <v>755</v>
      </c>
    </row>
    <row r="259" spans="1:9">
      <c r="A259">
        <v>258</v>
      </c>
      <c r="B259" t="s">
        <v>152</v>
      </c>
      <c r="C259" t="s">
        <v>756</v>
      </c>
      <c r="D259">
        <v>2003</v>
      </c>
      <c r="E259">
        <v>3166.0637142927339</v>
      </c>
      <c r="F259" t="s">
        <v>753</v>
      </c>
      <c r="G259" t="s">
        <v>732</v>
      </c>
      <c r="H259" t="s">
        <v>754</v>
      </c>
      <c r="I259" t="s">
        <v>755</v>
      </c>
    </row>
    <row r="260" spans="1:9">
      <c r="A260">
        <v>259</v>
      </c>
      <c r="B260" t="s">
        <v>152</v>
      </c>
      <c r="C260" t="s">
        <v>756</v>
      </c>
      <c r="D260">
        <v>2004</v>
      </c>
      <c r="E260">
        <v>3136.81592749826</v>
      </c>
      <c r="F260" t="s">
        <v>753</v>
      </c>
      <c r="G260" t="s">
        <v>732</v>
      </c>
      <c r="H260" t="s">
        <v>754</v>
      </c>
      <c r="I260" t="s">
        <v>755</v>
      </c>
    </row>
    <row r="261" spans="1:9">
      <c r="A261">
        <v>260</v>
      </c>
      <c r="B261" t="s">
        <v>152</v>
      </c>
      <c r="C261" t="s">
        <v>756</v>
      </c>
      <c r="D261">
        <v>2005</v>
      </c>
      <c r="E261">
        <v>3221.5037072331079</v>
      </c>
      <c r="F261" t="s">
        <v>753</v>
      </c>
      <c r="G261" t="s">
        <v>732</v>
      </c>
      <c r="H261" t="s">
        <v>754</v>
      </c>
      <c r="I261" t="s">
        <v>755</v>
      </c>
    </row>
    <row r="262" spans="1:9">
      <c r="A262">
        <v>261</v>
      </c>
      <c r="B262" t="s">
        <v>152</v>
      </c>
      <c r="C262" t="s">
        <v>756</v>
      </c>
      <c r="D262">
        <v>2006</v>
      </c>
      <c r="E262">
        <v>3192.9766372471581</v>
      </c>
      <c r="F262" t="s">
        <v>753</v>
      </c>
      <c r="G262" t="s">
        <v>732</v>
      </c>
      <c r="H262" t="s">
        <v>754</v>
      </c>
      <c r="I262" t="s">
        <v>755</v>
      </c>
    </row>
    <row r="263" spans="1:9">
      <c r="A263">
        <v>262</v>
      </c>
      <c r="B263" t="s">
        <v>152</v>
      </c>
      <c r="C263" t="s">
        <v>756</v>
      </c>
      <c r="D263">
        <v>2007</v>
      </c>
      <c r="E263">
        <v>3392.677388944669</v>
      </c>
      <c r="F263" t="s">
        <v>753</v>
      </c>
      <c r="G263" t="s">
        <v>732</v>
      </c>
      <c r="H263" t="s">
        <v>754</v>
      </c>
      <c r="I263" t="s">
        <v>755</v>
      </c>
    </row>
    <row r="264" spans="1:9">
      <c r="A264">
        <v>263</v>
      </c>
      <c r="B264" t="s">
        <v>152</v>
      </c>
      <c r="C264" t="s">
        <v>756</v>
      </c>
      <c r="D264">
        <v>2008</v>
      </c>
      <c r="E264">
        <v>3181.3666482389572</v>
      </c>
      <c r="F264" t="s">
        <v>753</v>
      </c>
      <c r="G264" t="s">
        <v>732</v>
      </c>
      <c r="H264" t="s">
        <v>754</v>
      </c>
      <c r="I264" t="s">
        <v>755</v>
      </c>
    </row>
    <row r="265" spans="1:9">
      <c r="A265">
        <v>264</v>
      </c>
      <c r="B265" t="s">
        <v>152</v>
      </c>
      <c r="C265" t="s">
        <v>756</v>
      </c>
      <c r="D265">
        <v>2009</v>
      </c>
      <c r="E265">
        <v>3042.692810131246</v>
      </c>
      <c r="F265" t="s">
        <v>753</v>
      </c>
      <c r="G265" t="s">
        <v>732</v>
      </c>
      <c r="H265" t="s">
        <v>754</v>
      </c>
      <c r="I265" t="s">
        <v>755</v>
      </c>
    </row>
    <row r="266" spans="1:9">
      <c r="A266">
        <v>265</v>
      </c>
      <c r="B266" t="s">
        <v>152</v>
      </c>
      <c r="C266" t="s">
        <v>756</v>
      </c>
      <c r="D266">
        <v>2010</v>
      </c>
      <c r="E266">
        <v>3341.833917167708</v>
      </c>
      <c r="F266" t="s">
        <v>753</v>
      </c>
      <c r="G266" t="s">
        <v>732</v>
      </c>
      <c r="H266" t="s">
        <v>754</v>
      </c>
      <c r="I266" t="s">
        <v>755</v>
      </c>
    </row>
    <row r="267" spans="1:9">
      <c r="A267">
        <v>266</v>
      </c>
      <c r="B267" t="s">
        <v>152</v>
      </c>
      <c r="C267" t="s">
        <v>756</v>
      </c>
      <c r="D267">
        <v>2011</v>
      </c>
      <c r="E267">
        <v>3315.699677906171</v>
      </c>
      <c r="F267" t="s">
        <v>753</v>
      </c>
      <c r="G267" t="s">
        <v>732</v>
      </c>
      <c r="H267" t="s">
        <v>754</v>
      </c>
      <c r="I267" t="s">
        <v>755</v>
      </c>
    </row>
    <row r="268" spans="1:9">
      <c r="A268">
        <v>267</v>
      </c>
      <c r="B268" t="s">
        <v>152</v>
      </c>
      <c r="C268" t="s">
        <v>756</v>
      </c>
      <c r="D268">
        <v>2012</v>
      </c>
      <c r="E268">
        <v>3277.7050792893278</v>
      </c>
      <c r="F268" t="s">
        <v>753</v>
      </c>
      <c r="G268" t="s">
        <v>732</v>
      </c>
      <c r="H268" t="s">
        <v>754</v>
      </c>
      <c r="I268" t="s">
        <v>755</v>
      </c>
    </row>
    <row r="269" spans="1:9">
      <c r="A269">
        <v>268</v>
      </c>
      <c r="B269" t="s">
        <v>152</v>
      </c>
      <c r="C269" t="s">
        <v>756</v>
      </c>
      <c r="D269">
        <v>2013</v>
      </c>
      <c r="E269">
        <v>3346.4206858088151</v>
      </c>
      <c r="F269" t="s">
        <v>753</v>
      </c>
      <c r="G269" t="s">
        <v>732</v>
      </c>
      <c r="H269" t="s">
        <v>754</v>
      </c>
      <c r="I269" t="s">
        <v>755</v>
      </c>
    </row>
    <row r="270" spans="1:9">
      <c r="A270">
        <v>269</v>
      </c>
      <c r="B270" t="s">
        <v>152</v>
      </c>
      <c r="C270" t="s">
        <v>756</v>
      </c>
      <c r="D270">
        <v>2014</v>
      </c>
      <c r="E270">
        <v>3421.2825663323902</v>
      </c>
      <c r="F270" t="s">
        <v>753</v>
      </c>
      <c r="G270" t="s">
        <v>732</v>
      </c>
      <c r="H270" t="s">
        <v>754</v>
      </c>
      <c r="I270" t="s">
        <v>755</v>
      </c>
    </row>
    <row r="271" spans="1:9">
      <c r="A271">
        <v>270</v>
      </c>
      <c r="B271" t="s">
        <v>152</v>
      </c>
      <c r="C271" t="s">
        <v>756</v>
      </c>
      <c r="D271">
        <v>2015</v>
      </c>
      <c r="E271">
        <v>3535.6703772269648</v>
      </c>
      <c r="F271" t="s">
        <v>753</v>
      </c>
      <c r="G271" t="s">
        <v>732</v>
      </c>
      <c r="H271" t="s">
        <v>754</v>
      </c>
      <c r="I271" t="s">
        <v>755</v>
      </c>
    </row>
    <row r="272" spans="1:9">
      <c r="A272">
        <v>271</v>
      </c>
      <c r="B272" t="s">
        <v>152</v>
      </c>
      <c r="C272" t="s">
        <v>756</v>
      </c>
      <c r="D272">
        <v>2016</v>
      </c>
      <c r="E272">
        <v>3253.8399668138809</v>
      </c>
      <c r="F272" t="s">
        <v>753</v>
      </c>
      <c r="G272" t="s">
        <v>732</v>
      </c>
      <c r="H272" t="s">
        <v>754</v>
      </c>
      <c r="I272" t="s">
        <v>755</v>
      </c>
    </row>
    <row r="273" spans="1:9">
      <c r="A273">
        <v>272</v>
      </c>
      <c r="B273" t="s">
        <v>152</v>
      </c>
      <c r="C273" t="s">
        <v>756</v>
      </c>
      <c r="D273">
        <v>2017</v>
      </c>
      <c r="E273">
        <v>3250.4538851978759</v>
      </c>
      <c r="F273" t="s">
        <v>753</v>
      </c>
      <c r="G273" t="s">
        <v>732</v>
      </c>
      <c r="H273" t="s">
        <v>754</v>
      </c>
      <c r="I273" t="s">
        <v>755</v>
      </c>
    </row>
    <row r="274" spans="1:9">
      <c r="A274">
        <v>273</v>
      </c>
      <c r="B274" t="s">
        <v>152</v>
      </c>
      <c r="C274" t="s">
        <v>756</v>
      </c>
      <c r="D274">
        <v>2018</v>
      </c>
      <c r="E274">
        <v>3130.866227194424</v>
      </c>
      <c r="F274" t="s">
        <v>753</v>
      </c>
      <c r="G274" t="s">
        <v>732</v>
      </c>
      <c r="H274" t="s">
        <v>754</v>
      </c>
      <c r="I274" t="s">
        <v>755</v>
      </c>
    </row>
    <row r="275" spans="1:9">
      <c r="A275">
        <v>274</v>
      </c>
      <c r="B275" t="s">
        <v>152</v>
      </c>
      <c r="C275" t="s">
        <v>756</v>
      </c>
      <c r="D275">
        <v>2019</v>
      </c>
      <c r="E275">
        <v>3126.034294308075</v>
      </c>
      <c r="F275" t="s">
        <v>753</v>
      </c>
      <c r="G275" t="s">
        <v>732</v>
      </c>
      <c r="H275" t="s">
        <v>754</v>
      </c>
      <c r="I275" t="s">
        <v>755</v>
      </c>
    </row>
    <row r="276" spans="1:9">
      <c r="A276">
        <v>275</v>
      </c>
      <c r="B276" t="s">
        <v>152</v>
      </c>
      <c r="C276" t="s">
        <v>756</v>
      </c>
      <c r="D276">
        <v>2020</v>
      </c>
      <c r="E276">
        <v>2904.5362753306849</v>
      </c>
      <c r="F276" t="s">
        <v>753</v>
      </c>
      <c r="G276" t="s">
        <v>732</v>
      </c>
      <c r="H276" t="s">
        <v>754</v>
      </c>
      <c r="I276" t="s">
        <v>755</v>
      </c>
    </row>
    <row r="277" spans="1:9">
      <c r="A277">
        <v>276</v>
      </c>
      <c r="B277" t="s">
        <v>152</v>
      </c>
      <c r="C277" t="s">
        <v>756</v>
      </c>
      <c r="D277">
        <v>2021</v>
      </c>
      <c r="E277">
        <v>2935.1433619258041</v>
      </c>
      <c r="F277" t="s">
        <v>753</v>
      </c>
      <c r="G277" t="s">
        <v>732</v>
      </c>
      <c r="H277" t="s">
        <v>754</v>
      </c>
      <c r="I277" t="s">
        <v>755</v>
      </c>
    </row>
    <row r="278" spans="1:9">
      <c r="A278">
        <v>277</v>
      </c>
      <c r="B278" t="s">
        <v>152</v>
      </c>
      <c r="C278" t="s">
        <v>756</v>
      </c>
      <c r="D278">
        <v>2022</v>
      </c>
      <c r="E278">
        <v>2760.9684570484642</v>
      </c>
      <c r="F278" t="s">
        <v>753</v>
      </c>
      <c r="G278" t="s">
        <v>732</v>
      </c>
      <c r="H278" t="s">
        <v>754</v>
      </c>
      <c r="I278" t="s">
        <v>755</v>
      </c>
    </row>
    <row r="279" spans="1:9">
      <c r="A279">
        <v>278</v>
      </c>
      <c r="B279" t="s">
        <v>152</v>
      </c>
      <c r="C279" t="s">
        <v>756</v>
      </c>
      <c r="D279">
        <v>2023</v>
      </c>
      <c r="E279">
        <v>2665.0049223568822</v>
      </c>
      <c r="F279" t="s">
        <v>753</v>
      </c>
      <c r="G279" t="s">
        <v>732</v>
      </c>
      <c r="H279" t="s">
        <v>754</v>
      </c>
      <c r="I279" t="s">
        <v>755</v>
      </c>
    </row>
    <row r="280" spans="1:9">
      <c r="A280">
        <v>279</v>
      </c>
      <c r="B280" t="s">
        <v>152</v>
      </c>
      <c r="C280" t="s">
        <v>756</v>
      </c>
      <c r="D280">
        <v>2024</v>
      </c>
      <c r="E280">
        <v>2653.9319559999999</v>
      </c>
      <c r="F280" t="s">
        <v>753</v>
      </c>
      <c r="G280" t="s">
        <v>732</v>
      </c>
      <c r="H280" t="s">
        <v>754</v>
      </c>
      <c r="I280" t="s">
        <v>755</v>
      </c>
    </row>
    <row r="281" spans="1:9">
      <c r="A281">
        <v>280</v>
      </c>
      <c r="B281" t="s">
        <v>152</v>
      </c>
      <c r="C281" t="s">
        <v>756</v>
      </c>
      <c r="D281">
        <v>2025</v>
      </c>
      <c r="E281">
        <v>2792.9445930000002</v>
      </c>
      <c r="F281" t="s">
        <v>753</v>
      </c>
      <c r="G281" t="s">
        <v>732</v>
      </c>
      <c r="H281" t="s">
        <v>754</v>
      </c>
      <c r="I281" t="s">
        <v>755</v>
      </c>
    </row>
    <row r="282" spans="1:9">
      <c r="A282">
        <v>281</v>
      </c>
      <c r="B282" t="s">
        <v>152</v>
      </c>
      <c r="C282" t="s">
        <v>756</v>
      </c>
      <c r="D282">
        <v>2026</v>
      </c>
      <c r="E282">
        <v>2077.7450990000002</v>
      </c>
      <c r="F282" t="s">
        <v>753</v>
      </c>
      <c r="G282" t="s">
        <v>732</v>
      </c>
      <c r="H282" t="s">
        <v>754</v>
      </c>
      <c r="I282" t="s">
        <v>755</v>
      </c>
    </row>
    <row r="283" spans="1:9">
      <c r="A283">
        <v>282</v>
      </c>
      <c r="B283" t="s">
        <v>152</v>
      </c>
      <c r="C283" t="s">
        <v>756</v>
      </c>
      <c r="D283">
        <v>2027</v>
      </c>
      <c r="E283">
        <v>1839.7436729999999</v>
      </c>
      <c r="F283" t="s">
        <v>753</v>
      </c>
      <c r="G283" t="s">
        <v>732</v>
      </c>
      <c r="H283" t="s">
        <v>754</v>
      </c>
      <c r="I283" t="s">
        <v>755</v>
      </c>
    </row>
    <row r="284" spans="1:9">
      <c r="A284">
        <v>283</v>
      </c>
      <c r="B284" t="s">
        <v>152</v>
      </c>
      <c r="C284" t="s">
        <v>756</v>
      </c>
      <c r="D284">
        <v>2028</v>
      </c>
      <c r="E284">
        <v>1840.3602920000001</v>
      </c>
      <c r="F284" t="s">
        <v>753</v>
      </c>
      <c r="G284" t="s">
        <v>732</v>
      </c>
      <c r="H284" t="s">
        <v>754</v>
      </c>
      <c r="I284" t="s">
        <v>755</v>
      </c>
    </row>
    <row r="285" spans="1:9">
      <c r="A285">
        <v>284</v>
      </c>
      <c r="B285" t="s">
        <v>152</v>
      </c>
      <c r="C285" t="s">
        <v>756</v>
      </c>
      <c r="D285">
        <v>2029</v>
      </c>
      <c r="E285">
        <v>1841.015048</v>
      </c>
      <c r="F285" t="s">
        <v>753</v>
      </c>
      <c r="G285" t="s">
        <v>732</v>
      </c>
      <c r="H285" t="s">
        <v>754</v>
      </c>
      <c r="I285" t="s">
        <v>755</v>
      </c>
    </row>
    <row r="286" spans="1:9">
      <c r="A286">
        <v>285</v>
      </c>
      <c r="B286" t="s">
        <v>152</v>
      </c>
      <c r="C286" t="s">
        <v>756</v>
      </c>
      <c r="D286">
        <v>2030</v>
      </c>
      <c r="E286">
        <v>1841.7101749999999</v>
      </c>
      <c r="F286" t="s">
        <v>753</v>
      </c>
      <c r="G286" t="s">
        <v>732</v>
      </c>
      <c r="H286" t="s">
        <v>754</v>
      </c>
      <c r="I286" t="s">
        <v>755</v>
      </c>
    </row>
    <row r="287" spans="1:9">
      <c r="A287">
        <v>286</v>
      </c>
      <c r="B287" t="s">
        <v>152</v>
      </c>
      <c r="C287" t="s">
        <v>756</v>
      </c>
      <c r="D287">
        <v>2031</v>
      </c>
      <c r="E287">
        <v>1841.706338</v>
      </c>
      <c r="F287" t="s">
        <v>753</v>
      </c>
      <c r="G287" t="s">
        <v>732</v>
      </c>
      <c r="H287" t="s">
        <v>754</v>
      </c>
      <c r="I287" t="s">
        <v>755</v>
      </c>
    </row>
    <row r="288" spans="1:9">
      <c r="A288">
        <v>287</v>
      </c>
      <c r="B288" t="s">
        <v>152</v>
      </c>
      <c r="C288" t="s">
        <v>756</v>
      </c>
      <c r="D288">
        <v>2032</v>
      </c>
      <c r="E288">
        <v>1841.7032489999999</v>
      </c>
      <c r="F288" t="s">
        <v>753</v>
      </c>
      <c r="G288" t="s">
        <v>732</v>
      </c>
      <c r="H288" t="s">
        <v>754</v>
      </c>
      <c r="I288" t="s">
        <v>755</v>
      </c>
    </row>
    <row r="289" spans="1:9">
      <c r="A289">
        <v>288</v>
      </c>
      <c r="B289" t="s">
        <v>152</v>
      </c>
      <c r="C289" t="s">
        <v>756</v>
      </c>
      <c r="D289">
        <v>2033</v>
      </c>
      <c r="E289">
        <v>1841.7008980000001</v>
      </c>
      <c r="F289" t="s">
        <v>753</v>
      </c>
      <c r="G289" t="s">
        <v>732</v>
      </c>
      <c r="H289" t="s">
        <v>754</v>
      </c>
      <c r="I289" t="s">
        <v>755</v>
      </c>
    </row>
    <row r="290" spans="1:9">
      <c r="A290">
        <v>289</v>
      </c>
      <c r="B290" t="s">
        <v>152</v>
      </c>
      <c r="C290" t="s">
        <v>756</v>
      </c>
      <c r="D290">
        <v>2034</v>
      </c>
      <c r="E290">
        <v>1841.6992789999999</v>
      </c>
      <c r="F290" t="s">
        <v>753</v>
      </c>
      <c r="G290" t="s">
        <v>732</v>
      </c>
      <c r="H290" t="s">
        <v>754</v>
      </c>
      <c r="I290" t="s">
        <v>755</v>
      </c>
    </row>
    <row r="291" spans="1:9">
      <c r="A291">
        <v>290</v>
      </c>
      <c r="B291" t="s">
        <v>152</v>
      </c>
      <c r="C291" t="s">
        <v>756</v>
      </c>
      <c r="D291">
        <v>2035</v>
      </c>
      <c r="E291">
        <v>1841.698384</v>
      </c>
      <c r="F291" t="s">
        <v>753</v>
      </c>
      <c r="G291" t="s">
        <v>732</v>
      </c>
      <c r="H291" t="s">
        <v>754</v>
      </c>
      <c r="I291" t="s">
        <v>755</v>
      </c>
    </row>
    <row r="292" spans="1:9">
      <c r="A292">
        <v>291</v>
      </c>
      <c r="B292" t="s">
        <v>152</v>
      </c>
      <c r="C292" t="s">
        <v>756</v>
      </c>
      <c r="D292">
        <v>2036</v>
      </c>
      <c r="E292">
        <v>1841.6982049999999</v>
      </c>
      <c r="F292" t="s">
        <v>753</v>
      </c>
      <c r="G292" t="s">
        <v>732</v>
      </c>
      <c r="H292" t="s">
        <v>754</v>
      </c>
      <c r="I292" t="s">
        <v>755</v>
      </c>
    </row>
    <row r="293" spans="1:9">
      <c r="A293">
        <v>292</v>
      </c>
      <c r="B293" t="s">
        <v>152</v>
      </c>
      <c r="C293" t="s">
        <v>756</v>
      </c>
      <c r="D293">
        <v>2037</v>
      </c>
      <c r="E293">
        <v>1841.6987369999999</v>
      </c>
      <c r="F293" t="s">
        <v>753</v>
      </c>
      <c r="G293" t="s">
        <v>732</v>
      </c>
      <c r="H293" t="s">
        <v>754</v>
      </c>
      <c r="I293" t="s">
        <v>755</v>
      </c>
    </row>
    <row r="294" spans="1:9">
      <c r="A294">
        <v>293</v>
      </c>
      <c r="B294" t="s">
        <v>152</v>
      </c>
      <c r="C294" t="s">
        <v>756</v>
      </c>
      <c r="D294">
        <v>2038</v>
      </c>
      <c r="E294">
        <v>1841.6999719999999</v>
      </c>
      <c r="F294" t="s">
        <v>753</v>
      </c>
      <c r="G294" t="s">
        <v>732</v>
      </c>
      <c r="H294" t="s">
        <v>754</v>
      </c>
      <c r="I294" t="s">
        <v>755</v>
      </c>
    </row>
    <row r="295" spans="1:9">
      <c r="A295">
        <v>294</v>
      </c>
      <c r="B295" t="s">
        <v>152</v>
      </c>
      <c r="C295" t="s">
        <v>756</v>
      </c>
      <c r="D295">
        <v>2039</v>
      </c>
      <c r="E295">
        <v>1841.7019049999999</v>
      </c>
      <c r="F295" t="s">
        <v>753</v>
      </c>
      <c r="G295" t="s">
        <v>732</v>
      </c>
      <c r="H295" t="s">
        <v>754</v>
      </c>
      <c r="I295" t="s">
        <v>755</v>
      </c>
    </row>
    <row r="296" spans="1:9">
      <c r="A296">
        <v>295</v>
      </c>
      <c r="B296" t="s">
        <v>152</v>
      </c>
      <c r="C296" t="s">
        <v>756</v>
      </c>
      <c r="D296">
        <v>2040</v>
      </c>
      <c r="E296">
        <v>1841.7045290000001</v>
      </c>
      <c r="F296" t="s">
        <v>753</v>
      </c>
      <c r="G296" t="s">
        <v>732</v>
      </c>
      <c r="H296" t="s">
        <v>754</v>
      </c>
      <c r="I296" t="s">
        <v>755</v>
      </c>
    </row>
    <row r="297" spans="1:9">
      <c r="A297">
        <v>296</v>
      </c>
      <c r="B297" t="s">
        <v>152</v>
      </c>
      <c r="C297" t="s">
        <v>756</v>
      </c>
      <c r="D297">
        <v>2041</v>
      </c>
      <c r="E297">
        <v>1841.70784</v>
      </c>
      <c r="F297" t="s">
        <v>753</v>
      </c>
      <c r="G297" t="s">
        <v>732</v>
      </c>
      <c r="H297" t="s">
        <v>754</v>
      </c>
      <c r="I297" t="s">
        <v>755</v>
      </c>
    </row>
    <row r="298" spans="1:9">
      <c r="A298">
        <v>297</v>
      </c>
      <c r="B298" t="s">
        <v>152</v>
      </c>
      <c r="C298" t="s">
        <v>756</v>
      </c>
      <c r="D298">
        <v>2042</v>
      </c>
      <c r="E298">
        <v>1841.711832</v>
      </c>
      <c r="F298" t="s">
        <v>753</v>
      </c>
      <c r="G298" t="s">
        <v>732</v>
      </c>
      <c r="H298" t="s">
        <v>754</v>
      </c>
      <c r="I298" t="s">
        <v>755</v>
      </c>
    </row>
    <row r="299" spans="1:9">
      <c r="A299">
        <v>298</v>
      </c>
      <c r="B299" t="s">
        <v>152</v>
      </c>
      <c r="C299" t="s">
        <v>756</v>
      </c>
      <c r="D299">
        <v>2043</v>
      </c>
      <c r="E299">
        <v>1841.7164990000001</v>
      </c>
      <c r="F299" t="s">
        <v>753</v>
      </c>
      <c r="G299" t="s">
        <v>732</v>
      </c>
      <c r="H299" t="s">
        <v>754</v>
      </c>
      <c r="I299" t="s">
        <v>755</v>
      </c>
    </row>
    <row r="300" spans="1:9">
      <c r="A300">
        <v>299</v>
      </c>
      <c r="B300" t="s">
        <v>152</v>
      </c>
      <c r="C300" t="s">
        <v>756</v>
      </c>
      <c r="D300">
        <v>2044</v>
      </c>
      <c r="E300">
        <v>1841.7218379999999</v>
      </c>
      <c r="F300" t="s">
        <v>753</v>
      </c>
      <c r="G300" t="s">
        <v>732</v>
      </c>
      <c r="H300" t="s">
        <v>754</v>
      </c>
      <c r="I300" t="s">
        <v>755</v>
      </c>
    </row>
    <row r="301" spans="1:9">
      <c r="A301">
        <v>300</v>
      </c>
      <c r="B301" t="s">
        <v>152</v>
      </c>
      <c r="C301" t="s">
        <v>756</v>
      </c>
      <c r="D301">
        <v>2045</v>
      </c>
      <c r="E301">
        <v>1841.727844</v>
      </c>
      <c r="F301" t="s">
        <v>753</v>
      </c>
      <c r="G301" t="s">
        <v>732</v>
      </c>
      <c r="H301" t="s">
        <v>754</v>
      </c>
      <c r="I301" t="s">
        <v>755</v>
      </c>
    </row>
    <row r="302" spans="1:9">
      <c r="A302">
        <v>301</v>
      </c>
      <c r="B302" t="s">
        <v>152</v>
      </c>
      <c r="C302" t="s">
        <v>756</v>
      </c>
      <c r="D302">
        <v>2046</v>
      </c>
      <c r="E302">
        <v>1841.734512</v>
      </c>
      <c r="F302" t="s">
        <v>753</v>
      </c>
      <c r="G302" t="s">
        <v>732</v>
      </c>
      <c r="H302" t="s">
        <v>754</v>
      </c>
      <c r="I302" t="s">
        <v>755</v>
      </c>
    </row>
    <row r="303" spans="1:9">
      <c r="A303">
        <v>302</v>
      </c>
      <c r="B303" t="s">
        <v>152</v>
      </c>
      <c r="C303" t="s">
        <v>756</v>
      </c>
      <c r="D303">
        <v>2047</v>
      </c>
      <c r="E303">
        <v>1841.7418399999999</v>
      </c>
      <c r="F303" t="s">
        <v>753</v>
      </c>
      <c r="G303" t="s">
        <v>732</v>
      </c>
      <c r="H303" t="s">
        <v>754</v>
      </c>
      <c r="I303" t="s">
        <v>755</v>
      </c>
    </row>
    <row r="304" spans="1:9">
      <c r="A304">
        <v>303</v>
      </c>
      <c r="B304" t="s">
        <v>152</v>
      </c>
      <c r="C304" t="s">
        <v>756</v>
      </c>
      <c r="D304">
        <v>2048</v>
      </c>
      <c r="E304">
        <v>1841.749822</v>
      </c>
      <c r="F304" t="s">
        <v>753</v>
      </c>
      <c r="G304" t="s">
        <v>732</v>
      </c>
      <c r="H304" t="s">
        <v>754</v>
      </c>
      <c r="I304" t="s">
        <v>755</v>
      </c>
    </row>
    <row r="305" spans="1:9">
      <c r="A305">
        <v>304</v>
      </c>
      <c r="B305" t="s">
        <v>152</v>
      </c>
      <c r="C305" t="s">
        <v>756</v>
      </c>
      <c r="D305">
        <v>2049</v>
      </c>
      <c r="E305">
        <v>1841.758456</v>
      </c>
      <c r="F305" t="s">
        <v>753</v>
      </c>
      <c r="G305" t="s">
        <v>732</v>
      </c>
      <c r="H305" t="s">
        <v>754</v>
      </c>
      <c r="I305" t="s">
        <v>755</v>
      </c>
    </row>
    <row r="306" spans="1:9">
      <c r="A306">
        <v>305</v>
      </c>
      <c r="B306" t="s">
        <v>152</v>
      </c>
      <c r="C306" t="s">
        <v>756</v>
      </c>
      <c r="D306">
        <v>2050</v>
      </c>
      <c r="E306">
        <v>1841.7677389999999</v>
      </c>
      <c r="F306" t="s">
        <v>753</v>
      </c>
      <c r="G306" t="s">
        <v>732</v>
      </c>
      <c r="H306" t="s">
        <v>754</v>
      </c>
      <c r="I306" t="s">
        <v>755</v>
      </c>
    </row>
    <row r="307" spans="1:9">
      <c r="A307">
        <v>306</v>
      </c>
      <c r="B307" t="s">
        <v>152</v>
      </c>
      <c r="C307" t="s">
        <v>758</v>
      </c>
      <c r="D307">
        <v>1990</v>
      </c>
      <c r="E307">
        <v>0</v>
      </c>
      <c r="F307" t="s">
        <v>753</v>
      </c>
      <c r="G307" t="s">
        <v>732</v>
      </c>
      <c r="H307" t="s">
        <v>754</v>
      </c>
      <c r="I307" t="s">
        <v>755</v>
      </c>
    </row>
    <row r="308" spans="1:9">
      <c r="A308">
        <v>307</v>
      </c>
      <c r="B308" t="s">
        <v>152</v>
      </c>
      <c r="C308" t="s">
        <v>758</v>
      </c>
      <c r="D308">
        <v>1991</v>
      </c>
      <c r="E308">
        <v>0</v>
      </c>
      <c r="F308" t="s">
        <v>753</v>
      </c>
      <c r="G308" t="s">
        <v>732</v>
      </c>
      <c r="H308" t="s">
        <v>754</v>
      </c>
      <c r="I308" t="s">
        <v>755</v>
      </c>
    </row>
    <row r="309" spans="1:9">
      <c r="A309">
        <v>308</v>
      </c>
      <c r="B309" t="s">
        <v>152</v>
      </c>
      <c r="C309" t="s">
        <v>758</v>
      </c>
      <c r="D309">
        <v>1992</v>
      </c>
      <c r="E309">
        <v>0.2599999999999999</v>
      </c>
      <c r="F309" t="s">
        <v>753</v>
      </c>
      <c r="G309" t="s">
        <v>732</v>
      </c>
      <c r="H309" t="s">
        <v>754</v>
      </c>
      <c r="I309" t="s">
        <v>755</v>
      </c>
    </row>
    <row r="310" spans="1:9">
      <c r="A310">
        <v>309</v>
      </c>
      <c r="B310" t="s">
        <v>152</v>
      </c>
      <c r="C310" t="s">
        <v>758</v>
      </c>
      <c r="D310">
        <v>1993</v>
      </c>
      <c r="E310">
        <v>0.38999999999999979</v>
      </c>
      <c r="F310" t="s">
        <v>753</v>
      </c>
      <c r="G310" t="s">
        <v>732</v>
      </c>
      <c r="H310" t="s">
        <v>754</v>
      </c>
      <c r="I310" t="s">
        <v>755</v>
      </c>
    </row>
    <row r="311" spans="1:9">
      <c r="A311">
        <v>310</v>
      </c>
      <c r="B311" t="s">
        <v>152</v>
      </c>
      <c r="C311" t="s">
        <v>758</v>
      </c>
      <c r="D311">
        <v>1994</v>
      </c>
      <c r="E311">
        <v>11.821542096799551</v>
      </c>
      <c r="F311" t="s">
        <v>753</v>
      </c>
      <c r="G311" t="s">
        <v>732</v>
      </c>
      <c r="H311" t="s">
        <v>754</v>
      </c>
      <c r="I311" t="s">
        <v>755</v>
      </c>
    </row>
    <row r="312" spans="1:9">
      <c r="A312">
        <v>311</v>
      </c>
      <c r="B312" t="s">
        <v>152</v>
      </c>
      <c r="C312" t="s">
        <v>758</v>
      </c>
      <c r="D312">
        <v>1995</v>
      </c>
      <c r="E312">
        <v>29.462931991860192</v>
      </c>
      <c r="F312" t="s">
        <v>753</v>
      </c>
      <c r="G312" t="s">
        <v>732</v>
      </c>
      <c r="H312" t="s">
        <v>754</v>
      </c>
      <c r="I312" t="s">
        <v>755</v>
      </c>
    </row>
    <row r="313" spans="1:9">
      <c r="A313">
        <v>312</v>
      </c>
      <c r="B313" t="s">
        <v>152</v>
      </c>
      <c r="C313" t="s">
        <v>758</v>
      </c>
      <c r="D313">
        <v>1996</v>
      </c>
      <c r="E313">
        <v>66.789176074552543</v>
      </c>
      <c r="F313" t="s">
        <v>753</v>
      </c>
      <c r="G313" t="s">
        <v>732</v>
      </c>
      <c r="H313" t="s">
        <v>754</v>
      </c>
      <c r="I313" t="s">
        <v>755</v>
      </c>
    </row>
    <row r="314" spans="1:9">
      <c r="A314">
        <v>313</v>
      </c>
      <c r="B314" t="s">
        <v>152</v>
      </c>
      <c r="C314" t="s">
        <v>758</v>
      </c>
      <c r="D314">
        <v>1997</v>
      </c>
      <c r="E314">
        <v>113.35158919593231</v>
      </c>
      <c r="F314" t="s">
        <v>753</v>
      </c>
      <c r="G314" t="s">
        <v>732</v>
      </c>
      <c r="H314" t="s">
        <v>754</v>
      </c>
      <c r="I314" t="s">
        <v>755</v>
      </c>
    </row>
    <row r="315" spans="1:9">
      <c r="A315">
        <v>314</v>
      </c>
      <c r="B315" t="s">
        <v>152</v>
      </c>
      <c r="C315" t="s">
        <v>758</v>
      </c>
      <c r="D315">
        <v>1998</v>
      </c>
      <c r="E315">
        <v>140.2607843338632</v>
      </c>
      <c r="F315" t="s">
        <v>753</v>
      </c>
      <c r="G315" t="s">
        <v>732</v>
      </c>
      <c r="H315" t="s">
        <v>754</v>
      </c>
      <c r="I315" t="s">
        <v>755</v>
      </c>
    </row>
    <row r="316" spans="1:9">
      <c r="A316">
        <v>315</v>
      </c>
      <c r="B316" t="s">
        <v>152</v>
      </c>
      <c r="C316" t="s">
        <v>758</v>
      </c>
      <c r="D316">
        <v>1999</v>
      </c>
      <c r="E316">
        <v>185.4617080593537</v>
      </c>
      <c r="F316" t="s">
        <v>753</v>
      </c>
      <c r="G316" t="s">
        <v>732</v>
      </c>
      <c r="H316" t="s">
        <v>754</v>
      </c>
      <c r="I316" t="s">
        <v>755</v>
      </c>
    </row>
    <row r="317" spans="1:9">
      <c r="A317">
        <v>316</v>
      </c>
      <c r="B317" t="s">
        <v>152</v>
      </c>
      <c r="C317" t="s">
        <v>758</v>
      </c>
      <c r="D317">
        <v>2000</v>
      </c>
      <c r="E317">
        <v>226.6030005437523</v>
      </c>
      <c r="F317" t="s">
        <v>753</v>
      </c>
      <c r="G317" t="s">
        <v>732</v>
      </c>
      <c r="H317" t="s">
        <v>754</v>
      </c>
      <c r="I317" t="s">
        <v>755</v>
      </c>
    </row>
    <row r="318" spans="1:9">
      <c r="A318">
        <v>317</v>
      </c>
      <c r="B318" t="s">
        <v>152</v>
      </c>
      <c r="C318" t="s">
        <v>758</v>
      </c>
      <c r="D318">
        <v>2001</v>
      </c>
      <c r="E318">
        <v>303.96648611854772</v>
      </c>
      <c r="F318" t="s">
        <v>753</v>
      </c>
      <c r="G318" t="s">
        <v>732</v>
      </c>
      <c r="H318" t="s">
        <v>754</v>
      </c>
      <c r="I318" t="s">
        <v>755</v>
      </c>
    </row>
    <row r="319" spans="1:9">
      <c r="A319">
        <v>318</v>
      </c>
      <c r="B319" t="s">
        <v>152</v>
      </c>
      <c r="C319" t="s">
        <v>758</v>
      </c>
      <c r="D319">
        <v>2002</v>
      </c>
      <c r="E319">
        <v>361.97545306556327</v>
      </c>
      <c r="F319" t="s">
        <v>753</v>
      </c>
      <c r="G319" t="s">
        <v>732</v>
      </c>
      <c r="H319" t="s">
        <v>754</v>
      </c>
      <c r="I319" t="s">
        <v>755</v>
      </c>
    </row>
    <row r="320" spans="1:9">
      <c r="A320">
        <v>319</v>
      </c>
      <c r="B320" t="s">
        <v>152</v>
      </c>
      <c r="C320" t="s">
        <v>758</v>
      </c>
      <c r="D320">
        <v>2003</v>
      </c>
      <c r="E320">
        <v>424.0256014250516</v>
      </c>
      <c r="F320" t="s">
        <v>753</v>
      </c>
      <c r="G320" t="s">
        <v>732</v>
      </c>
      <c r="H320" t="s">
        <v>754</v>
      </c>
      <c r="I320" t="s">
        <v>755</v>
      </c>
    </row>
    <row r="321" spans="1:9">
      <c r="A321">
        <v>320</v>
      </c>
      <c r="B321" t="s">
        <v>152</v>
      </c>
      <c r="C321" t="s">
        <v>758</v>
      </c>
      <c r="D321">
        <v>2004</v>
      </c>
      <c r="E321">
        <v>531.57896896966804</v>
      </c>
      <c r="F321" t="s">
        <v>753</v>
      </c>
      <c r="G321" t="s">
        <v>732</v>
      </c>
      <c r="H321" t="s">
        <v>754</v>
      </c>
      <c r="I321" t="s">
        <v>755</v>
      </c>
    </row>
    <row r="322" spans="1:9">
      <c r="A322">
        <v>321</v>
      </c>
      <c r="B322" t="s">
        <v>152</v>
      </c>
      <c r="C322" t="s">
        <v>758</v>
      </c>
      <c r="D322">
        <v>2005</v>
      </c>
      <c r="E322">
        <v>648.30678519472451</v>
      </c>
      <c r="F322" t="s">
        <v>753</v>
      </c>
      <c r="G322" t="s">
        <v>732</v>
      </c>
      <c r="H322" t="s">
        <v>754</v>
      </c>
      <c r="I322" t="s">
        <v>755</v>
      </c>
    </row>
    <row r="323" spans="1:9">
      <c r="A323">
        <v>322</v>
      </c>
      <c r="B323" t="s">
        <v>152</v>
      </c>
      <c r="C323" t="s">
        <v>758</v>
      </c>
      <c r="D323">
        <v>2006</v>
      </c>
      <c r="E323">
        <v>748.10659479507035</v>
      </c>
      <c r="F323" t="s">
        <v>753</v>
      </c>
      <c r="G323" t="s">
        <v>732</v>
      </c>
      <c r="H323" t="s">
        <v>754</v>
      </c>
      <c r="I323" t="s">
        <v>755</v>
      </c>
    </row>
    <row r="324" spans="1:9">
      <c r="A324">
        <v>323</v>
      </c>
      <c r="B324" t="s">
        <v>152</v>
      </c>
      <c r="C324" t="s">
        <v>758</v>
      </c>
      <c r="D324">
        <v>2007</v>
      </c>
      <c r="E324">
        <v>822.15597506122776</v>
      </c>
      <c r="F324" t="s">
        <v>753</v>
      </c>
      <c r="G324" t="s">
        <v>732</v>
      </c>
      <c r="H324" t="s">
        <v>754</v>
      </c>
      <c r="I324" t="s">
        <v>755</v>
      </c>
    </row>
    <row r="325" spans="1:9">
      <c r="A325">
        <v>324</v>
      </c>
      <c r="B325" t="s">
        <v>152</v>
      </c>
      <c r="C325" t="s">
        <v>758</v>
      </c>
      <c r="D325">
        <v>2008</v>
      </c>
      <c r="E325">
        <v>910.09732613155802</v>
      </c>
      <c r="F325" t="s">
        <v>753</v>
      </c>
      <c r="G325" t="s">
        <v>732</v>
      </c>
      <c r="H325" t="s">
        <v>754</v>
      </c>
      <c r="I325" t="s">
        <v>755</v>
      </c>
    </row>
    <row r="326" spans="1:9">
      <c r="A326">
        <v>325</v>
      </c>
      <c r="B326" t="s">
        <v>152</v>
      </c>
      <c r="C326" t="s">
        <v>758</v>
      </c>
      <c r="D326">
        <v>2009</v>
      </c>
      <c r="E326">
        <v>982.94461152021404</v>
      </c>
      <c r="F326" t="s">
        <v>753</v>
      </c>
      <c r="G326" t="s">
        <v>732</v>
      </c>
      <c r="H326" t="s">
        <v>754</v>
      </c>
      <c r="I326" t="s">
        <v>755</v>
      </c>
    </row>
    <row r="327" spans="1:9">
      <c r="A327">
        <v>326</v>
      </c>
      <c r="B327" t="s">
        <v>152</v>
      </c>
      <c r="C327" t="s">
        <v>758</v>
      </c>
      <c r="D327">
        <v>2010</v>
      </c>
      <c r="E327">
        <v>1010.467495462368</v>
      </c>
      <c r="F327" t="s">
        <v>753</v>
      </c>
      <c r="G327" t="s">
        <v>732</v>
      </c>
      <c r="H327" t="s">
        <v>754</v>
      </c>
      <c r="I327" t="s">
        <v>755</v>
      </c>
    </row>
    <row r="328" spans="1:9">
      <c r="A328">
        <v>327</v>
      </c>
      <c r="B328" t="s">
        <v>152</v>
      </c>
      <c r="C328" t="s">
        <v>758</v>
      </c>
      <c r="D328">
        <v>2011</v>
      </c>
      <c r="E328">
        <v>1058.0099127240289</v>
      </c>
      <c r="F328" t="s">
        <v>753</v>
      </c>
      <c r="G328" t="s">
        <v>732</v>
      </c>
      <c r="H328" t="s">
        <v>754</v>
      </c>
      <c r="I328" t="s">
        <v>755</v>
      </c>
    </row>
    <row r="329" spans="1:9">
      <c r="A329">
        <v>328</v>
      </c>
      <c r="B329" t="s">
        <v>152</v>
      </c>
      <c r="C329" t="s">
        <v>758</v>
      </c>
      <c r="D329">
        <v>2012</v>
      </c>
      <c r="E329">
        <v>1103.121039283755</v>
      </c>
      <c r="F329" t="s">
        <v>753</v>
      </c>
      <c r="G329" t="s">
        <v>732</v>
      </c>
      <c r="H329" t="s">
        <v>754</v>
      </c>
      <c r="I329" t="s">
        <v>755</v>
      </c>
    </row>
    <row r="330" spans="1:9">
      <c r="A330">
        <v>329</v>
      </c>
      <c r="B330" t="s">
        <v>152</v>
      </c>
      <c r="C330" t="s">
        <v>758</v>
      </c>
      <c r="D330">
        <v>2013</v>
      </c>
      <c r="E330">
        <v>1136.5370129920429</v>
      </c>
      <c r="F330" t="s">
        <v>753</v>
      </c>
      <c r="G330" t="s">
        <v>732</v>
      </c>
      <c r="H330" t="s">
        <v>754</v>
      </c>
      <c r="I330" t="s">
        <v>755</v>
      </c>
    </row>
    <row r="331" spans="1:9">
      <c r="A331">
        <v>330</v>
      </c>
      <c r="B331" t="s">
        <v>152</v>
      </c>
      <c r="C331" t="s">
        <v>758</v>
      </c>
      <c r="D331">
        <v>2014</v>
      </c>
      <c r="E331">
        <v>1175.912464832955</v>
      </c>
      <c r="F331" t="s">
        <v>753</v>
      </c>
      <c r="G331" t="s">
        <v>732</v>
      </c>
      <c r="H331" t="s">
        <v>754</v>
      </c>
      <c r="I331" t="s">
        <v>755</v>
      </c>
    </row>
    <row r="332" spans="1:9">
      <c r="A332">
        <v>331</v>
      </c>
      <c r="B332" t="s">
        <v>152</v>
      </c>
      <c r="C332" t="s">
        <v>758</v>
      </c>
      <c r="D332">
        <v>2015</v>
      </c>
      <c r="E332">
        <v>1198.3090072456409</v>
      </c>
      <c r="F332" t="s">
        <v>753</v>
      </c>
      <c r="G332" t="s">
        <v>732</v>
      </c>
      <c r="H332" t="s">
        <v>754</v>
      </c>
      <c r="I332" t="s">
        <v>755</v>
      </c>
    </row>
    <row r="333" spans="1:9">
      <c r="A333">
        <v>332</v>
      </c>
      <c r="B333" t="s">
        <v>152</v>
      </c>
      <c r="C333" t="s">
        <v>758</v>
      </c>
      <c r="D333">
        <v>2016</v>
      </c>
      <c r="E333">
        <v>1217.139570021686</v>
      </c>
      <c r="F333" t="s">
        <v>753</v>
      </c>
      <c r="G333" t="s">
        <v>732</v>
      </c>
      <c r="H333" t="s">
        <v>754</v>
      </c>
      <c r="I333" t="s">
        <v>755</v>
      </c>
    </row>
    <row r="334" spans="1:9">
      <c r="A334">
        <v>333</v>
      </c>
      <c r="B334" t="s">
        <v>152</v>
      </c>
      <c r="C334" t="s">
        <v>758</v>
      </c>
      <c r="D334">
        <v>2017</v>
      </c>
      <c r="E334">
        <v>1252.203587096413</v>
      </c>
      <c r="F334" t="s">
        <v>753</v>
      </c>
      <c r="G334" t="s">
        <v>732</v>
      </c>
      <c r="H334" t="s">
        <v>754</v>
      </c>
      <c r="I334" t="s">
        <v>755</v>
      </c>
    </row>
    <row r="335" spans="1:9">
      <c r="A335">
        <v>334</v>
      </c>
      <c r="B335" t="s">
        <v>152</v>
      </c>
      <c r="C335" t="s">
        <v>758</v>
      </c>
      <c r="D335">
        <v>2018</v>
      </c>
      <c r="E335">
        <v>1299.3109512162041</v>
      </c>
      <c r="F335" t="s">
        <v>753</v>
      </c>
      <c r="G335" t="s">
        <v>732</v>
      </c>
      <c r="H335" t="s">
        <v>754</v>
      </c>
      <c r="I335" t="s">
        <v>755</v>
      </c>
    </row>
    <row r="336" spans="1:9">
      <c r="A336">
        <v>335</v>
      </c>
      <c r="B336" t="s">
        <v>152</v>
      </c>
      <c r="C336" t="s">
        <v>758</v>
      </c>
      <c r="D336">
        <v>2019</v>
      </c>
      <c r="E336">
        <v>1314.5950710156501</v>
      </c>
      <c r="F336" t="s">
        <v>753</v>
      </c>
      <c r="G336" t="s">
        <v>732</v>
      </c>
      <c r="H336" t="s">
        <v>754</v>
      </c>
      <c r="I336" t="s">
        <v>755</v>
      </c>
    </row>
    <row r="337" spans="1:9">
      <c r="A337">
        <v>336</v>
      </c>
      <c r="B337" t="s">
        <v>152</v>
      </c>
      <c r="C337" t="s">
        <v>758</v>
      </c>
      <c r="D337">
        <v>2020</v>
      </c>
      <c r="E337">
        <v>1342.9679691905501</v>
      </c>
      <c r="F337" t="s">
        <v>753</v>
      </c>
      <c r="G337" t="s">
        <v>732</v>
      </c>
      <c r="H337" t="s">
        <v>754</v>
      </c>
      <c r="I337" t="s">
        <v>755</v>
      </c>
    </row>
    <row r="338" spans="1:9">
      <c r="A338">
        <v>337</v>
      </c>
      <c r="B338" t="s">
        <v>152</v>
      </c>
      <c r="C338" t="s">
        <v>758</v>
      </c>
      <c r="D338">
        <v>2021</v>
      </c>
      <c r="E338">
        <v>1545.994457819357</v>
      </c>
      <c r="F338" t="s">
        <v>753</v>
      </c>
      <c r="G338" t="s">
        <v>732</v>
      </c>
      <c r="H338" t="s">
        <v>754</v>
      </c>
      <c r="I338" t="s">
        <v>755</v>
      </c>
    </row>
    <row r="339" spans="1:9">
      <c r="A339">
        <v>338</v>
      </c>
      <c r="B339" t="s">
        <v>152</v>
      </c>
      <c r="C339" t="s">
        <v>758</v>
      </c>
      <c r="D339">
        <v>2022</v>
      </c>
      <c r="E339">
        <v>1439.77469659385</v>
      </c>
      <c r="F339" t="s">
        <v>753</v>
      </c>
      <c r="G339" t="s">
        <v>732</v>
      </c>
      <c r="H339" t="s">
        <v>754</v>
      </c>
      <c r="I339" t="s">
        <v>755</v>
      </c>
    </row>
    <row r="340" spans="1:9">
      <c r="A340">
        <v>339</v>
      </c>
      <c r="B340" t="s">
        <v>152</v>
      </c>
      <c r="C340" t="s">
        <v>758</v>
      </c>
      <c r="D340">
        <v>2023</v>
      </c>
      <c r="E340">
        <v>1087.12560857828</v>
      </c>
      <c r="F340" t="s">
        <v>753</v>
      </c>
      <c r="G340" t="s">
        <v>732</v>
      </c>
      <c r="H340" t="s">
        <v>754</v>
      </c>
      <c r="I340" t="s">
        <v>755</v>
      </c>
    </row>
    <row r="341" spans="1:9">
      <c r="A341">
        <v>340</v>
      </c>
      <c r="B341" t="s">
        <v>152</v>
      </c>
      <c r="C341" t="s">
        <v>758</v>
      </c>
      <c r="D341">
        <v>2024</v>
      </c>
      <c r="E341">
        <v>1095.973864</v>
      </c>
      <c r="F341" t="s">
        <v>753</v>
      </c>
      <c r="G341" t="s">
        <v>732</v>
      </c>
      <c r="H341" t="s">
        <v>754</v>
      </c>
      <c r="I341" t="s">
        <v>755</v>
      </c>
    </row>
    <row r="342" spans="1:9">
      <c r="A342">
        <v>341</v>
      </c>
      <c r="B342" t="s">
        <v>152</v>
      </c>
      <c r="C342" t="s">
        <v>758</v>
      </c>
      <c r="D342">
        <v>2025</v>
      </c>
      <c r="E342">
        <v>1015.603626</v>
      </c>
      <c r="F342" t="s">
        <v>753</v>
      </c>
      <c r="G342" t="s">
        <v>732</v>
      </c>
      <c r="H342" t="s">
        <v>754</v>
      </c>
      <c r="I342" t="s">
        <v>755</v>
      </c>
    </row>
    <row r="343" spans="1:9">
      <c r="A343">
        <v>342</v>
      </c>
      <c r="B343" t="s">
        <v>152</v>
      </c>
      <c r="C343" t="s">
        <v>758</v>
      </c>
      <c r="D343">
        <v>2026</v>
      </c>
      <c r="E343">
        <v>993.15016479999997</v>
      </c>
      <c r="F343" t="s">
        <v>753</v>
      </c>
      <c r="G343" t="s">
        <v>732</v>
      </c>
      <c r="H343" t="s">
        <v>754</v>
      </c>
      <c r="I343" t="s">
        <v>755</v>
      </c>
    </row>
    <row r="344" spans="1:9">
      <c r="A344">
        <v>343</v>
      </c>
      <c r="B344" t="s">
        <v>152</v>
      </c>
      <c r="C344" t="s">
        <v>758</v>
      </c>
      <c r="D344">
        <v>2027</v>
      </c>
      <c r="E344">
        <v>941.59645820000003</v>
      </c>
      <c r="F344" t="s">
        <v>753</v>
      </c>
      <c r="G344" t="s">
        <v>732</v>
      </c>
      <c r="H344" t="s">
        <v>754</v>
      </c>
      <c r="I344" t="s">
        <v>755</v>
      </c>
    </row>
    <row r="345" spans="1:9">
      <c r="A345">
        <v>344</v>
      </c>
      <c r="B345" t="s">
        <v>152</v>
      </c>
      <c r="C345" t="s">
        <v>758</v>
      </c>
      <c r="D345">
        <v>2028</v>
      </c>
      <c r="E345">
        <v>863.32313269999997</v>
      </c>
      <c r="F345" t="s">
        <v>753</v>
      </c>
      <c r="G345" t="s">
        <v>732</v>
      </c>
      <c r="H345" t="s">
        <v>754</v>
      </c>
      <c r="I345" t="s">
        <v>755</v>
      </c>
    </row>
    <row r="346" spans="1:9">
      <c r="A346">
        <v>345</v>
      </c>
      <c r="B346" t="s">
        <v>152</v>
      </c>
      <c r="C346" t="s">
        <v>758</v>
      </c>
      <c r="D346">
        <v>2029</v>
      </c>
      <c r="E346">
        <v>818.47942609999996</v>
      </c>
      <c r="F346" t="s">
        <v>753</v>
      </c>
      <c r="G346" t="s">
        <v>732</v>
      </c>
      <c r="H346" t="s">
        <v>754</v>
      </c>
      <c r="I346" t="s">
        <v>755</v>
      </c>
    </row>
    <row r="347" spans="1:9">
      <c r="A347">
        <v>346</v>
      </c>
      <c r="B347" t="s">
        <v>152</v>
      </c>
      <c r="C347" t="s">
        <v>758</v>
      </c>
      <c r="D347">
        <v>2030</v>
      </c>
      <c r="E347">
        <v>815.92855659999998</v>
      </c>
      <c r="F347" t="s">
        <v>753</v>
      </c>
      <c r="G347" t="s">
        <v>732</v>
      </c>
      <c r="H347" t="s">
        <v>754</v>
      </c>
      <c r="I347" t="s">
        <v>755</v>
      </c>
    </row>
    <row r="348" spans="1:9">
      <c r="A348">
        <v>347</v>
      </c>
      <c r="B348" t="s">
        <v>152</v>
      </c>
      <c r="C348" t="s">
        <v>758</v>
      </c>
      <c r="D348">
        <v>2031</v>
      </c>
      <c r="E348">
        <v>817.45934390000002</v>
      </c>
      <c r="F348" t="s">
        <v>753</v>
      </c>
      <c r="G348" t="s">
        <v>732</v>
      </c>
      <c r="H348" t="s">
        <v>754</v>
      </c>
      <c r="I348" t="s">
        <v>755</v>
      </c>
    </row>
    <row r="349" spans="1:9">
      <c r="A349">
        <v>348</v>
      </c>
      <c r="B349" t="s">
        <v>152</v>
      </c>
      <c r="C349" t="s">
        <v>758</v>
      </c>
      <c r="D349">
        <v>2032</v>
      </c>
      <c r="E349">
        <v>769.08468440000001</v>
      </c>
      <c r="F349" t="s">
        <v>753</v>
      </c>
      <c r="G349" t="s">
        <v>732</v>
      </c>
      <c r="H349" t="s">
        <v>754</v>
      </c>
      <c r="I349" t="s">
        <v>755</v>
      </c>
    </row>
    <row r="350" spans="1:9">
      <c r="A350">
        <v>349</v>
      </c>
      <c r="B350" t="s">
        <v>152</v>
      </c>
      <c r="C350" t="s">
        <v>758</v>
      </c>
      <c r="D350">
        <v>2033</v>
      </c>
      <c r="E350">
        <v>770.56895410000004</v>
      </c>
      <c r="F350" t="s">
        <v>753</v>
      </c>
      <c r="G350" t="s">
        <v>732</v>
      </c>
      <c r="H350" t="s">
        <v>754</v>
      </c>
      <c r="I350" t="s">
        <v>755</v>
      </c>
    </row>
    <row r="351" spans="1:9">
      <c r="A351">
        <v>350</v>
      </c>
      <c r="B351" t="s">
        <v>152</v>
      </c>
      <c r="C351" t="s">
        <v>758</v>
      </c>
      <c r="D351">
        <v>2034</v>
      </c>
      <c r="E351">
        <v>737.09818389999998</v>
      </c>
      <c r="F351" t="s">
        <v>753</v>
      </c>
      <c r="G351" t="s">
        <v>732</v>
      </c>
      <c r="H351" t="s">
        <v>754</v>
      </c>
      <c r="I351" t="s">
        <v>755</v>
      </c>
    </row>
    <row r="352" spans="1:9">
      <c r="A352">
        <v>351</v>
      </c>
      <c r="B352" t="s">
        <v>152</v>
      </c>
      <c r="C352" t="s">
        <v>758</v>
      </c>
      <c r="D352">
        <v>2035</v>
      </c>
      <c r="E352">
        <v>725.29990250000003</v>
      </c>
      <c r="F352" t="s">
        <v>753</v>
      </c>
      <c r="G352" t="s">
        <v>732</v>
      </c>
      <c r="H352" t="s">
        <v>754</v>
      </c>
      <c r="I352" t="s">
        <v>755</v>
      </c>
    </row>
    <row r="353" spans="1:9">
      <c r="A353">
        <v>352</v>
      </c>
      <c r="B353" t="s">
        <v>152</v>
      </c>
      <c r="C353" t="s">
        <v>758</v>
      </c>
      <c r="D353">
        <v>2036</v>
      </c>
      <c r="E353">
        <v>696.80172960000004</v>
      </c>
      <c r="F353" t="s">
        <v>753</v>
      </c>
      <c r="G353" t="s">
        <v>732</v>
      </c>
      <c r="H353" t="s">
        <v>754</v>
      </c>
      <c r="I353" t="s">
        <v>755</v>
      </c>
    </row>
    <row r="354" spans="1:9">
      <c r="A354">
        <v>353</v>
      </c>
      <c r="B354" t="s">
        <v>152</v>
      </c>
      <c r="C354" t="s">
        <v>758</v>
      </c>
      <c r="D354">
        <v>2037</v>
      </c>
      <c r="E354">
        <v>695.38056510000001</v>
      </c>
      <c r="F354" t="s">
        <v>753</v>
      </c>
      <c r="G354" t="s">
        <v>732</v>
      </c>
      <c r="H354" t="s">
        <v>754</v>
      </c>
      <c r="I354" t="s">
        <v>755</v>
      </c>
    </row>
    <row r="355" spans="1:9">
      <c r="A355">
        <v>354</v>
      </c>
      <c r="B355" t="s">
        <v>152</v>
      </c>
      <c r="C355" t="s">
        <v>758</v>
      </c>
      <c r="D355">
        <v>2038</v>
      </c>
      <c r="E355">
        <v>641.32812160000003</v>
      </c>
      <c r="F355" t="s">
        <v>753</v>
      </c>
      <c r="G355" t="s">
        <v>732</v>
      </c>
      <c r="H355" t="s">
        <v>754</v>
      </c>
      <c r="I355" t="s">
        <v>755</v>
      </c>
    </row>
    <row r="356" spans="1:9">
      <c r="A356">
        <v>355</v>
      </c>
      <c r="B356" t="s">
        <v>152</v>
      </c>
      <c r="C356" t="s">
        <v>758</v>
      </c>
      <c r="D356">
        <v>2039</v>
      </c>
      <c r="E356">
        <v>621.71138900000005</v>
      </c>
      <c r="F356" t="s">
        <v>753</v>
      </c>
      <c r="G356" t="s">
        <v>732</v>
      </c>
      <c r="H356" t="s">
        <v>754</v>
      </c>
      <c r="I356" t="s">
        <v>755</v>
      </c>
    </row>
    <row r="357" spans="1:9">
      <c r="A357">
        <v>356</v>
      </c>
      <c r="B357" t="s">
        <v>152</v>
      </c>
      <c r="C357" t="s">
        <v>758</v>
      </c>
      <c r="D357">
        <v>2040</v>
      </c>
      <c r="E357">
        <v>561.73857109999994</v>
      </c>
      <c r="F357" t="s">
        <v>753</v>
      </c>
      <c r="G357" t="s">
        <v>732</v>
      </c>
      <c r="H357" t="s">
        <v>754</v>
      </c>
      <c r="I357" t="s">
        <v>755</v>
      </c>
    </row>
    <row r="358" spans="1:9">
      <c r="A358">
        <v>357</v>
      </c>
      <c r="B358" t="s">
        <v>152</v>
      </c>
      <c r="C358" t="s">
        <v>758</v>
      </c>
      <c r="D358">
        <v>2041</v>
      </c>
      <c r="E358">
        <v>560.49093919999996</v>
      </c>
      <c r="F358" t="s">
        <v>753</v>
      </c>
      <c r="G358" t="s">
        <v>732</v>
      </c>
      <c r="H358" t="s">
        <v>754</v>
      </c>
      <c r="I358" t="s">
        <v>755</v>
      </c>
    </row>
    <row r="359" spans="1:9">
      <c r="A359">
        <v>358</v>
      </c>
      <c r="B359" t="s">
        <v>152</v>
      </c>
      <c r="C359" t="s">
        <v>758</v>
      </c>
      <c r="D359">
        <v>2042</v>
      </c>
      <c r="E359">
        <v>529.64896469999996</v>
      </c>
      <c r="F359" t="s">
        <v>753</v>
      </c>
      <c r="G359" t="s">
        <v>732</v>
      </c>
      <c r="H359" t="s">
        <v>754</v>
      </c>
      <c r="I359" t="s">
        <v>755</v>
      </c>
    </row>
    <row r="360" spans="1:9">
      <c r="A360">
        <v>359</v>
      </c>
      <c r="B360" t="s">
        <v>152</v>
      </c>
      <c r="C360" t="s">
        <v>758</v>
      </c>
      <c r="D360">
        <v>2043</v>
      </c>
      <c r="E360">
        <v>546.80034260000002</v>
      </c>
      <c r="F360" t="s">
        <v>753</v>
      </c>
      <c r="G360" t="s">
        <v>732</v>
      </c>
      <c r="H360" t="s">
        <v>754</v>
      </c>
      <c r="I360" t="s">
        <v>755</v>
      </c>
    </row>
    <row r="361" spans="1:9">
      <c r="A361">
        <v>360</v>
      </c>
      <c r="B361" t="s">
        <v>152</v>
      </c>
      <c r="C361" t="s">
        <v>758</v>
      </c>
      <c r="D361">
        <v>2044</v>
      </c>
      <c r="E361">
        <v>548.41131600000006</v>
      </c>
      <c r="F361" t="s">
        <v>753</v>
      </c>
      <c r="G361" t="s">
        <v>732</v>
      </c>
      <c r="H361" t="s">
        <v>754</v>
      </c>
      <c r="I361" t="s">
        <v>755</v>
      </c>
    </row>
    <row r="362" spans="1:9">
      <c r="A362">
        <v>361</v>
      </c>
      <c r="B362" t="s">
        <v>152</v>
      </c>
      <c r="C362" t="s">
        <v>758</v>
      </c>
      <c r="D362">
        <v>2045</v>
      </c>
      <c r="E362">
        <v>525.11337370000001</v>
      </c>
      <c r="F362" t="s">
        <v>753</v>
      </c>
      <c r="G362" t="s">
        <v>732</v>
      </c>
      <c r="H362" t="s">
        <v>754</v>
      </c>
      <c r="I362" t="s">
        <v>755</v>
      </c>
    </row>
    <row r="363" spans="1:9">
      <c r="A363">
        <v>362</v>
      </c>
      <c r="B363" t="s">
        <v>152</v>
      </c>
      <c r="C363" t="s">
        <v>758</v>
      </c>
      <c r="D363">
        <v>2046</v>
      </c>
      <c r="E363">
        <v>499.57106270000003</v>
      </c>
      <c r="F363" t="s">
        <v>753</v>
      </c>
      <c r="G363" t="s">
        <v>732</v>
      </c>
      <c r="H363" t="s">
        <v>754</v>
      </c>
      <c r="I363" t="s">
        <v>755</v>
      </c>
    </row>
    <row r="364" spans="1:9">
      <c r="A364">
        <v>363</v>
      </c>
      <c r="B364" t="s">
        <v>152</v>
      </c>
      <c r="C364" t="s">
        <v>758</v>
      </c>
      <c r="D364">
        <v>2047</v>
      </c>
      <c r="E364">
        <v>472.28287499999999</v>
      </c>
      <c r="F364" t="s">
        <v>753</v>
      </c>
      <c r="G364" t="s">
        <v>732</v>
      </c>
      <c r="H364" t="s">
        <v>754</v>
      </c>
      <c r="I364" t="s">
        <v>755</v>
      </c>
    </row>
    <row r="365" spans="1:9">
      <c r="A365">
        <v>364</v>
      </c>
      <c r="B365" t="s">
        <v>152</v>
      </c>
      <c r="C365" t="s">
        <v>758</v>
      </c>
      <c r="D365">
        <v>2048</v>
      </c>
      <c r="E365">
        <v>457.92698209999998</v>
      </c>
      <c r="F365" t="s">
        <v>753</v>
      </c>
      <c r="G365" t="s">
        <v>732</v>
      </c>
      <c r="H365" t="s">
        <v>754</v>
      </c>
      <c r="I365" t="s">
        <v>755</v>
      </c>
    </row>
    <row r="366" spans="1:9">
      <c r="A366">
        <v>365</v>
      </c>
      <c r="B366" t="s">
        <v>152</v>
      </c>
      <c r="C366" t="s">
        <v>758</v>
      </c>
      <c r="D366">
        <v>2049</v>
      </c>
      <c r="E366">
        <v>445.93645609999999</v>
      </c>
      <c r="F366" t="s">
        <v>753</v>
      </c>
      <c r="G366" t="s">
        <v>732</v>
      </c>
      <c r="H366" t="s">
        <v>754</v>
      </c>
      <c r="I366" t="s">
        <v>755</v>
      </c>
    </row>
    <row r="367" spans="1:9">
      <c r="A367">
        <v>366</v>
      </c>
      <c r="B367" t="s">
        <v>152</v>
      </c>
      <c r="C367" t="s">
        <v>758</v>
      </c>
      <c r="D367">
        <v>2050</v>
      </c>
      <c r="E367">
        <v>435.11333350000001</v>
      </c>
      <c r="F367" t="s">
        <v>753</v>
      </c>
      <c r="G367" t="s">
        <v>732</v>
      </c>
      <c r="H367" t="s">
        <v>754</v>
      </c>
      <c r="I367" t="s">
        <v>755</v>
      </c>
    </row>
    <row r="368" spans="1:9">
      <c r="A368">
        <v>367</v>
      </c>
      <c r="B368" t="s">
        <v>152</v>
      </c>
      <c r="C368" t="s">
        <v>757</v>
      </c>
      <c r="D368">
        <v>1990</v>
      </c>
      <c r="E368">
        <v>88.764883075424351</v>
      </c>
      <c r="F368" t="s">
        <v>753</v>
      </c>
      <c r="G368" t="s">
        <v>732</v>
      </c>
      <c r="H368" t="s">
        <v>754</v>
      </c>
      <c r="I368" t="s">
        <v>755</v>
      </c>
    </row>
    <row r="369" spans="1:9">
      <c r="A369">
        <v>368</v>
      </c>
      <c r="B369" t="s">
        <v>152</v>
      </c>
      <c r="C369" t="s">
        <v>757</v>
      </c>
      <c r="D369">
        <v>1991</v>
      </c>
      <c r="E369">
        <v>86.545760998538739</v>
      </c>
      <c r="F369" t="s">
        <v>753</v>
      </c>
      <c r="G369" t="s">
        <v>732</v>
      </c>
      <c r="H369" t="s">
        <v>754</v>
      </c>
      <c r="I369" t="s">
        <v>755</v>
      </c>
    </row>
    <row r="370" spans="1:9">
      <c r="A370">
        <v>369</v>
      </c>
      <c r="B370" t="s">
        <v>152</v>
      </c>
      <c r="C370" t="s">
        <v>757</v>
      </c>
      <c r="D370">
        <v>1992</v>
      </c>
      <c r="E370">
        <v>82.218472948611819</v>
      </c>
      <c r="F370" t="s">
        <v>753</v>
      </c>
      <c r="G370" t="s">
        <v>732</v>
      </c>
      <c r="H370" t="s">
        <v>754</v>
      </c>
      <c r="I370" t="s">
        <v>755</v>
      </c>
    </row>
    <row r="371" spans="1:9">
      <c r="A371">
        <v>370</v>
      </c>
      <c r="B371" t="s">
        <v>152</v>
      </c>
      <c r="C371" t="s">
        <v>757</v>
      </c>
      <c r="D371">
        <v>1993</v>
      </c>
      <c r="E371">
        <v>78.107549301181209</v>
      </c>
      <c r="F371" t="s">
        <v>753</v>
      </c>
      <c r="G371" t="s">
        <v>732</v>
      </c>
      <c r="H371" t="s">
        <v>754</v>
      </c>
      <c r="I371" t="s">
        <v>755</v>
      </c>
    </row>
    <row r="372" spans="1:9">
      <c r="A372">
        <v>371</v>
      </c>
      <c r="B372" t="s">
        <v>152</v>
      </c>
      <c r="C372" t="s">
        <v>757</v>
      </c>
      <c r="D372">
        <v>1994</v>
      </c>
      <c r="E372">
        <v>74.202171836122147</v>
      </c>
      <c r="F372" t="s">
        <v>753</v>
      </c>
      <c r="G372" t="s">
        <v>732</v>
      </c>
      <c r="H372" t="s">
        <v>754</v>
      </c>
      <c r="I372" t="s">
        <v>755</v>
      </c>
    </row>
    <row r="373" spans="1:9">
      <c r="A373">
        <v>372</v>
      </c>
      <c r="B373" t="s">
        <v>152</v>
      </c>
      <c r="C373" t="s">
        <v>757</v>
      </c>
      <c r="D373">
        <v>1995</v>
      </c>
      <c r="E373">
        <v>70.492063244316043</v>
      </c>
      <c r="F373" t="s">
        <v>753</v>
      </c>
      <c r="G373" t="s">
        <v>732</v>
      </c>
      <c r="H373" t="s">
        <v>754</v>
      </c>
      <c r="I373" t="s">
        <v>755</v>
      </c>
    </row>
    <row r="374" spans="1:9">
      <c r="A374">
        <v>373</v>
      </c>
      <c r="B374" t="s">
        <v>152</v>
      </c>
      <c r="C374" t="s">
        <v>757</v>
      </c>
      <c r="D374">
        <v>1996</v>
      </c>
      <c r="E374">
        <v>66.967460082100231</v>
      </c>
      <c r="F374" t="s">
        <v>753</v>
      </c>
      <c r="G374" t="s">
        <v>732</v>
      </c>
      <c r="H374" t="s">
        <v>754</v>
      </c>
      <c r="I374" t="s">
        <v>755</v>
      </c>
    </row>
    <row r="375" spans="1:9">
      <c r="A375">
        <v>374</v>
      </c>
      <c r="B375" t="s">
        <v>152</v>
      </c>
      <c r="C375" t="s">
        <v>757</v>
      </c>
      <c r="D375">
        <v>1997</v>
      </c>
      <c r="E375">
        <v>63.619087077995218</v>
      </c>
      <c r="F375" t="s">
        <v>753</v>
      </c>
      <c r="G375" t="s">
        <v>732</v>
      </c>
      <c r="H375" t="s">
        <v>754</v>
      </c>
      <c r="I375" t="s">
        <v>755</v>
      </c>
    </row>
    <row r="376" spans="1:9">
      <c r="A376">
        <v>375</v>
      </c>
      <c r="B376" t="s">
        <v>152</v>
      </c>
      <c r="C376" t="s">
        <v>757</v>
      </c>
      <c r="D376">
        <v>1998</v>
      </c>
      <c r="E376">
        <v>60.438132724095453</v>
      </c>
      <c r="F376" t="s">
        <v>753</v>
      </c>
      <c r="G376" t="s">
        <v>732</v>
      </c>
      <c r="H376" t="s">
        <v>754</v>
      </c>
      <c r="I376" t="s">
        <v>755</v>
      </c>
    </row>
    <row r="377" spans="1:9">
      <c r="A377">
        <v>376</v>
      </c>
      <c r="B377" t="s">
        <v>152</v>
      </c>
      <c r="C377" t="s">
        <v>757</v>
      </c>
      <c r="D377">
        <v>1999</v>
      </c>
      <c r="E377">
        <v>57.416226087890678</v>
      </c>
      <c r="F377" t="s">
        <v>753</v>
      </c>
      <c r="G377" t="s">
        <v>732</v>
      </c>
      <c r="H377" t="s">
        <v>754</v>
      </c>
      <c r="I377" t="s">
        <v>755</v>
      </c>
    </row>
    <row r="378" spans="1:9">
      <c r="A378">
        <v>377</v>
      </c>
      <c r="B378" t="s">
        <v>152</v>
      </c>
      <c r="C378" t="s">
        <v>757</v>
      </c>
      <c r="D378">
        <v>2000</v>
      </c>
      <c r="E378">
        <v>54.545414783496142</v>
      </c>
      <c r="F378" t="s">
        <v>753</v>
      </c>
      <c r="G378" t="s">
        <v>732</v>
      </c>
      <c r="H378" t="s">
        <v>754</v>
      </c>
      <c r="I378" t="s">
        <v>755</v>
      </c>
    </row>
    <row r="379" spans="1:9">
      <c r="A379">
        <v>378</v>
      </c>
      <c r="B379" t="s">
        <v>152</v>
      </c>
      <c r="C379" t="s">
        <v>757</v>
      </c>
      <c r="D379">
        <v>2001</v>
      </c>
      <c r="E379">
        <v>51.818144044321343</v>
      </c>
      <c r="F379" t="s">
        <v>753</v>
      </c>
      <c r="G379" t="s">
        <v>732</v>
      </c>
      <c r="H379" t="s">
        <v>754</v>
      </c>
      <c r="I379" t="s">
        <v>755</v>
      </c>
    </row>
    <row r="380" spans="1:9">
      <c r="A380">
        <v>379</v>
      </c>
      <c r="B380" t="s">
        <v>152</v>
      </c>
      <c r="C380" t="s">
        <v>757</v>
      </c>
      <c r="D380">
        <v>2002</v>
      </c>
      <c r="E380">
        <v>49.227236842105263</v>
      </c>
      <c r="F380" t="s">
        <v>753</v>
      </c>
      <c r="G380" t="s">
        <v>732</v>
      </c>
      <c r="H380" t="s">
        <v>754</v>
      </c>
      <c r="I380" t="s">
        <v>755</v>
      </c>
    </row>
    <row r="381" spans="1:9">
      <c r="A381">
        <v>380</v>
      </c>
      <c r="B381" t="s">
        <v>152</v>
      </c>
      <c r="C381" t="s">
        <v>757</v>
      </c>
      <c r="D381">
        <v>2003</v>
      </c>
      <c r="E381">
        <v>46.375</v>
      </c>
      <c r="F381" t="s">
        <v>753</v>
      </c>
      <c r="G381" t="s">
        <v>732</v>
      </c>
      <c r="H381" t="s">
        <v>754</v>
      </c>
      <c r="I381" t="s">
        <v>755</v>
      </c>
    </row>
    <row r="382" spans="1:9">
      <c r="A382">
        <v>381</v>
      </c>
      <c r="B382" t="s">
        <v>152</v>
      </c>
      <c r="C382" t="s">
        <v>757</v>
      </c>
      <c r="D382">
        <v>2004</v>
      </c>
      <c r="E382">
        <v>43.0625</v>
      </c>
      <c r="F382" t="s">
        <v>753</v>
      </c>
      <c r="G382" t="s">
        <v>732</v>
      </c>
      <c r="H382" t="s">
        <v>754</v>
      </c>
      <c r="I382" t="s">
        <v>755</v>
      </c>
    </row>
    <row r="383" spans="1:9">
      <c r="A383">
        <v>382</v>
      </c>
      <c r="B383" t="s">
        <v>152</v>
      </c>
      <c r="C383" t="s">
        <v>757</v>
      </c>
      <c r="D383">
        <v>2005</v>
      </c>
      <c r="E383">
        <v>39.6175</v>
      </c>
      <c r="F383" t="s">
        <v>753</v>
      </c>
      <c r="G383" t="s">
        <v>732</v>
      </c>
      <c r="H383" t="s">
        <v>754</v>
      </c>
      <c r="I383" t="s">
        <v>755</v>
      </c>
    </row>
    <row r="384" spans="1:9">
      <c r="A384">
        <v>383</v>
      </c>
      <c r="B384" t="s">
        <v>152</v>
      </c>
      <c r="C384" t="s">
        <v>757</v>
      </c>
      <c r="D384">
        <v>2006</v>
      </c>
      <c r="E384">
        <v>36.172499999999999</v>
      </c>
      <c r="F384" t="s">
        <v>753</v>
      </c>
      <c r="G384" t="s">
        <v>732</v>
      </c>
      <c r="H384" t="s">
        <v>754</v>
      </c>
      <c r="I384" t="s">
        <v>755</v>
      </c>
    </row>
    <row r="385" spans="1:9">
      <c r="A385">
        <v>384</v>
      </c>
      <c r="B385" t="s">
        <v>152</v>
      </c>
      <c r="C385" t="s">
        <v>757</v>
      </c>
      <c r="D385">
        <v>2007</v>
      </c>
      <c r="E385">
        <v>39.180250000000001</v>
      </c>
      <c r="F385" t="s">
        <v>753</v>
      </c>
      <c r="G385" t="s">
        <v>732</v>
      </c>
      <c r="H385" t="s">
        <v>754</v>
      </c>
      <c r="I385" t="s">
        <v>755</v>
      </c>
    </row>
    <row r="386" spans="1:9">
      <c r="A386">
        <v>385</v>
      </c>
      <c r="B386" t="s">
        <v>152</v>
      </c>
      <c r="C386" t="s">
        <v>757</v>
      </c>
      <c r="D386">
        <v>2008</v>
      </c>
      <c r="E386">
        <v>46.825499999999998</v>
      </c>
      <c r="F386" t="s">
        <v>753</v>
      </c>
      <c r="G386" t="s">
        <v>732</v>
      </c>
      <c r="H386" t="s">
        <v>754</v>
      </c>
      <c r="I386" t="s">
        <v>755</v>
      </c>
    </row>
    <row r="387" spans="1:9">
      <c r="A387">
        <v>386</v>
      </c>
      <c r="B387" t="s">
        <v>152</v>
      </c>
      <c r="C387" t="s">
        <v>757</v>
      </c>
      <c r="D387">
        <v>2009</v>
      </c>
      <c r="E387">
        <v>47.183250000000001</v>
      </c>
      <c r="F387" t="s">
        <v>753</v>
      </c>
      <c r="G387" t="s">
        <v>732</v>
      </c>
      <c r="H387" t="s">
        <v>754</v>
      </c>
      <c r="I387" t="s">
        <v>755</v>
      </c>
    </row>
    <row r="388" spans="1:9">
      <c r="A388">
        <v>387</v>
      </c>
      <c r="B388" t="s">
        <v>152</v>
      </c>
      <c r="C388" t="s">
        <v>757</v>
      </c>
      <c r="D388">
        <v>2010</v>
      </c>
      <c r="E388">
        <v>47.501249999999999</v>
      </c>
      <c r="F388" t="s">
        <v>753</v>
      </c>
      <c r="G388" t="s">
        <v>732</v>
      </c>
      <c r="H388" t="s">
        <v>754</v>
      </c>
      <c r="I388" t="s">
        <v>755</v>
      </c>
    </row>
    <row r="389" spans="1:9">
      <c r="A389">
        <v>388</v>
      </c>
      <c r="B389" t="s">
        <v>152</v>
      </c>
      <c r="C389" t="s">
        <v>757</v>
      </c>
      <c r="D389">
        <v>2011</v>
      </c>
      <c r="E389">
        <v>47.408499999999997</v>
      </c>
      <c r="F389" t="s">
        <v>753</v>
      </c>
      <c r="G389" t="s">
        <v>732</v>
      </c>
      <c r="H389" t="s">
        <v>754</v>
      </c>
      <c r="I389" t="s">
        <v>755</v>
      </c>
    </row>
    <row r="390" spans="1:9">
      <c r="A390">
        <v>389</v>
      </c>
      <c r="B390" t="s">
        <v>152</v>
      </c>
      <c r="C390" t="s">
        <v>757</v>
      </c>
      <c r="D390">
        <v>2012</v>
      </c>
      <c r="E390">
        <v>48.070999999999991</v>
      </c>
      <c r="F390" t="s">
        <v>753</v>
      </c>
      <c r="G390" t="s">
        <v>732</v>
      </c>
      <c r="H390" t="s">
        <v>754</v>
      </c>
      <c r="I390" t="s">
        <v>755</v>
      </c>
    </row>
    <row r="391" spans="1:9">
      <c r="A391">
        <v>390</v>
      </c>
      <c r="B391" t="s">
        <v>152</v>
      </c>
      <c r="C391" t="s">
        <v>757</v>
      </c>
      <c r="D391">
        <v>2013</v>
      </c>
      <c r="E391">
        <v>51.728000000000002</v>
      </c>
      <c r="F391" t="s">
        <v>753</v>
      </c>
      <c r="G391" t="s">
        <v>732</v>
      </c>
      <c r="H391" t="s">
        <v>754</v>
      </c>
      <c r="I391" t="s">
        <v>755</v>
      </c>
    </row>
    <row r="392" spans="1:9">
      <c r="A392">
        <v>391</v>
      </c>
      <c r="B392" t="s">
        <v>152</v>
      </c>
      <c r="C392" t="s">
        <v>757</v>
      </c>
      <c r="D392">
        <v>2014</v>
      </c>
      <c r="E392">
        <v>51.728000000000002</v>
      </c>
      <c r="F392" t="s">
        <v>753</v>
      </c>
      <c r="G392" t="s">
        <v>732</v>
      </c>
      <c r="H392" t="s">
        <v>754</v>
      </c>
      <c r="I392" t="s">
        <v>755</v>
      </c>
    </row>
    <row r="393" spans="1:9">
      <c r="A393">
        <v>392</v>
      </c>
      <c r="B393" t="s">
        <v>152</v>
      </c>
      <c r="C393" t="s">
        <v>757</v>
      </c>
      <c r="D393">
        <v>2015</v>
      </c>
      <c r="E393">
        <v>53.291499999999999</v>
      </c>
      <c r="F393" t="s">
        <v>753</v>
      </c>
      <c r="G393" t="s">
        <v>732</v>
      </c>
      <c r="H393" t="s">
        <v>754</v>
      </c>
      <c r="I393" t="s">
        <v>755</v>
      </c>
    </row>
    <row r="394" spans="1:9">
      <c r="A394">
        <v>393</v>
      </c>
      <c r="B394" t="s">
        <v>152</v>
      </c>
      <c r="C394" t="s">
        <v>757</v>
      </c>
      <c r="D394">
        <v>2016</v>
      </c>
      <c r="E394">
        <v>52.310999999999993</v>
      </c>
      <c r="F394" t="s">
        <v>753</v>
      </c>
      <c r="G394" t="s">
        <v>732</v>
      </c>
      <c r="H394" t="s">
        <v>754</v>
      </c>
      <c r="I394" t="s">
        <v>755</v>
      </c>
    </row>
    <row r="395" spans="1:9">
      <c r="A395">
        <v>394</v>
      </c>
      <c r="B395" t="s">
        <v>152</v>
      </c>
      <c r="C395" t="s">
        <v>757</v>
      </c>
      <c r="D395">
        <v>2017</v>
      </c>
      <c r="E395">
        <v>54.735750000000003</v>
      </c>
      <c r="F395" t="s">
        <v>753</v>
      </c>
      <c r="G395" t="s">
        <v>732</v>
      </c>
      <c r="H395" t="s">
        <v>754</v>
      </c>
      <c r="I395" t="s">
        <v>755</v>
      </c>
    </row>
    <row r="396" spans="1:9">
      <c r="A396">
        <v>395</v>
      </c>
      <c r="B396" t="s">
        <v>152</v>
      </c>
      <c r="C396" t="s">
        <v>757</v>
      </c>
      <c r="D396">
        <v>2018</v>
      </c>
      <c r="E396">
        <v>72.437750000000008</v>
      </c>
      <c r="F396" t="s">
        <v>753</v>
      </c>
      <c r="G396" t="s">
        <v>732</v>
      </c>
      <c r="H396" t="s">
        <v>754</v>
      </c>
      <c r="I396" t="s">
        <v>755</v>
      </c>
    </row>
    <row r="397" spans="1:9">
      <c r="A397">
        <v>396</v>
      </c>
      <c r="B397" t="s">
        <v>152</v>
      </c>
      <c r="C397" t="s">
        <v>757</v>
      </c>
      <c r="D397">
        <v>2019</v>
      </c>
      <c r="E397">
        <v>73.285750000000007</v>
      </c>
      <c r="F397" t="s">
        <v>753</v>
      </c>
      <c r="G397" t="s">
        <v>732</v>
      </c>
      <c r="H397" t="s">
        <v>754</v>
      </c>
      <c r="I397" t="s">
        <v>755</v>
      </c>
    </row>
    <row r="398" spans="1:9">
      <c r="A398">
        <v>397</v>
      </c>
      <c r="B398" t="s">
        <v>152</v>
      </c>
      <c r="C398" t="s">
        <v>757</v>
      </c>
      <c r="D398">
        <v>2020</v>
      </c>
      <c r="E398">
        <v>65.6935</v>
      </c>
      <c r="F398" t="s">
        <v>753</v>
      </c>
      <c r="G398" t="s">
        <v>732</v>
      </c>
      <c r="H398" t="s">
        <v>754</v>
      </c>
      <c r="I398" t="s">
        <v>755</v>
      </c>
    </row>
    <row r="399" spans="1:9">
      <c r="A399">
        <v>398</v>
      </c>
      <c r="B399" t="s">
        <v>152</v>
      </c>
      <c r="C399" t="s">
        <v>757</v>
      </c>
      <c r="D399">
        <v>2021</v>
      </c>
      <c r="E399">
        <v>79.632499999999993</v>
      </c>
      <c r="F399" t="s">
        <v>753</v>
      </c>
      <c r="G399" t="s">
        <v>732</v>
      </c>
      <c r="H399" t="s">
        <v>754</v>
      </c>
      <c r="I399" t="s">
        <v>755</v>
      </c>
    </row>
    <row r="400" spans="1:9">
      <c r="A400">
        <v>399</v>
      </c>
      <c r="B400" t="s">
        <v>152</v>
      </c>
      <c r="C400" t="s">
        <v>757</v>
      </c>
      <c r="D400">
        <v>2022</v>
      </c>
      <c r="E400">
        <v>94.737499999999997</v>
      </c>
      <c r="F400" t="s">
        <v>753</v>
      </c>
      <c r="G400" t="s">
        <v>732</v>
      </c>
      <c r="H400" t="s">
        <v>754</v>
      </c>
      <c r="I400" t="s">
        <v>755</v>
      </c>
    </row>
    <row r="401" spans="1:9">
      <c r="A401">
        <v>400</v>
      </c>
      <c r="B401" t="s">
        <v>152</v>
      </c>
      <c r="C401" t="s">
        <v>757</v>
      </c>
      <c r="D401">
        <v>2023</v>
      </c>
      <c r="E401">
        <v>112.49250000000001</v>
      </c>
      <c r="F401" t="s">
        <v>753</v>
      </c>
      <c r="G401" t="s">
        <v>732</v>
      </c>
      <c r="H401" t="s">
        <v>754</v>
      </c>
      <c r="I401" t="s">
        <v>755</v>
      </c>
    </row>
    <row r="402" spans="1:9">
      <c r="A402">
        <v>401</v>
      </c>
      <c r="B402" t="s">
        <v>152</v>
      </c>
      <c r="C402" t="s">
        <v>757</v>
      </c>
      <c r="D402">
        <v>2024</v>
      </c>
      <c r="E402">
        <v>147.21569840000001</v>
      </c>
      <c r="F402" t="s">
        <v>753</v>
      </c>
      <c r="G402" t="s">
        <v>732</v>
      </c>
      <c r="H402" t="s">
        <v>754</v>
      </c>
      <c r="I402" t="s">
        <v>755</v>
      </c>
    </row>
    <row r="403" spans="1:9">
      <c r="A403">
        <v>402</v>
      </c>
      <c r="B403" t="s">
        <v>152</v>
      </c>
      <c r="C403" t="s">
        <v>757</v>
      </c>
      <c r="D403">
        <v>2025</v>
      </c>
      <c r="E403">
        <v>149.97238730000001</v>
      </c>
      <c r="F403" t="s">
        <v>753</v>
      </c>
      <c r="G403" t="s">
        <v>732</v>
      </c>
      <c r="H403" t="s">
        <v>754</v>
      </c>
      <c r="I403" t="s">
        <v>755</v>
      </c>
    </row>
    <row r="404" spans="1:9">
      <c r="A404">
        <v>403</v>
      </c>
      <c r="B404" t="s">
        <v>152</v>
      </c>
      <c r="C404" t="s">
        <v>757</v>
      </c>
      <c r="D404">
        <v>2026</v>
      </c>
      <c r="E404">
        <v>152.9015143</v>
      </c>
      <c r="F404" t="s">
        <v>753</v>
      </c>
      <c r="G404" t="s">
        <v>732</v>
      </c>
      <c r="H404" t="s">
        <v>754</v>
      </c>
      <c r="I404" t="s">
        <v>755</v>
      </c>
    </row>
    <row r="405" spans="1:9">
      <c r="A405">
        <v>404</v>
      </c>
      <c r="B405" t="s">
        <v>152</v>
      </c>
      <c r="C405" t="s">
        <v>757</v>
      </c>
      <c r="D405">
        <v>2027</v>
      </c>
      <c r="E405">
        <v>156.013113</v>
      </c>
      <c r="F405" t="s">
        <v>753</v>
      </c>
      <c r="G405" t="s">
        <v>732</v>
      </c>
      <c r="H405" t="s">
        <v>754</v>
      </c>
      <c r="I405" t="s">
        <v>755</v>
      </c>
    </row>
    <row r="406" spans="1:9">
      <c r="A406">
        <v>405</v>
      </c>
      <c r="B406" t="s">
        <v>152</v>
      </c>
      <c r="C406" t="s">
        <v>757</v>
      </c>
      <c r="D406">
        <v>2028</v>
      </c>
      <c r="E406">
        <v>159.31782430000001</v>
      </c>
      <c r="F406" t="s">
        <v>753</v>
      </c>
      <c r="G406" t="s">
        <v>732</v>
      </c>
      <c r="H406" t="s">
        <v>754</v>
      </c>
      <c r="I406" t="s">
        <v>755</v>
      </c>
    </row>
    <row r="407" spans="1:9">
      <c r="A407">
        <v>406</v>
      </c>
      <c r="B407" t="s">
        <v>152</v>
      </c>
      <c r="C407" t="s">
        <v>757</v>
      </c>
      <c r="D407">
        <v>2029</v>
      </c>
      <c r="E407">
        <v>162.82693269999999</v>
      </c>
      <c r="F407" t="s">
        <v>753</v>
      </c>
      <c r="G407" t="s">
        <v>732</v>
      </c>
      <c r="H407" t="s">
        <v>754</v>
      </c>
      <c r="I407" t="s">
        <v>755</v>
      </c>
    </row>
    <row r="408" spans="1:9">
      <c r="A408">
        <v>407</v>
      </c>
      <c r="B408" t="s">
        <v>152</v>
      </c>
      <c r="C408" t="s">
        <v>757</v>
      </c>
      <c r="D408">
        <v>2030</v>
      </c>
      <c r="E408">
        <v>166.55240470000001</v>
      </c>
      <c r="F408" t="s">
        <v>753</v>
      </c>
      <c r="G408" t="s">
        <v>732</v>
      </c>
      <c r="H408" t="s">
        <v>754</v>
      </c>
      <c r="I408" t="s">
        <v>755</v>
      </c>
    </row>
    <row r="409" spans="1:9">
      <c r="A409">
        <v>408</v>
      </c>
      <c r="B409" t="s">
        <v>152</v>
      </c>
      <c r="C409" t="s">
        <v>757</v>
      </c>
      <c r="D409">
        <v>2031</v>
      </c>
      <c r="E409">
        <v>166.53184400000001</v>
      </c>
      <c r="F409" t="s">
        <v>753</v>
      </c>
      <c r="G409" t="s">
        <v>732</v>
      </c>
      <c r="H409" t="s">
        <v>754</v>
      </c>
      <c r="I409" t="s">
        <v>755</v>
      </c>
    </row>
    <row r="410" spans="1:9">
      <c r="A410">
        <v>409</v>
      </c>
      <c r="B410" t="s">
        <v>152</v>
      </c>
      <c r="C410" t="s">
        <v>757</v>
      </c>
      <c r="D410">
        <v>2032</v>
      </c>
      <c r="E410">
        <v>166.5152865</v>
      </c>
      <c r="F410" t="s">
        <v>753</v>
      </c>
      <c r="G410" t="s">
        <v>732</v>
      </c>
      <c r="H410" t="s">
        <v>754</v>
      </c>
      <c r="I410" t="s">
        <v>755</v>
      </c>
    </row>
    <row r="411" spans="1:9">
      <c r="A411">
        <v>410</v>
      </c>
      <c r="B411" t="s">
        <v>152</v>
      </c>
      <c r="C411" t="s">
        <v>757</v>
      </c>
      <c r="D411">
        <v>2033</v>
      </c>
      <c r="E411">
        <v>166.50268929999999</v>
      </c>
      <c r="F411" t="s">
        <v>753</v>
      </c>
      <c r="G411" t="s">
        <v>732</v>
      </c>
      <c r="H411" t="s">
        <v>754</v>
      </c>
      <c r="I411" t="s">
        <v>755</v>
      </c>
    </row>
    <row r="412" spans="1:9">
      <c r="A412">
        <v>411</v>
      </c>
      <c r="B412" t="s">
        <v>152</v>
      </c>
      <c r="C412" t="s">
        <v>757</v>
      </c>
      <c r="D412">
        <v>2034</v>
      </c>
      <c r="E412">
        <v>166.49401109999999</v>
      </c>
      <c r="F412" t="s">
        <v>753</v>
      </c>
      <c r="G412" t="s">
        <v>732</v>
      </c>
      <c r="H412" t="s">
        <v>754</v>
      </c>
      <c r="I412" t="s">
        <v>755</v>
      </c>
    </row>
    <row r="413" spans="1:9">
      <c r="A413">
        <v>412</v>
      </c>
      <c r="B413" t="s">
        <v>152</v>
      </c>
      <c r="C413" t="s">
        <v>757</v>
      </c>
      <c r="D413">
        <v>2035</v>
      </c>
      <c r="E413">
        <v>166.48921250000001</v>
      </c>
      <c r="F413" t="s">
        <v>753</v>
      </c>
      <c r="G413" t="s">
        <v>732</v>
      </c>
      <c r="H413" t="s">
        <v>754</v>
      </c>
      <c r="I413" t="s">
        <v>755</v>
      </c>
    </row>
    <row r="414" spans="1:9">
      <c r="A414">
        <v>413</v>
      </c>
      <c r="B414" t="s">
        <v>152</v>
      </c>
      <c r="C414" t="s">
        <v>757</v>
      </c>
      <c r="D414">
        <v>2036</v>
      </c>
      <c r="E414">
        <v>166.4882557</v>
      </c>
      <c r="F414" t="s">
        <v>753</v>
      </c>
      <c r="G414" t="s">
        <v>732</v>
      </c>
      <c r="H414" t="s">
        <v>754</v>
      </c>
      <c r="I414" t="s">
        <v>755</v>
      </c>
    </row>
    <row r="415" spans="1:9">
      <c r="A415">
        <v>414</v>
      </c>
      <c r="B415" t="s">
        <v>152</v>
      </c>
      <c r="C415" t="s">
        <v>757</v>
      </c>
      <c r="D415">
        <v>2037</v>
      </c>
      <c r="E415">
        <v>166.4911046</v>
      </c>
      <c r="F415" t="s">
        <v>753</v>
      </c>
      <c r="G415" t="s">
        <v>732</v>
      </c>
      <c r="H415" t="s">
        <v>754</v>
      </c>
      <c r="I415" t="s">
        <v>755</v>
      </c>
    </row>
    <row r="416" spans="1:9">
      <c r="A416">
        <v>415</v>
      </c>
      <c r="B416" t="s">
        <v>152</v>
      </c>
      <c r="C416" t="s">
        <v>757</v>
      </c>
      <c r="D416">
        <v>2038</v>
      </c>
      <c r="E416">
        <v>166.49772469999999</v>
      </c>
      <c r="F416" t="s">
        <v>753</v>
      </c>
      <c r="G416" t="s">
        <v>732</v>
      </c>
      <c r="H416" t="s">
        <v>754</v>
      </c>
      <c r="I416" t="s">
        <v>755</v>
      </c>
    </row>
    <row r="417" spans="1:9">
      <c r="A417">
        <v>416</v>
      </c>
      <c r="B417" t="s">
        <v>152</v>
      </c>
      <c r="C417" t="s">
        <v>757</v>
      </c>
      <c r="D417">
        <v>2039</v>
      </c>
      <c r="E417">
        <v>166.5080834</v>
      </c>
      <c r="F417" t="s">
        <v>753</v>
      </c>
      <c r="G417" t="s">
        <v>732</v>
      </c>
      <c r="H417" t="s">
        <v>754</v>
      </c>
      <c r="I417" t="s">
        <v>755</v>
      </c>
    </row>
    <row r="418" spans="1:9">
      <c r="A418">
        <v>417</v>
      </c>
      <c r="B418" t="s">
        <v>152</v>
      </c>
      <c r="C418" t="s">
        <v>757</v>
      </c>
      <c r="D418">
        <v>2040</v>
      </c>
      <c r="E418">
        <v>166.5221493</v>
      </c>
      <c r="F418" t="s">
        <v>753</v>
      </c>
      <c r="G418" t="s">
        <v>732</v>
      </c>
      <c r="H418" t="s">
        <v>754</v>
      </c>
      <c r="I418" t="s">
        <v>755</v>
      </c>
    </row>
    <row r="419" spans="1:9">
      <c r="A419">
        <v>418</v>
      </c>
      <c r="B419" t="s">
        <v>152</v>
      </c>
      <c r="C419" t="s">
        <v>757</v>
      </c>
      <c r="D419">
        <v>2041</v>
      </c>
      <c r="E419">
        <v>166.53989290000001</v>
      </c>
      <c r="F419" t="s">
        <v>753</v>
      </c>
      <c r="G419" t="s">
        <v>732</v>
      </c>
      <c r="H419" t="s">
        <v>754</v>
      </c>
      <c r="I419" t="s">
        <v>755</v>
      </c>
    </row>
    <row r="420" spans="1:9">
      <c r="A420">
        <v>419</v>
      </c>
      <c r="B420" t="s">
        <v>152</v>
      </c>
      <c r="C420" t="s">
        <v>757</v>
      </c>
      <c r="D420">
        <v>2042</v>
      </c>
      <c r="E420">
        <v>166.5612859</v>
      </c>
      <c r="F420" t="s">
        <v>753</v>
      </c>
      <c r="G420" t="s">
        <v>732</v>
      </c>
      <c r="H420" t="s">
        <v>754</v>
      </c>
      <c r="I420" t="s">
        <v>755</v>
      </c>
    </row>
    <row r="421" spans="1:9">
      <c r="A421">
        <v>420</v>
      </c>
      <c r="B421" t="s">
        <v>152</v>
      </c>
      <c r="C421" t="s">
        <v>757</v>
      </c>
      <c r="D421">
        <v>2043</v>
      </c>
      <c r="E421">
        <v>166.58630170000001</v>
      </c>
      <c r="F421" t="s">
        <v>753</v>
      </c>
      <c r="G421" t="s">
        <v>732</v>
      </c>
      <c r="H421" t="s">
        <v>754</v>
      </c>
      <c r="I421" t="s">
        <v>755</v>
      </c>
    </row>
    <row r="422" spans="1:9">
      <c r="A422">
        <v>421</v>
      </c>
      <c r="B422" t="s">
        <v>152</v>
      </c>
      <c r="C422" t="s">
        <v>757</v>
      </c>
      <c r="D422">
        <v>2044</v>
      </c>
      <c r="E422">
        <v>166.61491509999999</v>
      </c>
      <c r="F422" t="s">
        <v>753</v>
      </c>
      <c r="G422" t="s">
        <v>732</v>
      </c>
      <c r="H422" t="s">
        <v>754</v>
      </c>
      <c r="I422" t="s">
        <v>755</v>
      </c>
    </row>
    <row r="423" spans="1:9">
      <c r="A423">
        <v>422</v>
      </c>
      <c r="B423" t="s">
        <v>152</v>
      </c>
      <c r="C423" t="s">
        <v>757</v>
      </c>
      <c r="D423">
        <v>2045</v>
      </c>
      <c r="E423">
        <v>166.64710239999999</v>
      </c>
      <c r="F423" t="s">
        <v>753</v>
      </c>
      <c r="G423" t="s">
        <v>732</v>
      </c>
      <c r="H423" t="s">
        <v>754</v>
      </c>
      <c r="I423" t="s">
        <v>755</v>
      </c>
    </row>
    <row r="424" spans="1:9">
      <c r="A424">
        <v>423</v>
      </c>
      <c r="B424" t="s">
        <v>152</v>
      </c>
      <c r="C424" t="s">
        <v>757</v>
      </c>
      <c r="D424">
        <v>2046</v>
      </c>
      <c r="E424">
        <v>166.68284130000001</v>
      </c>
      <c r="F424" t="s">
        <v>753</v>
      </c>
      <c r="G424" t="s">
        <v>732</v>
      </c>
      <c r="H424" t="s">
        <v>754</v>
      </c>
      <c r="I424" t="s">
        <v>755</v>
      </c>
    </row>
    <row r="425" spans="1:9">
      <c r="A425">
        <v>424</v>
      </c>
      <c r="B425" t="s">
        <v>152</v>
      </c>
      <c r="C425" t="s">
        <v>757</v>
      </c>
      <c r="D425">
        <v>2047</v>
      </c>
      <c r="E425">
        <v>166.7221108</v>
      </c>
      <c r="F425" t="s">
        <v>753</v>
      </c>
      <c r="G425" t="s">
        <v>732</v>
      </c>
      <c r="H425" t="s">
        <v>754</v>
      </c>
      <c r="I425" t="s">
        <v>755</v>
      </c>
    </row>
    <row r="426" spans="1:9">
      <c r="A426">
        <v>425</v>
      </c>
      <c r="B426" t="s">
        <v>152</v>
      </c>
      <c r="C426" t="s">
        <v>757</v>
      </c>
      <c r="D426">
        <v>2048</v>
      </c>
      <c r="E426">
        <v>166.76489140000001</v>
      </c>
      <c r="F426" t="s">
        <v>753</v>
      </c>
      <c r="G426" t="s">
        <v>732</v>
      </c>
      <c r="H426" t="s">
        <v>754</v>
      </c>
      <c r="I426" t="s">
        <v>755</v>
      </c>
    </row>
    <row r="427" spans="1:9">
      <c r="A427">
        <v>426</v>
      </c>
      <c r="B427" t="s">
        <v>152</v>
      </c>
      <c r="C427" t="s">
        <v>757</v>
      </c>
      <c r="D427">
        <v>2049</v>
      </c>
      <c r="E427">
        <v>166.8111648</v>
      </c>
      <c r="F427" t="s">
        <v>753</v>
      </c>
      <c r="G427" t="s">
        <v>732</v>
      </c>
      <c r="H427" t="s">
        <v>754</v>
      </c>
      <c r="I427" t="s">
        <v>755</v>
      </c>
    </row>
    <row r="428" spans="1:9">
      <c r="A428">
        <v>427</v>
      </c>
      <c r="B428" t="s">
        <v>152</v>
      </c>
      <c r="C428" t="s">
        <v>757</v>
      </c>
      <c r="D428">
        <v>2050</v>
      </c>
      <c r="E428">
        <v>166.86091400000001</v>
      </c>
      <c r="F428" t="s">
        <v>753</v>
      </c>
      <c r="G428" t="s">
        <v>732</v>
      </c>
      <c r="H428" t="s">
        <v>754</v>
      </c>
      <c r="I428" t="s">
        <v>755</v>
      </c>
    </row>
    <row r="429" spans="1:9">
      <c r="A429">
        <v>428</v>
      </c>
      <c r="B429" t="s">
        <v>152</v>
      </c>
      <c r="C429" t="s">
        <v>759</v>
      </c>
      <c r="D429">
        <v>1990</v>
      </c>
      <c r="E429">
        <v>818.0081160000002</v>
      </c>
      <c r="F429" t="s">
        <v>753</v>
      </c>
      <c r="G429" t="s">
        <v>732</v>
      </c>
      <c r="H429" t="s">
        <v>754</v>
      </c>
      <c r="I429" t="s">
        <v>755</v>
      </c>
    </row>
    <row r="430" spans="1:9">
      <c r="A430">
        <v>429</v>
      </c>
      <c r="B430" t="s">
        <v>152</v>
      </c>
      <c r="C430" t="s">
        <v>759</v>
      </c>
      <c r="D430">
        <v>1991</v>
      </c>
      <c r="E430">
        <v>812.46662400000002</v>
      </c>
      <c r="F430" t="s">
        <v>753</v>
      </c>
      <c r="G430" t="s">
        <v>732</v>
      </c>
      <c r="H430" t="s">
        <v>754</v>
      </c>
      <c r="I430" t="s">
        <v>755</v>
      </c>
    </row>
    <row r="431" spans="1:9">
      <c r="A431">
        <v>430</v>
      </c>
      <c r="B431" t="s">
        <v>152</v>
      </c>
      <c r="C431" t="s">
        <v>759</v>
      </c>
      <c r="D431">
        <v>1992</v>
      </c>
      <c r="E431">
        <v>415.35300000000001</v>
      </c>
      <c r="F431" t="s">
        <v>753</v>
      </c>
      <c r="G431" t="s">
        <v>732</v>
      </c>
      <c r="H431" t="s">
        <v>754</v>
      </c>
      <c r="I431" t="s">
        <v>755</v>
      </c>
    </row>
    <row r="432" spans="1:9">
      <c r="A432">
        <v>431</v>
      </c>
      <c r="B432" t="s">
        <v>152</v>
      </c>
      <c r="C432" t="s">
        <v>759</v>
      </c>
      <c r="D432">
        <v>1993</v>
      </c>
      <c r="E432">
        <v>188.988</v>
      </c>
      <c r="F432" t="s">
        <v>753</v>
      </c>
      <c r="G432" t="s">
        <v>732</v>
      </c>
      <c r="H432" t="s">
        <v>754</v>
      </c>
      <c r="I432" t="s">
        <v>755</v>
      </c>
    </row>
    <row r="433" spans="1:9">
      <c r="A433">
        <v>432</v>
      </c>
      <c r="B433" t="s">
        <v>152</v>
      </c>
      <c r="C433" t="s">
        <v>759</v>
      </c>
      <c r="D433">
        <v>1994</v>
      </c>
      <c r="E433">
        <v>167.42400000000001</v>
      </c>
      <c r="F433" t="s">
        <v>753</v>
      </c>
      <c r="G433" t="s">
        <v>732</v>
      </c>
      <c r="H433" t="s">
        <v>754</v>
      </c>
      <c r="I433" t="s">
        <v>755</v>
      </c>
    </row>
    <row r="434" spans="1:9">
      <c r="A434">
        <v>433</v>
      </c>
      <c r="B434" t="s">
        <v>152</v>
      </c>
      <c r="C434" t="s">
        <v>759</v>
      </c>
      <c r="D434">
        <v>1995</v>
      </c>
      <c r="E434">
        <v>138.60400000000001</v>
      </c>
      <c r="F434" t="s">
        <v>753</v>
      </c>
      <c r="G434" t="s">
        <v>732</v>
      </c>
      <c r="H434" t="s">
        <v>754</v>
      </c>
      <c r="I434" t="s">
        <v>755</v>
      </c>
    </row>
    <row r="435" spans="1:9">
      <c r="A435">
        <v>434</v>
      </c>
      <c r="B435" t="s">
        <v>152</v>
      </c>
      <c r="C435" t="s">
        <v>759</v>
      </c>
      <c r="D435">
        <v>1996</v>
      </c>
      <c r="E435">
        <v>227.00299999999999</v>
      </c>
      <c r="F435" t="s">
        <v>753</v>
      </c>
      <c r="G435" t="s">
        <v>732</v>
      </c>
      <c r="H435" t="s">
        <v>754</v>
      </c>
      <c r="I435" t="s">
        <v>755</v>
      </c>
    </row>
    <row r="436" spans="1:9">
      <c r="A436">
        <v>435</v>
      </c>
      <c r="B436" t="s">
        <v>152</v>
      </c>
      <c r="C436" t="s">
        <v>759</v>
      </c>
      <c r="D436">
        <v>1997</v>
      </c>
      <c r="E436">
        <v>195.36060000000001</v>
      </c>
      <c r="F436" t="s">
        <v>753</v>
      </c>
      <c r="G436" t="s">
        <v>732</v>
      </c>
      <c r="H436" t="s">
        <v>754</v>
      </c>
      <c r="I436" t="s">
        <v>755</v>
      </c>
    </row>
    <row r="437" spans="1:9">
      <c r="A437">
        <v>436</v>
      </c>
      <c r="B437" t="s">
        <v>152</v>
      </c>
      <c r="C437" t="s">
        <v>759</v>
      </c>
      <c r="D437">
        <v>1998</v>
      </c>
      <c r="E437">
        <v>110.58263333333331</v>
      </c>
      <c r="F437" t="s">
        <v>753</v>
      </c>
      <c r="G437" t="s">
        <v>732</v>
      </c>
      <c r="H437" t="s">
        <v>754</v>
      </c>
      <c r="I437" t="s">
        <v>755</v>
      </c>
    </row>
    <row r="438" spans="1:9">
      <c r="A438">
        <v>437</v>
      </c>
      <c r="B438" t="s">
        <v>152</v>
      </c>
      <c r="C438" t="s">
        <v>759</v>
      </c>
      <c r="D438">
        <v>1999</v>
      </c>
      <c r="E438">
        <v>85.483533333333341</v>
      </c>
      <c r="F438" t="s">
        <v>753</v>
      </c>
      <c r="G438" t="s">
        <v>732</v>
      </c>
      <c r="H438" t="s">
        <v>754</v>
      </c>
      <c r="I438" t="s">
        <v>755</v>
      </c>
    </row>
    <row r="439" spans="1:9">
      <c r="A439">
        <v>438</v>
      </c>
      <c r="B439" t="s">
        <v>152</v>
      </c>
      <c r="C439" t="s">
        <v>759</v>
      </c>
      <c r="D439">
        <v>2000</v>
      </c>
      <c r="E439">
        <v>84.532233333333338</v>
      </c>
      <c r="F439" t="s">
        <v>753</v>
      </c>
      <c r="G439" t="s">
        <v>732</v>
      </c>
      <c r="H439" t="s">
        <v>754</v>
      </c>
      <c r="I439" t="s">
        <v>755</v>
      </c>
    </row>
    <row r="440" spans="1:9">
      <c r="A440">
        <v>439</v>
      </c>
      <c r="B440" t="s">
        <v>152</v>
      </c>
      <c r="C440" t="s">
        <v>759</v>
      </c>
      <c r="D440">
        <v>2001</v>
      </c>
      <c r="E440">
        <v>63.497100000000003</v>
      </c>
      <c r="F440" t="s">
        <v>753</v>
      </c>
      <c r="G440" t="s">
        <v>732</v>
      </c>
      <c r="H440" t="s">
        <v>754</v>
      </c>
      <c r="I440" t="s">
        <v>755</v>
      </c>
    </row>
    <row r="441" spans="1:9">
      <c r="A441">
        <v>440</v>
      </c>
      <c r="B441" t="s">
        <v>152</v>
      </c>
      <c r="C441" t="s">
        <v>759</v>
      </c>
      <c r="D441">
        <v>2002</v>
      </c>
      <c r="E441">
        <v>77.024699999999996</v>
      </c>
      <c r="F441" t="s">
        <v>753</v>
      </c>
      <c r="G441" t="s">
        <v>732</v>
      </c>
      <c r="H441" t="s">
        <v>754</v>
      </c>
      <c r="I441" t="s">
        <v>755</v>
      </c>
    </row>
    <row r="442" spans="1:9">
      <c r="A442">
        <v>441</v>
      </c>
      <c r="B442" t="s">
        <v>152</v>
      </c>
      <c r="C442" t="s">
        <v>759</v>
      </c>
      <c r="D442">
        <v>2003</v>
      </c>
      <c r="E442">
        <v>115.767</v>
      </c>
      <c r="F442" t="s">
        <v>753</v>
      </c>
      <c r="G442" t="s">
        <v>732</v>
      </c>
      <c r="H442" t="s">
        <v>754</v>
      </c>
      <c r="I442" t="s">
        <v>755</v>
      </c>
    </row>
    <row r="443" spans="1:9">
      <c r="A443">
        <v>442</v>
      </c>
      <c r="B443" t="s">
        <v>152</v>
      </c>
      <c r="C443" t="s">
        <v>759</v>
      </c>
      <c r="D443">
        <v>2004</v>
      </c>
      <c r="E443">
        <v>90.067499999999995</v>
      </c>
      <c r="F443" t="s">
        <v>753</v>
      </c>
      <c r="G443" t="s">
        <v>732</v>
      </c>
      <c r="H443" t="s">
        <v>754</v>
      </c>
      <c r="I443" t="s">
        <v>755</v>
      </c>
    </row>
    <row r="444" spans="1:9">
      <c r="A444">
        <v>443</v>
      </c>
      <c r="B444" t="s">
        <v>152</v>
      </c>
      <c r="C444" t="s">
        <v>759</v>
      </c>
      <c r="D444">
        <v>2005</v>
      </c>
      <c r="E444">
        <v>62.391599999999997</v>
      </c>
      <c r="F444" t="s">
        <v>753</v>
      </c>
      <c r="G444" t="s">
        <v>732</v>
      </c>
      <c r="H444" t="s">
        <v>754</v>
      </c>
      <c r="I444" t="s">
        <v>755</v>
      </c>
    </row>
    <row r="445" spans="1:9">
      <c r="A445">
        <v>444</v>
      </c>
      <c r="B445" t="s">
        <v>152</v>
      </c>
      <c r="C445" t="s">
        <v>759</v>
      </c>
      <c r="D445">
        <v>2006</v>
      </c>
      <c r="E445">
        <v>97.087500000000006</v>
      </c>
      <c r="F445" t="s">
        <v>753</v>
      </c>
      <c r="G445" t="s">
        <v>732</v>
      </c>
      <c r="H445" t="s">
        <v>754</v>
      </c>
      <c r="I445" t="s">
        <v>755</v>
      </c>
    </row>
    <row r="446" spans="1:9">
      <c r="A446">
        <v>445</v>
      </c>
      <c r="B446" t="s">
        <v>152</v>
      </c>
      <c r="C446" t="s">
        <v>759</v>
      </c>
      <c r="D446">
        <v>2007</v>
      </c>
      <c r="E446">
        <v>43.684800000000003</v>
      </c>
      <c r="F446" t="s">
        <v>753</v>
      </c>
      <c r="G446" t="s">
        <v>732</v>
      </c>
      <c r="H446" t="s">
        <v>754</v>
      </c>
      <c r="I446" t="s">
        <v>755</v>
      </c>
    </row>
    <row r="447" spans="1:9">
      <c r="A447">
        <v>446</v>
      </c>
      <c r="B447" t="s">
        <v>152</v>
      </c>
      <c r="C447" t="s">
        <v>759</v>
      </c>
      <c r="D447">
        <v>2008</v>
      </c>
      <c r="E447">
        <v>41.212800000000001</v>
      </c>
      <c r="F447" t="s">
        <v>753</v>
      </c>
      <c r="G447" t="s">
        <v>732</v>
      </c>
      <c r="H447" t="s">
        <v>754</v>
      </c>
      <c r="I447" t="s">
        <v>755</v>
      </c>
    </row>
    <row r="448" spans="1:9">
      <c r="A448">
        <v>447</v>
      </c>
      <c r="B448" t="s">
        <v>152</v>
      </c>
      <c r="C448" t="s">
        <v>759</v>
      </c>
      <c r="D448">
        <v>2009</v>
      </c>
      <c r="E448">
        <v>48.613799999999998</v>
      </c>
      <c r="F448" t="s">
        <v>753</v>
      </c>
      <c r="G448" t="s">
        <v>732</v>
      </c>
      <c r="H448" t="s">
        <v>754</v>
      </c>
      <c r="I448" t="s">
        <v>755</v>
      </c>
    </row>
    <row r="449" spans="1:9">
      <c r="A449">
        <v>448</v>
      </c>
      <c r="B449" t="s">
        <v>152</v>
      </c>
      <c r="C449" t="s">
        <v>759</v>
      </c>
      <c r="D449">
        <v>2010</v>
      </c>
      <c r="E449">
        <v>42.77376000000001</v>
      </c>
      <c r="F449" t="s">
        <v>753</v>
      </c>
      <c r="G449" t="s">
        <v>732</v>
      </c>
      <c r="H449" t="s">
        <v>754</v>
      </c>
      <c r="I449" t="s">
        <v>755</v>
      </c>
    </row>
    <row r="450" spans="1:9">
      <c r="A450">
        <v>449</v>
      </c>
      <c r="B450" t="s">
        <v>152</v>
      </c>
      <c r="C450" t="s">
        <v>759</v>
      </c>
      <c r="D450">
        <v>2011</v>
      </c>
      <c r="E450">
        <v>31.611070266580001</v>
      </c>
      <c r="F450" t="s">
        <v>753</v>
      </c>
      <c r="G450" t="s">
        <v>732</v>
      </c>
      <c r="H450" t="s">
        <v>754</v>
      </c>
      <c r="I450" t="s">
        <v>755</v>
      </c>
    </row>
    <row r="451" spans="1:9">
      <c r="A451">
        <v>450</v>
      </c>
      <c r="B451" t="s">
        <v>152</v>
      </c>
      <c r="C451" t="s">
        <v>759</v>
      </c>
      <c r="D451">
        <v>2012</v>
      </c>
      <c r="E451">
        <v>42.680956069072003</v>
      </c>
      <c r="F451" t="s">
        <v>753</v>
      </c>
      <c r="G451" t="s">
        <v>732</v>
      </c>
      <c r="H451" t="s">
        <v>754</v>
      </c>
      <c r="I451" t="s">
        <v>755</v>
      </c>
    </row>
    <row r="452" spans="1:9">
      <c r="A452">
        <v>451</v>
      </c>
      <c r="B452" t="s">
        <v>152</v>
      </c>
      <c r="C452" t="s">
        <v>759</v>
      </c>
      <c r="D452">
        <v>2013</v>
      </c>
      <c r="E452">
        <v>43.277804181960001</v>
      </c>
      <c r="F452" t="s">
        <v>753</v>
      </c>
      <c r="G452" t="s">
        <v>732</v>
      </c>
      <c r="H452" t="s">
        <v>754</v>
      </c>
      <c r="I452" t="s">
        <v>755</v>
      </c>
    </row>
    <row r="453" spans="1:9">
      <c r="A453">
        <v>452</v>
      </c>
      <c r="B453" t="s">
        <v>152</v>
      </c>
      <c r="C453" t="s">
        <v>759</v>
      </c>
      <c r="D453">
        <v>2014</v>
      </c>
      <c r="E453">
        <v>66.0154191427077</v>
      </c>
      <c r="F453" t="s">
        <v>753</v>
      </c>
      <c r="G453" t="s">
        <v>732</v>
      </c>
      <c r="H453" t="s">
        <v>754</v>
      </c>
      <c r="I453" t="s">
        <v>755</v>
      </c>
    </row>
    <row r="454" spans="1:9">
      <c r="A454">
        <v>453</v>
      </c>
      <c r="B454" t="s">
        <v>152</v>
      </c>
      <c r="C454" t="s">
        <v>759</v>
      </c>
      <c r="D454">
        <v>2015</v>
      </c>
      <c r="E454">
        <v>52.684147821630802</v>
      </c>
      <c r="F454" t="s">
        <v>753</v>
      </c>
      <c r="G454" t="s">
        <v>732</v>
      </c>
      <c r="H454" t="s">
        <v>754</v>
      </c>
      <c r="I454" t="s">
        <v>755</v>
      </c>
    </row>
    <row r="455" spans="1:9">
      <c r="A455">
        <v>454</v>
      </c>
      <c r="B455" t="s">
        <v>152</v>
      </c>
      <c r="C455" t="s">
        <v>759</v>
      </c>
      <c r="D455">
        <v>2016</v>
      </c>
      <c r="E455">
        <v>43.786996734535997</v>
      </c>
      <c r="F455" t="s">
        <v>753</v>
      </c>
      <c r="G455" t="s">
        <v>732</v>
      </c>
      <c r="H455" t="s">
        <v>754</v>
      </c>
      <c r="I455" t="s">
        <v>755</v>
      </c>
    </row>
    <row r="456" spans="1:9">
      <c r="A456">
        <v>455</v>
      </c>
      <c r="B456" t="s">
        <v>152</v>
      </c>
      <c r="C456" t="s">
        <v>759</v>
      </c>
      <c r="D456">
        <v>2017</v>
      </c>
      <c r="E456">
        <v>54.368065500000007</v>
      </c>
      <c r="F456" t="s">
        <v>753</v>
      </c>
      <c r="G456" t="s">
        <v>732</v>
      </c>
      <c r="H456" t="s">
        <v>754</v>
      </c>
      <c r="I456" t="s">
        <v>755</v>
      </c>
    </row>
    <row r="457" spans="1:9">
      <c r="A457">
        <v>456</v>
      </c>
      <c r="B457" t="s">
        <v>152</v>
      </c>
      <c r="C457" t="s">
        <v>759</v>
      </c>
      <c r="D457">
        <v>2018</v>
      </c>
      <c r="E457">
        <v>65.103999107936005</v>
      </c>
      <c r="F457" t="s">
        <v>753</v>
      </c>
      <c r="G457" t="s">
        <v>732</v>
      </c>
      <c r="H457" t="s">
        <v>754</v>
      </c>
      <c r="I457" t="s">
        <v>755</v>
      </c>
    </row>
    <row r="458" spans="1:9">
      <c r="A458">
        <v>457</v>
      </c>
      <c r="B458" t="s">
        <v>152</v>
      </c>
      <c r="C458" t="s">
        <v>759</v>
      </c>
      <c r="D458">
        <v>2019</v>
      </c>
      <c r="E458">
        <v>80.153760543999994</v>
      </c>
      <c r="F458" t="s">
        <v>753</v>
      </c>
      <c r="G458" t="s">
        <v>732</v>
      </c>
      <c r="H458" t="s">
        <v>754</v>
      </c>
      <c r="I458" t="s">
        <v>755</v>
      </c>
    </row>
    <row r="459" spans="1:9">
      <c r="A459">
        <v>458</v>
      </c>
      <c r="B459" t="s">
        <v>152</v>
      </c>
      <c r="C459" t="s">
        <v>759</v>
      </c>
      <c r="D459">
        <v>2020</v>
      </c>
      <c r="E459">
        <v>79.060343626079998</v>
      </c>
      <c r="F459" t="s">
        <v>753</v>
      </c>
      <c r="G459" t="s">
        <v>732</v>
      </c>
      <c r="H459" t="s">
        <v>754</v>
      </c>
      <c r="I459" t="s">
        <v>755</v>
      </c>
    </row>
    <row r="460" spans="1:9">
      <c r="A460">
        <v>459</v>
      </c>
      <c r="B460" t="s">
        <v>152</v>
      </c>
      <c r="C460" t="s">
        <v>759</v>
      </c>
      <c r="D460">
        <v>2021</v>
      </c>
      <c r="E460">
        <v>45.582774393999998</v>
      </c>
      <c r="F460" t="s">
        <v>753</v>
      </c>
      <c r="G460" t="s">
        <v>732</v>
      </c>
      <c r="H460" t="s">
        <v>754</v>
      </c>
      <c r="I460" t="s">
        <v>755</v>
      </c>
    </row>
    <row r="461" spans="1:9">
      <c r="A461">
        <v>460</v>
      </c>
      <c r="B461" t="s">
        <v>152</v>
      </c>
      <c r="C461" t="s">
        <v>759</v>
      </c>
      <c r="D461">
        <v>2022</v>
      </c>
      <c r="E461">
        <v>50.934298771160002</v>
      </c>
      <c r="F461" t="s">
        <v>753</v>
      </c>
      <c r="G461" t="s">
        <v>732</v>
      </c>
      <c r="H461" t="s">
        <v>754</v>
      </c>
      <c r="I461" t="s">
        <v>755</v>
      </c>
    </row>
    <row r="462" spans="1:9">
      <c r="A462">
        <v>461</v>
      </c>
      <c r="B462" t="s">
        <v>152</v>
      </c>
      <c r="C462" t="s">
        <v>759</v>
      </c>
      <c r="D462">
        <v>2023</v>
      </c>
      <c r="E462">
        <v>60.908333304000003</v>
      </c>
      <c r="F462" t="s">
        <v>753</v>
      </c>
      <c r="G462" t="s">
        <v>732</v>
      </c>
      <c r="H462" t="s">
        <v>754</v>
      </c>
      <c r="I462" t="s">
        <v>755</v>
      </c>
    </row>
    <row r="463" spans="1:9">
      <c r="A463">
        <v>462</v>
      </c>
      <c r="B463" t="s">
        <v>152</v>
      </c>
      <c r="C463" t="s">
        <v>759</v>
      </c>
      <c r="D463">
        <v>2024</v>
      </c>
      <c r="E463">
        <v>60.905870540000002</v>
      </c>
      <c r="F463" t="s">
        <v>753</v>
      </c>
      <c r="G463" t="s">
        <v>732</v>
      </c>
      <c r="H463" t="s">
        <v>754</v>
      </c>
      <c r="I463" t="s">
        <v>755</v>
      </c>
    </row>
    <row r="464" spans="1:9">
      <c r="A464">
        <v>463</v>
      </c>
      <c r="B464" t="s">
        <v>152</v>
      </c>
      <c r="C464" t="s">
        <v>759</v>
      </c>
      <c r="D464">
        <v>2025</v>
      </c>
      <c r="E464">
        <v>62.575315500000002</v>
      </c>
      <c r="F464" t="s">
        <v>753</v>
      </c>
      <c r="G464" t="s">
        <v>732</v>
      </c>
      <c r="H464" t="s">
        <v>754</v>
      </c>
      <c r="I464" t="s">
        <v>755</v>
      </c>
    </row>
    <row r="465" spans="1:9">
      <c r="A465">
        <v>464</v>
      </c>
      <c r="B465" t="s">
        <v>152</v>
      </c>
      <c r="C465" t="s">
        <v>759</v>
      </c>
      <c r="D465">
        <v>2026</v>
      </c>
      <c r="E465">
        <v>62.575420559999998</v>
      </c>
      <c r="F465" t="s">
        <v>753</v>
      </c>
      <c r="G465" t="s">
        <v>732</v>
      </c>
      <c r="H465" t="s">
        <v>754</v>
      </c>
      <c r="I465" t="s">
        <v>755</v>
      </c>
    </row>
    <row r="466" spans="1:9">
      <c r="A466">
        <v>465</v>
      </c>
      <c r="B466" t="s">
        <v>152</v>
      </c>
      <c r="C466" t="s">
        <v>759</v>
      </c>
      <c r="D466">
        <v>2027</v>
      </c>
      <c r="E466">
        <v>62.575532170000002</v>
      </c>
      <c r="F466" t="s">
        <v>753</v>
      </c>
      <c r="G466" t="s">
        <v>732</v>
      </c>
      <c r="H466" t="s">
        <v>754</v>
      </c>
      <c r="I466" t="s">
        <v>755</v>
      </c>
    </row>
    <row r="467" spans="1:9">
      <c r="A467">
        <v>466</v>
      </c>
      <c r="B467" t="s">
        <v>152</v>
      </c>
      <c r="C467" t="s">
        <v>759</v>
      </c>
      <c r="D467">
        <v>2028</v>
      </c>
      <c r="E467">
        <v>62.575650709999998</v>
      </c>
      <c r="F467" t="s">
        <v>753</v>
      </c>
      <c r="G467" t="s">
        <v>732</v>
      </c>
      <c r="H467" t="s">
        <v>754</v>
      </c>
      <c r="I467" t="s">
        <v>755</v>
      </c>
    </row>
    <row r="468" spans="1:9">
      <c r="A468">
        <v>467</v>
      </c>
      <c r="B468" t="s">
        <v>152</v>
      </c>
      <c r="C468" t="s">
        <v>759</v>
      </c>
      <c r="D468">
        <v>2029</v>
      </c>
      <c r="E468">
        <v>62.575776580000003</v>
      </c>
      <c r="F468" t="s">
        <v>753</v>
      </c>
      <c r="G468" t="s">
        <v>732</v>
      </c>
      <c r="H468" t="s">
        <v>754</v>
      </c>
      <c r="I468" t="s">
        <v>755</v>
      </c>
    </row>
    <row r="469" spans="1:9">
      <c r="A469">
        <v>468</v>
      </c>
      <c r="B469" t="s">
        <v>152</v>
      </c>
      <c r="C469" t="s">
        <v>759</v>
      </c>
      <c r="D469">
        <v>2030</v>
      </c>
      <c r="E469">
        <v>62.575910210000004</v>
      </c>
      <c r="F469" t="s">
        <v>753</v>
      </c>
      <c r="G469" t="s">
        <v>732</v>
      </c>
      <c r="H469" t="s">
        <v>754</v>
      </c>
      <c r="I469" t="s">
        <v>755</v>
      </c>
    </row>
    <row r="470" spans="1:9">
      <c r="A470">
        <v>469</v>
      </c>
      <c r="B470" t="s">
        <v>152</v>
      </c>
      <c r="C470" t="s">
        <v>759</v>
      </c>
      <c r="D470">
        <v>2031</v>
      </c>
      <c r="E470">
        <v>62.575909469999999</v>
      </c>
      <c r="F470" t="s">
        <v>753</v>
      </c>
      <c r="G470" t="s">
        <v>732</v>
      </c>
      <c r="H470" t="s">
        <v>754</v>
      </c>
      <c r="I470" t="s">
        <v>755</v>
      </c>
    </row>
    <row r="471" spans="1:9">
      <c r="A471">
        <v>470</v>
      </c>
      <c r="B471" t="s">
        <v>152</v>
      </c>
      <c r="C471" t="s">
        <v>759</v>
      </c>
      <c r="D471">
        <v>2032</v>
      </c>
      <c r="E471">
        <v>62.575908869999999</v>
      </c>
      <c r="F471" t="s">
        <v>753</v>
      </c>
      <c r="G471" t="s">
        <v>732</v>
      </c>
      <c r="H471" t="s">
        <v>754</v>
      </c>
      <c r="I471" t="s">
        <v>755</v>
      </c>
    </row>
    <row r="472" spans="1:9">
      <c r="A472">
        <v>471</v>
      </c>
      <c r="B472" t="s">
        <v>152</v>
      </c>
      <c r="C472" t="s">
        <v>759</v>
      </c>
      <c r="D472">
        <v>2033</v>
      </c>
      <c r="E472">
        <v>62.575908419999998</v>
      </c>
      <c r="F472" t="s">
        <v>753</v>
      </c>
      <c r="G472" t="s">
        <v>732</v>
      </c>
      <c r="H472" t="s">
        <v>754</v>
      </c>
      <c r="I472" t="s">
        <v>755</v>
      </c>
    </row>
    <row r="473" spans="1:9">
      <c r="A473">
        <v>472</v>
      </c>
      <c r="B473" t="s">
        <v>152</v>
      </c>
      <c r="C473" t="s">
        <v>759</v>
      </c>
      <c r="D473">
        <v>2034</v>
      </c>
      <c r="E473">
        <v>62.57590811</v>
      </c>
      <c r="F473" t="s">
        <v>753</v>
      </c>
      <c r="G473" t="s">
        <v>732</v>
      </c>
      <c r="H473" t="s">
        <v>754</v>
      </c>
      <c r="I473" t="s">
        <v>755</v>
      </c>
    </row>
    <row r="474" spans="1:9">
      <c r="A474">
        <v>473</v>
      </c>
      <c r="B474" t="s">
        <v>152</v>
      </c>
      <c r="C474" t="s">
        <v>759</v>
      </c>
      <c r="D474">
        <v>2035</v>
      </c>
      <c r="E474">
        <v>62.57590794</v>
      </c>
      <c r="F474" t="s">
        <v>753</v>
      </c>
      <c r="G474" t="s">
        <v>732</v>
      </c>
      <c r="H474" t="s">
        <v>754</v>
      </c>
      <c r="I474" t="s">
        <v>755</v>
      </c>
    </row>
    <row r="475" spans="1:9">
      <c r="A475">
        <v>474</v>
      </c>
      <c r="B475" t="s">
        <v>152</v>
      </c>
      <c r="C475" t="s">
        <v>759</v>
      </c>
      <c r="D475">
        <v>2036</v>
      </c>
      <c r="E475">
        <v>62.575907909999998</v>
      </c>
      <c r="F475" t="s">
        <v>753</v>
      </c>
      <c r="G475" t="s">
        <v>732</v>
      </c>
      <c r="H475" t="s">
        <v>754</v>
      </c>
      <c r="I475" t="s">
        <v>755</v>
      </c>
    </row>
    <row r="476" spans="1:9">
      <c r="A476">
        <v>475</v>
      </c>
      <c r="B476" t="s">
        <v>152</v>
      </c>
      <c r="C476" t="s">
        <v>759</v>
      </c>
      <c r="D476">
        <v>2037</v>
      </c>
      <c r="E476">
        <v>62.575908009999999</v>
      </c>
      <c r="F476" t="s">
        <v>753</v>
      </c>
      <c r="G476" t="s">
        <v>732</v>
      </c>
      <c r="H476" t="s">
        <v>754</v>
      </c>
      <c r="I476" t="s">
        <v>755</v>
      </c>
    </row>
    <row r="477" spans="1:9">
      <c r="A477">
        <v>476</v>
      </c>
      <c r="B477" t="s">
        <v>152</v>
      </c>
      <c r="C477" t="s">
        <v>759</v>
      </c>
      <c r="D477">
        <v>2038</v>
      </c>
      <c r="E477">
        <v>62.575908239999997</v>
      </c>
      <c r="F477" t="s">
        <v>753</v>
      </c>
      <c r="G477" t="s">
        <v>732</v>
      </c>
      <c r="H477" t="s">
        <v>754</v>
      </c>
      <c r="I477" t="s">
        <v>755</v>
      </c>
    </row>
    <row r="478" spans="1:9">
      <c r="A478">
        <v>477</v>
      </c>
      <c r="B478" t="s">
        <v>152</v>
      </c>
      <c r="C478" t="s">
        <v>759</v>
      </c>
      <c r="D478">
        <v>2039</v>
      </c>
      <c r="E478">
        <v>62.57590862</v>
      </c>
      <c r="F478" t="s">
        <v>753</v>
      </c>
      <c r="G478" t="s">
        <v>732</v>
      </c>
      <c r="H478" t="s">
        <v>754</v>
      </c>
      <c r="I478" t="s">
        <v>755</v>
      </c>
    </row>
    <row r="479" spans="1:9">
      <c r="A479">
        <v>478</v>
      </c>
      <c r="B479" t="s">
        <v>152</v>
      </c>
      <c r="C479" t="s">
        <v>759</v>
      </c>
      <c r="D479">
        <v>2040</v>
      </c>
      <c r="E479">
        <v>62.575909119999999</v>
      </c>
      <c r="F479" t="s">
        <v>753</v>
      </c>
      <c r="G479" t="s">
        <v>732</v>
      </c>
      <c r="H479" t="s">
        <v>754</v>
      </c>
      <c r="I479" t="s">
        <v>755</v>
      </c>
    </row>
    <row r="480" spans="1:9">
      <c r="A480">
        <v>479</v>
      </c>
      <c r="B480" t="s">
        <v>152</v>
      </c>
      <c r="C480" t="s">
        <v>759</v>
      </c>
      <c r="D480">
        <v>2041</v>
      </c>
      <c r="E480">
        <v>62.575909760000002</v>
      </c>
      <c r="F480" t="s">
        <v>753</v>
      </c>
      <c r="G480" t="s">
        <v>732</v>
      </c>
      <c r="H480" t="s">
        <v>754</v>
      </c>
      <c r="I480" t="s">
        <v>755</v>
      </c>
    </row>
    <row r="481" spans="1:9">
      <c r="A481">
        <v>480</v>
      </c>
      <c r="B481" t="s">
        <v>152</v>
      </c>
      <c r="C481" t="s">
        <v>759</v>
      </c>
      <c r="D481">
        <v>2042</v>
      </c>
      <c r="E481">
        <v>62.575910520000001</v>
      </c>
      <c r="F481" t="s">
        <v>753</v>
      </c>
      <c r="G481" t="s">
        <v>732</v>
      </c>
      <c r="H481" t="s">
        <v>754</v>
      </c>
      <c r="I481" t="s">
        <v>755</v>
      </c>
    </row>
    <row r="482" spans="1:9">
      <c r="A482">
        <v>481</v>
      </c>
      <c r="B482" t="s">
        <v>152</v>
      </c>
      <c r="C482" t="s">
        <v>759</v>
      </c>
      <c r="D482">
        <v>2043</v>
      </c>
      <c r="E482">
        <v>62.575911419999997</v>
      </c>
      <c r="F482" t="s">
        <v>753</v>
      </c>
      <c r="G482" t="s">
        <v>732</v>
      </c>
      <c r="H482" t="s">
        <v>754</v>
      </c>
      <c r="I482" t="s">
        <v>755</v>
      </c>
    </row>
    <row r="483" spans="1:9">
      <c r="A483">
        <v>482</v>
      </c>
      <c r="B483" t="s">
        <v>152</v>
      </c>
      <c r="C483" t="s">
        <v>759</v>
      </c>
      <c r="D483">
        <v>2044</v>
      </c>
      <c r="E483">
        <v>62.575912449999997</v>
      </c>
      <c r="F483" t="s">
        <v>753</v>
      </c>
      <c r="G483" t="s">
        <v>732</v>
      </c>
      <c r="H483" t="s">
        <v>754</v>
      </c>
      <c r="I483" t="s">
        <v>755</v>
      </c>
    </row>
    <row r="484" spans="1:9">
      <c r="A484">
        <v>483</v>
      </c>
      <c r="B484" t="s">
        <v>152</v>
      </c>
      <c r="C484" t="s">
        <v>759</v>
      </c>
      <c r="D484">
        <v>2045</v>
      </c>
      <c r="E484">
        <v>62.5759136</v>
      </c>
      <c r="F484" t="s">
        <v>753</v>
      </c>
      <c r="G484" t="s">
        <v>732</v>
      </c>
      <c r="H484" t="s">
        <v>754</v>
      </c>
      <c r="I484" t="s">
        <v>755</v>
      </c>
    </row>
    <row r="485" spans="1:9">
      <c r="A485">
        <v>484</v>
      </c>
      <c r="B485" t="s">
        <v>152</v>
      </c>
      <c r="C485" t="s">
        <v>759</v>
      </c>
      <c r="D485">
        <v>2046</v>
      </c>
      <c r="E485">
        <v>62.575914879999999</v>
      </c>
      <c r="F485" t="s">
        <v>753</v>
      </c>
      <c r="G485" t="s">
        <v>732</v>
      </c>
      <c r="H485" t="s">
        <v>754</v>
      </c>
      <c r="I485" t="s">
        <v>755</v>
      </c>
    </row>
    <row r="486" spans="1:9">
      <c r="A486">
        <v>485</v>
      </c>
      <c r="B486" t="s">
        <v>152</v>
      </c>
      <c r="C486" t="s">
        <v>759</v>
      </c>
      <c r="D486">
        <v>2047</v>
      </c>
      <c r="E486">
        <v>62.575916290000002</v>
      </c>
      <c r="F486" t="s">
        <v>753</v>
      </c>
      <c r="G486" t="s">
        <v>732</v>
      </c>
      <c r="H486" t="s">
        <v>754</v>
      </c>
      <c r="I486" t="s">
        <v>755</v>
      </c>
    </row>
    <row r="487" spans="1:9">
      <c r="A487">
        <v>486</v>
      </c>
      <c r="B487" t="s">
        <v>152</v>
      </c>
      <c r="C487" t="s">
        <v>759</v>
      </c>
      <c r="D487">
        <v>2048</v>
      </c>
      <c r="E487">
        <v>62.575917830000002</v>
      </c>
      <c r="F487" t="s">
        <v>753</v>
      </c>
      <c r="G487" t="s">
        <v>732</v>
      </c>
      <c r="H487" t="s">
        <v>754</v>
      </c>
      <c r="I487" t="s">
        <v>755</v>
      </c>
    </row>
    <row r="488" spans="1:9">
      <c r="A488">
        <v>487</v>
      </c>
      <c r="B488" t="s">
        <v>152</v>
      </c>
      <c r="C488" t="s">
        <v>759</v>
      </c>
      <c r="D488">
        <v>2049</v>
      </c>
      <c r="E488">
        <v>62.575919489999997</v>
      </c>
      <c r="F488" t="s">
        <v>753</v>
      </c>
      <c r="G488" t="s">
        <v>732</v>
      </c>
      <c r="H488" t="s">
        <v>754</v>
      </c>
      <c r="I488" t="s">
        <v>755</v>
      </c>
    </row>
    <row r="489" spans="1:9">
      <c r="A489">
        <v>488</v>
      </c>
      <c r="B489" t="s">
        <v>152</v>
      </c>
      <c r="C489" t="s">
        <v>759</v>
      </c>
      <c r="D489">
        <v>2050</v>
      </c>
      <c r="E489">
        <v>62.575921270000002</v>
      </c>
      <c r="F489" t="s">
        <v>753</v>
      </c>
      <c r="G489" t="s">
        <v>732</v>
      </c>
      <c r="H489" t="s">
        <v>754</v>
      </c>
      <c r="I489" t="s">
        <v>755</v>
      </c>
    </row>
    <row r="490" spans="1:9">
      <c r="A490">
        <v>489</v>
      </c>
      <c r="B490" t="s">
        <v>152</v>
      </c>
      <c r="C490" t="s">
        <v>760</v>
      </c>
      <c r="D490">
        <v>1990</v>
      </c>
      <c r="E490">
        <v>20.585999999999999</v>
      </c>
      <c r="F490" t="s">
        <v>753</v>
      </c>
      <c r="G490" t="s">
        <v>732</v>
      </c>
      <c r="H490" t="s">
        <v>754</v>
      </c>
      <c r="I490" t="s">
        <v>755</v>
      </c>
    </row>
    <row r="491" spans="1:9">
      <c r="A491">
        <v>490</v>
      </c>
      <c r="B491" t="s">
        <v>152</v>
      </c>
      <c r="C491" t="s">
        <v>760</v>
      </c>
      <c r="D491">
        <v>1991</v>
      </c>
      <c r="E491">
        <v>21.502500000000001</v>
      </c>
      <c r="F491" t="s">
        <v>753</v>
      </c>
      <c r="G491" t="s">
        <v>732</v>
      </c>
      <c r="H491" t="s">
        <v>754</v>
      </c>
      <c r="I491" t="s">
        <v>755</v>
      </c>
    </row>
    <row r="492" spans="1:9">
      <c r="A492">
        <v>491</v>
      </c>
      <c r="B492" t="s">
        <v>152</v>
      </c>
      <c r="C492" t="s">
        <v>760</v>
      </c>
      <c r="D492">
        <v>1992</v>
      </c>
      <c r="E492">
        <v>22.577625000000001</v>
      </c>
      <c r="F492" t="s">
        <v>753</v>
      </c>
      <c r="G492" t="s">
        <v>732</v>
      </c>
      <c r="H492" t="s">
        <v>754</v>
      </c>
      <c r="I492" t="s">
        <v>755</v>
      </c>
    </row>
    <row r="493" spans="1:9">
      <c r="A493">
        <v>492</v>
      </c>
      <c r="B493" t="s">
        <v>152</v>
      </c>
      <c r="C493" t="s">
        <v>760</v>
      </c>
      <c r="D493">
        <v>1993</v>
      </c>
      <c r="E493">
        <v>23.389256249999999</v>
      </c>
      <c r="F493" t="s">
        <v>753</v>
      </c>
      <c r="G493" t="s">
        <v>732</v>
      </c>
      <c r="H493" t="s">
        <v>754</v>
      </c>
      <c r="I493" t="s">
        <v>755</v>
      </c>
    </row>
    <row r="494" spans="1:9">
      <c r="A494">
        <v>493</v>
      </c>
      <c r="B494" t="s">
        <v>152</v>
      </c>
      <c r="C494" t="s">
        <v>760</v>
      </c>
      <c r="D494">
        <v>1994</v>
      </c>
      <c r="E494">
        <v>24.149819062500001</v>
      </c>
      <c r="F494" t="s">
        <v>753</v>
      </c>
      <c r="G494" t="s">
        <v>732</v>
      </c>
      <c r="H494" t="s">
        <v>754</v>
      </c>
      <c r="I494" t="s">
        <v>755</v>
      </c>
    </row>
    <row r="495" spans="1:9">
      <c r="A495">
        <v>494</v>
      </c>
      <c r="B495" t="s">
        <v>152</v>
      </c>
      <c r="C495" t="s">
        <v>760</v>
      </c>
      <c r="D495">
        <v>1995</v>
      </c>
      <c r="E495">
        <v>25.165785015625001</v>
      </c>
      <c r="F495" t="s">
        <v>753</v>
      </c>
      <c r="G495" t="s">
        <v>732</v>
      </c>
      <c r="H495" t="s">
        <v>754</v>
      </c>
      <c r="I495" t="s">
        <v>755</v>
      </c>
    </row>
    <row r="496" spans="1:9">
      <c r="A496">
        <v>495</v>
      </c>
      <c r="B496" t="s">
        <v>152</v>
      </c>
      <c r="C496" t="s">
        <v>760</v>
      </c>
      <c r="D496">
        <v>1996</v>
      </c>
      <c r="E496">
        <v>25.404174266406251</v>
      </c>
      <c r="F496" t="s">
        <v>753</v>
      </c>
      <c r="G496" t="s">
        <v>732</v>
      </c>
      <c r="H496" t="s">
        <v>754</v>
      </c>
      <c r="I496" t="s">
        <v>755</v>
      </c>
    </row>
    <row r="497" spans="1:9">
      <c r="A497">
        <v>496</v>
      </c>
      <c r="B497" t="s">
        <v>152</v>
      </c>
      <c r="C497" t="s">
        <v>760</v>
      </c>
      <c r="D497">
        <v>1997</v>
      </c>
      <c r="E497">
        <v>26.37005797972656</v>
      </c>
      <c r="F497" t="s">
        <v>753</v>
      </c>
      <c r="G497" t="s">
        <v>732</v>
      </c>
      <c r="H497" t="s">
        <v>754</v>
      </c>
      <c r="I497" t="s">
        <v>755</v>
      </c>
    </row>
    <row r="498" spans="1:9">
      <c r="A498">
        <v>497</v>
      </c>
      <c r="B498" t="s">
        <v>152</v>
      </c>
      <c r="C498" t="s">
        <v>760</v>
      </c>
      <c r="D498">
        <v>1998</v>
      </c>
      <c r="E498">
        <v>25.62056087871289</v>
      </c>
      <c r="F498" t="s">
        <v>753</v>
      </c>
      <c r="G498" t="s">
        <v>732</v>
      </c>
      <c r="H498" t="s">
        <v>754</v>
      </c>
      <c r="I498" t="s">
        <v>755</v>
      </c>
    </row>
    <row r="499" spans="1:9">
      <c r="A499">
        <v>498</v>
      </c>
      <c r="B499" t="s">
        <v>152</v>
      </c>
      <c r="C499" t="s">
        <v>760</v>
      </c>
      <c r="D499">
        <v>1999</v>
      </c>
      <c r="E499">
        <v>25.318863922648539</v>
      </c>
      <c r="F499" t="s">
        <v>753</v>
      </c>
      <c r="G499" t="s">
        <v>732</v>
      </c>
      <c r="H499" t="s">
        <v>754</v>
      </c>
      <c r="I499" t="s">
        <v>755</v>
      </c>
    </row>
    <row r="500" spans="1:9">
      <c r="A500">
        <v>499</v>
      </c>
      <c r="B500" t="s">
        <v>152</v>
      </c>
      <c r="C500" t="s">
        <v>760</v>
      </c>
      <c r="D500">
        <v>2000</v>
      </c>
      <c r="E500">
        <v>20.164808859961539</v>
      </c>
      <c r="F500" t="s">
        <v>753</v>
      </c>
      <c r="G500" t="s">
        <v>732</v>
      </c>
      <c r="H500" t="s">
        <v>754</v>
      </c>
      <c r="I500" t="s">
        <v>755</v>
      </c>
    </row>
    <row r="501" spans="1:9">
      <c r="A501">
        <v>500</v>
      </c>
      <c r="B501" t="s">
        <v>152</v>
      </c>
      <c r="C501" t="s">
        <v>760</v>
      </c>
      <c r="D501">
        <v>2001</v>
      </c>
      <c r="E501">
        <v>20.651896085180571</v>
      </c>
      <c r="F501" t="s">
        <v>753</v>
      </c>
      <c r="G501" t="s">
        <v>732</v>
      </c>
      <c r="H501" t="s">
        <v>754</v>
      </c>
      <c r="I501" t="s">
        <v>755</v>
      </c>
    </row>
    <row r="502" spans="1:9">
      <c r="A502">
        <v>501</v>
      </c>
      <c r="B502" t="s">
        <v>152</v>
      </c>
      <c r="C502" t="s">
        <v>760</v>
      </c>
      <c r="D502">
        <v>2002</v>
      </c>
      <c r="E502">
        <v>24.033259949180572</v>
      </c>
      <c r="F502" t="s">
        <v>753</v>
      </c>
      <c r="G502" t="s">
        <v>732</v>
      </c>
      <c r="H502" t="s">
        <v>754</v>
      </c>
      <c r="I502" t="s">
        <v>755</v>
      </c>
    </row>
    <row r="503" spans="1:9">
      <c r="A503">
        <v>502</v>
      </c>
      <c r="B503" t="s">
        <v>152</v>
      </c>
      <c r="C503" t="s">
        <v>760</v>
      </c>
      <c r="D503">
        <v>2003</v>
      </c>
      <c r="E503">
        <v>25.960654587289451</v>
      </c>
      <c r="F503" t="s">
        <v>753</v>
      </c>
      <c r="G503" t="s">
        <v>732</v>
      </c>
      <c r="H503" t="s">
        <v>754</v>
      </c>
      <c r="I503" t="s">
        <v>755</v>
      </c>
    </row>
    <row r="504" spans="1:9">
      <c r="A504">
        <v>503</v>
      </c>
      <c r="B504" t="s">
        <v>152</v>
      </c>
      <c r="C504" t="s">
        <v>760</v>
      </c>
      <c r="D504">
        <v>2004</v>
      </c>
      <c r="E504">
        <v>29.80360549648297</v>
      </c>
      <c r="F504" t="s">
        <v>753</v>
      </c>
      <c r="G504" t="s">
        <v>732</v>
      </c>
      <c r="H504" t="s">
        <v>754</v>
      </c>
      <c r="I504" t="s">
        <v>755</v>
      </c>
    </row>
    <row r="505" spans="1:9">
      <c r="A505">
        <v>504</v>
      </c>
      <c r="B505" t="s">
        <v>152</v>
      </c>
      <c r="C505" t="s">
        <v>760</v>
      </c>
      <c r="D505">
        <v>2005</v>
      </c>
      <c r="E505">
        <v>26.19377435159771</v>
      </c>
      <c r="F505" t="s">
        <v>753</v>
      </c>
      <c r="G505" t="s">
        <v>732</v>
      </c>
      <c r="H505" t="s">
        <v>754</v>
      </c>
      <c r="I505" t="s">
        <v>755</v>
      </c>
    </row>
    <row r="506" spans="1:9">
      <c r="A506">
        <v>505</v>
      </c>
      <c r="B506" t="s">
        <v>152</v>
      </c>
      <c r="C506" t="s">
        <v>760</v>
      </c>
      <c r="D506">
        <v>2006</v>
      </c>
      <c r="E506">
        <v>21.692016207496529</v>
      </c>
      <c r="F506" t="s">
        <v>753</v>
      </c>
      <c r="G506" t="s">
        <v>732</v>
      </c>
      <c r="H506" t="s">
        <v>754</v>
      </c>
      <c r="I506" t="s">
        <v>755</v>
      </c>
    </row>
    <row r="507" spans="1:9">
      <c r="A507">
        <v>506</v>
      </c>
      <c r="B507" t="s">
        <v>152</v>
      </c>
      <c r="C507" t="s">
        <v>760</v>
      </c>
      <c r="D507">
        <v>2007</v>
      </c>
      <c r="E507">
        <v>20.484810358296961</v>
      </c>
      <c r="F507" t="s">
        <v>753</v>
      </c>
      <c r="G507" t="s">
        <v>732</v>
      </c>
      <c r="H507" t="s">
        <v>754</v>
      </c>
      <c r="I507" t="s">
        <v>755</v>
      </c>
    </row>
    <row r="508" spans="1:9">
      <c r="A508">
        <v>507</v>
      </c>
      <c r="B508" t="s">
        <v>152</v>
      </c>
      <c r="C508" t="s">
        <v>760</v>
      </c>
      <c r="D508">
        <v>2008</v>
      </c>
      <c r="E508">
        <v>19.93503104477653</v>
      </c>
      <c r="F508" t="s">
        <v>753</v>
      </c>
      <c r="G508" t="s">
        <v>732</v>
      </c>
      <c r="H508" t="s">
        <v>754</v>
      </c>
      <c r="I508" t="s">
        <v>755</v>
      </c>
    </row>
    <row r="509" spans="1:9">
      <c r="A509">
        <v>508</v>
      </c>
      <c r="B509" t="s">
        <v>152</v>
      </c>
      <c r="C509" t="s">
        <v>760</v>
      </c>
      <c r="D509">
        <v>2009</v>
      </c>
      <c r="E509">
        <v>23.227986245354352</v>
      </c>
      <c r="F509" t="s">
        <v>753</v>
      </c>
      <c r="G509" t="s">
        <v>732</v>
      </c>
      <c r="H509" t="s">
        <v>754</v>
      </c>
      <c r="I509" t="s">
        <v>755</v>
      </c>
    </row>
    <row r="510" spans="1:9">
      <c r="A510">
        <v>509</v>
      </c>
      <c r="B510" t="s">
        <v>152</v>
      </c>
      <c r="C510" t="s">
        <v>760</v>
      </c>
      <c r="D510">
        <v>2010</v>
      </c>
      <c r="E510">
        <v>23.538657742293889</v>
      </c>
      <c r="F510" t="s">
        <v>753</v>
      </c>
      <c r="G510" t="s">
        <v>732</v>
      </c>
      <c r="H510" t="s">
        <v>754</v>
      </c>
      <c r="I510" t="s">
        <v>755</v>
      </c>
    </row>
    <row r="511" spans="1:9">
      <c r="A511">
        <v>510</v>
      </c>
      <c r="B511" t="s">
        <v>152</v>
      </c>
      <c r="C511" t="s">
        <v>760</v>
      </c>
      <c r="D511">
        <v>2011</v>
      </c>
      <c r="E511">
        <v>19.521264389513181</v>
      </c>
      <c r="F511" t="s">
        <v>753</v>
      </c>
      <c r="G511" t="s">
        <v>732</v>
      </c>
      <c r="H511" t="s">
        <v>754</v>
      </c>
      <c r="I511" t="s">
        <v>755</v>
      </c>
    </row>
    <row r="512" spans="1:9">
      <c r="A512">
        <v>511</v>
      </c>
      <c r="B512" t="s">
        <v>152</v>
      </c>
      <c r="C512" t="s">
        <v>760</v>
      </c>
      <c r="D512">
        <v>2012</v>
      </c>
      <c r="E512">
        <v>21.540943245804751</v>
      </c>
      <c r="F512" t="s">
        <v>753</v>
      </c>
      <c r="G512" t="s">
        <v>732</v>
      </c>
      <c r="H512" t="s">
        <v>754</v>
      </c>
      <c r="I512" t="s">
        <v>755</v>
      </c>
    </row>
    <row r="513" spans="1:9">
      <c r="A513">
        <v>512</v>
      </c>
      <c r="B513" t="s">
        <v>152</v>
      </c>
      <c r="C513" t="s">
        <v>760</v>
      </c>
      <c r="D513">
        <v>2013</v>
      </c>
      <c r="E513">
        <v>18.743308822104289</v>
      </c>
      <c r="F513" t="s">
        <v>753</v>
      </c>
      <c r="G513" t="s">
        <v>732</v>
      </c>
      <c r="H513" t="s">
        <v>754</v>
      </c>
      <c r="I513" t="s">
        <v>755</v>
      </c>
    </row>
    <row r="514" spans="1:9">
      <c r="A514">
        <v>513</v>
      </c>
      <c r="B514" t="s">
        <v>152</v>
      </c>
      <c r="C514" t="s">
        <v>760</v>
      </c>
      <c r="D514">
        <v>2014</v>
      </c>
      <c r="E514">
        <v>17.316639576168789</v>
      </c>
      <c r="F514" t="s">
        <v>753</v>
      </c>
      <c r="G514" t="s">
        <v>732</v>
      </c>
      <c r="H514" t="s">
        <v>754</v>
      </c>
      <c r="I514" t="s">
        <v>755</v>
      </c>
    </row>
    <row r="515" spans="1:9">
      <c r="A515">
        <v>514</v>
      </c>
      <c r="B515" t="s">
        <v>152</v>
      </c>
      <c r="C515" t="s">
        <v>760</v>
      </c>
      <c r="D515">
        <v>2015</v>
      </c>
      <c r="E515">
        <v>16.970090641175471</v>
      </c>
      <c r="F515" t="s">
        <v>753</v>
      </c>
      <c r="G515" t="s">
        <v>732</v>
      </c>
      <c r="H515" t="s">
        <v>754</v>
      </c>
      <c r="I515" t="s">
        <v>755</v>
      </c>
    </row>
    <row r="516" spans="1:9">
      <c r="A516">
        <v>515</v>
      </c>
      <c r="B516" t="s">
        <v>152</v>
      </c>
      <c r="C516" t="s">
        <v>760</v>
      </c>
      <c r="D516">
        <v>2016</v>
      </c>
      <c r="E516">
        <v>17.896067092177098</v>
      </c>
      <c r="F516" t="s">
        <v>753</v>
      </c>
      <c r="G516" t="s">
        <v>732</v>
      </c>
      <c r="H516" t="s">
        <v>754</v>
      </c>
      <c r="I516" t="s">
        <v>755</v>
      </c>
    </row>
    <row r="517" spans="1:9">
      <c r="A517">
        <v>516</v>
      </c>
      <c r="B517" t="s">
        <v>152</v>
      </c>
      <c r="C517" t="s">
        <v>760</v>
      </c>
      <c r="D517">
        <v>2017</v>
      </c>
      <c r="E517">
        <v>15.243828671418241</v>
      </c>
      <c r="F517" t="s">
        <v>753</v>
      </c>
      <c r="G517" t="s">
        <v>732</v>
      </c>
      <c r="H517" t="s">
        <v>754</v>
      </c>
      <c r="I517" t="s">
        <v>755</v>
      </c>
    </row>
    <row r="518" spans="1:9">
      <c r="A518">
        <v>517</v>
      </c>
      <c r="B518" t="s">
        <v>152</v>
      </c>
      <c r="C518" t="s">
        <v>760</v>
      </c>
      <c r="D518">
        <v>2018</v>
      </c>
      <c r="E518">
        <v>15.16046605648533</v>
      </c>
      <c r="F518" t="s">
        <v>753</v>
      </c>
      <c r="G518" t="s">
        <v>732</v>
      </c>
      <c r="H518" t="s">
        <v>754</v>
      </c>
      <c r="I518" t="s">
        <v>755</v>
      </c>
    </row>
    <row r="519" spans="1:9">
      <c r="A519">
        <v>518</v>
      </c>
      <c r="B519" t="s">
        <v>152</v>
      </c>
      <c r="C519" t="s">
        <v>760</v>
      </c>
      <c r="D519">
        <v>2019</v>
      </c>
      <c r="E519">
        <v>16.481411472012471</v>
      </c>
      <c r="F519" t="s">
        <v>753</v>
      </c>
      <c r="G519" t="s">
        <v>732</v>
      </c>
      <c r="H519" t="s">
        <v>754</v>
      </c>
      <c r="I519" t="s">
        <v>755</v>
      </c>
    </row>
    <row r="520" spans="1:9">
      <c r="A520">
        <v>519</v>
      </c>
      <c r="B520" t="s">
        <v>152</v>
      </c>
      <c r="C520" t="s">
        <v>760</v>
      </c>
      <c r="D520">
        <v>2020</v>
      </c>
      <c r="E520">
        <v>17.009029364967869</v>
      </c>
      <c r="F520" t="s">
        <v>753</v>
      </c>
      <c r="G520" t="s">
        <v>732</v>
      </c>
      <c r="H520" t="s">
        <v>754</v>
      </c>
      <c r="I520" t="s">
        <v>755</v>
      </c>
    </row>
    <row r="521" spans="1:9">
      <c r="A521">
        <v>520</v>
      </c>
      <c r="B521" t="s">
        <v>152</v>
      </c>
      <c r="C521" t="s">
        <v>760</v>
      </c>
      <c r="D521">
        <v>2021</v>
      </c>
      <c r="E521">
        <v>16.03310305608537</v>
      </c>
      <c r="F521" t="s">
        <v>753</v>
      </c>
      <c r="G521" t="s">
        <v>732</v>
      </c>
      <c r="H521" t="s">
        <v>754</v>
      </c>
      <c r="I521" t="s">
        <v>755</v>
      </c>
    </row>
    <row r="522" spans="1:9">
      <c r="A522">
        <v>521</v>
      </c>
      <c r="B522" t="s">
        <v>152</v>
      </c>
      <c r="C522" t="s">
        <v>760</v>
      </c>
      <c r="D522">
        <v>2022</v>
      </c>
      <c r="E522">
        <v>19.376727194456741</v>
      </c>
      <c r="F522" t="s">
        <v>753</v>
      </c>
      <c r="G522" t="s">
        <v>732</v>
      </c>
      <c r="H522" t="s">
        <v>754</v>
      </c>
      <c r="I522" t="s">
        <v>755</v>
      </c>
    </row>
    <row r="523" spans="1:9">
      <c r="A523">
        <v>522</v>
      </c>
      <c r="B523" t="s">
        <v>152</v>
      </c>
      <c r="C523" t="s">
        <v>760</v>
      </c>
      <c r="D523">
        <v>2023</v>
      </c>
      <c r="E523">
        <v>16.628568921315761</v>
      </c>
      <c r="F523" t="s">
        <v>753</v>
      </c>
      <c r="G523" t="s">
        <v>732</v>
      </c>
      <c r="H523" t="s">
        <v>754</v>
      </c>
      <c r="I523" t="s">
        <v>755</v>
      </c>
    </row>
    <row r="524" spans="1:9">
      <c r="A524">
        <v>523</v>
      </c>
      <c r="B524" t="s">
        <v>152</v>
      </c>
      <c r="C524" t="s">
        <v>760</v>
      </c>
      <c r="D524">
        <v>2024</v>
      </c>
      <c r="E524">
        <v>21.761329750000002</v>
      </c>
      <c r="F524" t="s">
        <v>753</v>
      </c>
      <c r="G524" t="s">
        <v>732</v>
      </c>
      <c r="H524" t="s">
        <v>754</v>
      </c>
      <c r="I524" t="s">
        <v>755</v>
      </c>
    </row>
    <row r="525" spans="1:9">
      <c r="A525">
        <v>524</v>
      </c>
      <c r="B525" t="s">
        <v>152</v>
      </c>
      <c r="C525" t="s">
        <v>760</v>
      </c>
      <c r="D525">
        <v>2025</v>
      </c>
      <c r="E525">
        <v>22.168821730000001</v>
      </c>
      <c r="F525" t="s">
        <v>753</v>
      </c>
      <c r="G525" t="s">
        <v>732</v>
      </c>
      <c r="H525" t="s">
        <v>754</v>
      </c>
      <c r="I525" t="s">
        <v>755</v>
      </c>
    </row>
    <row r="526" spans="1:9">
      <c r="A526">
        <v>525</v>
      </c>
      <c r="B526" t="s">
        <v>152</v>
      </c>
      <c r="C526" t="s">
        <v>760</v>
      </c>
      <c r="D526">
        <v>2026</v>
      </c>
      <c r="E526">
        <v>22.601803390000001</v>
      </c>
      <c r="F526" t="s">
        <v>753</v>
      </c>
      <c r="G526" t="s">
        <v>732</v>
      </c>
      <c r="H526" t="s">
        <v>754</v>
      </c>
      <c r="I526" t="s">
        <v>755</v>
      </c>
    </row>
    <row r="527" spans="1:9">
      <c r="A527">
        <v>526</v>
      </c>
      <c r="B527" t="s">
        <v>152</v>
      </c>
      <c r="C527" t="s">
        <v>760</v>
      </c>
      <c r="D527">
        <v>2027</v>
      </c>
      <c r="E527">
        <v>23.061757920000002</v>
      </c>
      <c r="F527" t="s">
        <v>753</v>
      </c>
      <c r="G527" t="s">
        <v>732</v>
      </c>
      <c r="H527" t="s">
        <v>754</v>
      </c>
      <c r="I527" t="s">
        <v>755</v>
      </c>
    </row>
    <row r="528" spans="1:9">
      <c r="A528">
        <v>527</v>
      </c>
      <c r="B528" t="s">
        <v>152</v>
      </c>
      <c r="C528" t="s">
        <v>760</v>
      </c>
      <c r="D528">
        <v>2028</v>
      </c>
      <c r="E528">
        <v>23.550258209999999</v>
      </c>
      <c r="F528" t="s">
        <v>753</v>
      </c>
      <c r="G528" t="s">
        <v>732</v>
      </c>
      <c r="H528" t="s">
        <v>754</v>
      </c>
      <c r="I528" t="s">
        <v>755</v>
      </c>
    </row>
    <row r="529" spans="1:9">
      <c r="A529">
        <v>528</v>
      </c>
      <c r="B529" t="s">
        <v>152</v>
      </c>
      <c r="C529" t="s">
        <v>760</v>
      </c>
      <c r="D529">
        <v>2029</v>
      </c>
      <c r="E529">
        <v>24.068972349999999</v>
      </c>
      <c r="F529" t="s">
        <v>753</v>
      </c>
      <c r="G529" t="s">
        <v>732</v>
      </c>
      <c r="H529" t="s">
        <v>754</v>
      </c>
      <c r="I529" t="s">
        <v>755</v>
      </c>
    </row>
    <row r="530" spans="1:9">
      <c r="A530">
        <v>529</v>
      </c>
      <c r="B530" t="s">
        <v>152</v>
      </c>
      <c r="C530" t="s">
        <v>760</v>
      </c>
      <c r="D530">
        <v>2030</v>
      </c>
      <c r="E530">
        <v>24.61966923</v>
      </c>
      <c r="F530" t="s">
        <v>753</v>
      </c>
      <c r="G530" t="s">
        <v>732</v>
      </c>
      <c r="H530" t="s">
        <v>754</v>
      </c>
      <c r="I530" t="s">
        <v>755</v>
      </c>
    </row>
    <row r="531" spans="1:9">
      <c r="A531">
        <v>530</v>
      </c>
      <c r="B531" t="s">
        <v>152</v>
      </c>
      <c r="C531" t="s">
        <v>760</v>
      </c>
      <c r="D531">
        <v>2031</v>
      </c>
      <c r="E531">
        <v>24.61662995</v>
      </c>
      <c r="F531" t="s">
        <v>753</v>
      </c>
      <c r="G531" t="s">
        <v>732</v>
      </c>
      <c r="H531" t="s">
        <v>754</v>
      </c>
      <c r="I531" t="s">
        <v>755</v>
      </c>
    </row>
    <row r="532" spans="1:9">
      <c r="A532">
        <v>531</v>
      </c>
      <c r="B532" t="s">
        <v>152</v>
      </c>
      <c r="C532" t="s">
        <v>760</v>
      </c>
      <c r="D532">
        <v>2032</v>
      </c>
      <c r="E532">
        <v>24.61418244</v>
      </c>
      <c r="F532" t="s">
        <v>753</v>
      </c>
      <c r="G532" t="s">
        <v>732</v>
      </c>
      <c r="H532" t="s">
        <v>754</v>
      </c>
      <c r="I532" t="s">
        <v>755</v>
      </c>
    </row>
    <row r="533" spans="1:9">
      <c r="A533">
        <v>532</v>
      </c>
      <c r="B533" t="s">
        <v>152</v>
      </c>
      <c r="C533" t="s">
        <v>760</v>
      </c>
      <c r="D533">
        <v>2033</v>
      </c>
      <c r="E533">
        <v>24.612320329999999</v>
      </c>
      <c r="F533" t="s">
        <v>753</v>
      </c>
      <c r="G533" t="s">
        <v>732</v>
      </c>
      <c r="H533" t="s">
        <v>754</v>
      </c>
      <c r="I533" t="s">
        <v>755</v>
      </c>
    </row>
    <row r="534" spans="1:9">
      <c r="A534">
        <v>533</v>
      </c>
      <c r="B534" t="s">
        <v>152</v>
      </c>
      <c r="C534" t="s">
        <v>760</v>
      </c>
      <c r="D534">
        <v>2034</v>
      </c>
      <c r="E534">
        <v>24.611037530000001</v>
      </c>
      <c r="F534" t="s">
        <v>753</v>
      </c>
      <c r="G534" t="s">
        <v>732</v>
      </c>
      <c r="H534" t="s">
        <v>754</v>
      </c>
      <c r="I534" t="s">
        <v>755</v>
      </c>
    </row>
    <row r="535" spans="1:9">
      <c r="A535">
        <v>534</v>
      </c>
      <c r="B535" t="s">
        <v>152</v>
      </c>
      <c r="C535" t="s">
        <v>760</v>
      </c>
      <c r="D535">
        <v>2035</v>
      </c>
      <c r="E535">
        <v>24.610328200000001</v>
      </c>
      <c r="F535" t="s">
        <v>753</v>
      </c>
      <c r="G535" t="s">
        <v>732</v>
      </c>
      <c r="H535" t="s">
        <v>754</v>
      </c>
      <c r="I535" t="s">
        <v>755</v>
      </c>
    </row>
    <row r="536" spans="1:9">
      <c r="A536">
        <v>535</v>
      </c>
      <c r="B536" t="s">
        <v>152</v>
      </c>
      <c r="C536" t="s">
        <v>760</v>
      </c>
      <c r="D536">
        <v>2036</v>
      </c>
      <c r="E536">
        <v>24.610186760000001</v>
      </c>
      <c r="F536" t="s">
        <v>753</v>
      </c>
      <c r="G536" t="s">
        <v>732</v>
      </c>
      <c r="H536" t="s">
        <v>754</v>
      </c>
      <c r="I536" t="s">
        <v>755</v>
      </c>
    </row>
    <row r="537" spans="1:9">
      <c r="A537">
        <v>536</v>
      </c>
      <c r="B537" t="s">
        <v>152</v>
      </c>
      <c r="C537" t="s">
        <v>760</v>
      </c>
      <c r="D537">
        <v>2037</v>
      </c>
      <c r="E537">
        <v>24.61060788</v>
      </c>
      <c r="F537" t="s">
        <v>753</v>
      </c>
      <c r="G537" t="s">
        <v>732</v>
      </c>
      <c r="H537" t="s">
        <v>754</v>
      </c>
      <c r="I537" t="s">
        <v>755</v>
      </c>
    </row>
    <row r="538" spans="1:9">
      <c r="A538">
        <v>537</v>
      </c>
      <c r="B538" t="s">
        <v>152</v>
      </c>
      <c r="C538" t="s">
        <v>760</v>
      </c>
      <c r="D538">
        <v>2038</v>
      </c>
      <c r="E538">
        <v>24.611586469999999</v>
      </c>
      <c r="F538" t="s">
        <v>753</v>
      </c>
      <c r="G538" t="s">
        <v>732</v>
      </c>
      <c r="H538" t="s">
        <v>754</v>
      </c>
      <c r="I538" t="s">
        <v>755</v>
      </c>
    </row>
    <row r="539" spans="1:9">
      <c r="A539">
        <v>538</v>
      </c>
      <c r="B539" t="s">
        <v>152</v>
      </c>
      <c r="C539" t="s">
        <v>760</v>
      </c>
      <c r="D539">
        <v>2039</v>
      </c>
      <c r="E539">
        <v>24.613117679999998</v>
      </c>
      <c r="F539" t="s">
        <v>753</v>
      </c>
      <c r="G539" t="s">
        <v>732</v>
      </c>
      <c r="H539" t="s">
        <v>754</v>
      </c>
      <c r="I539" t="s">
        <v>755</v>
      </c>
    </row>
    <row r="540" spans="1:9">
      <c r="A540">
        <v>539</v>
      </c>
      <c r="B540" t="s">
        <v>152</v>
      </c>
      <c r="C540" t="s">
        <v>760</v>
      </c>
      <c r="D540">
        <v>2040</v>
      </c>
      <c r="E540">
        <v>24.615196900000001</v>
      </c>
      <c r="F540" t="s">
        <v>753</v>
      </c>
      <c r="G540" t="s">
        <v>732</v>
      </c>
      <c r="H540" t="s">
        <v>754</v>
      </c>
      <c r="I540" t="s">
        <v>755</v>
      </c>
    </row>
    <row r="541" spans="1:9">
      <c r="A541">
        <v>540</v>
      </c>
      <c r="B541" t="s">
        <v>152</v>
      </c>
      <c r="C541" t="s">
        <v>760</v>
      </c>
      <c r="D541">
        <v>2041</v>
      </c>
      <c r="E541">
        <v>24.617819740000002</v>
      </c>
      <c r="F541" t="s">
        <v>753</v>
      </c>
      <c r="G541" t="s">
        <v>732</v>
      </c>
      <c r="H541" t="s">
        <v>754</v>
      </c>
      <c r="I541" t="s">
        <v>755</v>
      </c>
    </row>
    <row r="542" spans="1:9">
      <c r="A542">
        <v>541</v>
      </c>
      <c r="B542" t="s">
        <v>152</v>
      </c>
      <c r="C542" t="s">
        <v>760</v>
      </c>
      <c r="D542">
        <v>2042</v>
      </c>
      <c r="E542">
        <v>24.620982040000001</v>
      </c>
      <c r="F542" t="s">
        <v>753</v>
      </c>
      <c r="G542" t="s">
        <v>732</v>
      </c>
      <c r="H542" t="s">
        <v>754</v>
      </c>
      <c r="I542" t="s">
        <v>755</v>
      </c>
    </row>
    <row r="543" spans="1:9">
      <c r="A543">
        <v>542</v>
      </c>
      <c r="B543" t="s">
        <v>152</v>
      </c>
      <c r="C543" t="s">
        <v>760</v>
      </c>
      <c r="D543">
        <v>2043</v>
      </c>
      <c r="E543">
        <v>24.624679860000001</v>
      </c>
      <c r="F543" t="s">
        <v>753</v>
      </c>
      <c r="G543" t="s">
        <v>732</v>
      </c>
      <c r="H543" t="s">
        <v>754</v>
      </c>
      <c r="I543" t="s">
        <v>755</v>
      </c>
    </row>
    <row r="544" spans="1:9">
      <c r="A544">
        <v>543</v>
      </c>
      <c r="B544" t="s">
        <v>152</v>
      </c>
      <c r="C544" t="s">
        <v>760</v>
      </c>
      <c r="D544">
        <v>2044</v>
      </c>
      <c r="E544">
        <v>24.628909480000001</v>
      </c>
      <c r="F544" t="s">
        <v>753</v>
      </c>
      <c r="G544" t="s">
        <v>732</v>
      </c>
      <c r="H544" t="s">
        <v>754</v>
      </c>
      <c r="I544" t="s">
        <v>755</v>
      </c>
    </row>
    <row r="545" spans="1:9">
      <c r="A545">
        <v>544</v>
      </c>
      <c r="B545" t="s">
        <v>152</v>
      </c>
      <c r="C545" t="s">
        <v>760</v>
      </c>
      <c r="D545">
        <v>2045</v>
      </c>
      <c r="E545">
        <v>24.633667389999999</v>
      </c>
      <c r="F545" t="s">
        <v>753</v>
      </c>
      <c r="G545" t="s">
        <v>732</v>
      </c>
      <c r="H545" t="s">
        <v>754</v>
      </c>
      <c r="I545" t="s">
        <v>755</v>
      </c>
    </row>
    <row r="546" spans="1:9">
      <c r="A546">
        <v>545</v>
      </c>
      <c r="B546" t="s">
        <v>152</v>
      </c>
      <c r="C546" t="s">
        <v>760</v>
      </c>
      <c r="D546">
        <v>2046</v>
      </c>
      <c r="E546">
        <v>24.63895029</v>
      </c>
      <c r="F546" t="s">
        <v>753</v>
      </c>
      <c r="G546" t="s">
        <v>732</v>
      </c>
      <c r="H546" t="s">
        <v>754</v>
      </c>
      <c r="I546" t="s">
        <v>755</v>
      </c>
    </row>
    <row r="547" spans="1:9">
      <c r="A547">
        <v>546</v>
      </c>
      <c r="B547" t="s">
        <v>152</v>
      </c>
      <c r="C547" t="s">
        <v>760</v>
      </c>
      <c r="D547">
        <v>2047</v>
      </c>
      <c r="E547">
        <v>24.644755079999999</v>
      </c>
      <c r="F547" t="s">
        <v>753</v>
      </c>
      <c r="G547" t="s">
        <v>732</v>
      </c>
      <c r="H547" t="s">
        <v>754</v>
      </c>
      <c r="I547" t="s">
        <v>755</v>
      </c>
    </row>
    <row r="548" spans="1:9">
      <c r="A548">
        <v>547</v>
      </c>
      <c r="B548" t="s">
        <v>152</v>
      </c>
      <c r="C548" t="s">
        <v>760</v>
      </c>
      <c r="D548">
        <v>2048</v>
      </c>
      <c r="E548">
        <v>24.651078869999999</v>
      </c>
      <c r="F548" t="s">
        <v>753</v>
      </c>
      <c r="G548" t="s">
        <v>732</v>
      </c>
      <c r="H548" t="s">
        <v>754</v>
      </c>
      <c r="I548" t="s">
        <v>755</v>
      </c>
    </row>
    <row r="549" spans="1:9">
      <c r="A549">
        <v>548</v>
      </c>
      <c r="B549" t="s">
        <v>152</v>
      </c>
      <c r="C549" t="s">
        <v>760</v>
      </c>
      <c r="D549">
        <v>2049</v>
      </c>
      <c r="E549">
        <v>24.657918970000001</v>
      </c>
      <c r="F549" t="s">
        <v>753</v>
      </c>
      <c r="G549" t="s">
        <v>732</v>
      </c>
      <c r="H549" t="s">
        <v>754</v>
      </c>
      <c r="I549" t="s">
        <v>755</v>
      </c>
    </row>
    <row r="550" spans="1:9">
      <c r="A550">
        <v>549</v>
      </c>
      <c r="B550" t="s">
        <v>152</v>
      </c>
      <c r="C550" t="s">
        <v>760</v>
      </c>
      <c r="D550">
        <v>2050</v>
      </c>
      <c r="E550">
        <v>24.66527288</v>
      </c>
      <c r="F550" t="s">
        <v>753</v>
      </c>
      <c r="G550" t="s">
        <v>732</v>
      </c>
      <c r="H550" t="s">
        <v>754</v>
      </c>
      <c r="I550" t="s">
        <v>755</v>
      </c>
    </row>
    <row r="551" spans="1:9">
      <c r="A551">
        <v>550</v>
      </c>
      <c r="B551" t="s">
        <v>761</v>
      </c>
      <c r="C551" t="s">
        <v>752</v>
      </c>
      <c r="D551">
        <v>2020</v>
      </c>
      <c r="E551">
        <v>32.355540480000002</v>
      </c>
      <c r="F551" t="s">
        <v>753</v>
      </c>
      <c r="G551" t="s">
        <v>732</v>
      </c>
      <c r="H551" t="s">
        <v>754</v>
      </c>
      <c r="I551" t="s">
        <v>755</v>
      </c>
    </row>
    <row r="552" spans="1:9">
      <c r="A552">
        <v>551</v>
      </c>
      <c r="B552" t="s">
        <v>761</v>
      </c>
      <c r="C552" t="s">
        <v>752</v>
      </c>
      <c r="D552">
        <v>2021</v>
      </c>
      <c r="E552">
        <v>17.847672889999998</v>
      </c>
      <c r="F552" t="s">
        <v>753</v>
      </c>
      <c r="G552" t="s">
        <v>732</v>
      </c>
      <c r="H552" t="s">
        <v>754</v>
      </c>
      <c r="I552" t="s">
        <v>755</v>
      </c>
    </row>
    <row r="553" spans="1:9">
      <c r="A553">
        <v>552</v>
      </c>
      <c r="B553" t="s">
        <v>761</v>
      </c>
      <c r="C553" t="s">
        <v>752</v>
      </c>
      <c r="D553">
        <v>2022</v>
      </c>
      <c r="E553">
        <v>16.546446750000001</v>
      </c>
      <c r="F553" t="s">
        <v>753</v>
      </c>
      <c r="G553" t="s">
        <v>732</v>
      </c>
      <c r="H553" t="s">
        <v>754</v>
      </c>
      <c r="I553" t="s">
        <v>755</v>
      </c>
    </row>
    <row r="554" spans="1:9">
      <c r="A554">
        <v>553</v>
      </c>
      <c r="B554" t="s">
        <v>761</v>
      </c>
      <c r="C554" t="s">
        <v>752</v>
      </c>
      <c r="D554">
        <v>2023</v>
      </c>
      <c r="E554">
        <v>15.78365097</v>
      </c>
      <c r="F554" t="s">
        <v>753</v>
      </c>
      <c r="G554" t="s">
        <v>732</v>
      </c>
      <c r="H554" t="s">
        <v>754</v>
      </c>
      <c r="I554" t="s">
        <v>755</v>
      </c>
    </row>
    <row r="555" spans="1:9">
      <c r="A555">
        <v>554</v>
      </c>
      <c r="B555" t="s">
        <v>761</v>
      </c>
      <c r="C555" t="s">
        <v>752</v>
      </c>
      <c r="D555">
        <v>2024</v>
      </c>
      <c r="E555">
        <v>25.184309949999999</v>
      </c>
      <c r="F555" t="s">
        <v>753</v>
      </c>
      <c r="G555" t="s">
        <v>732</v>
      </c>
      <c r="H555" t="s">
        <v>754</v>
      </c>
      <c r="I555" t="s">
        <v>755</v>
      </c>
    </row>
    <row r="556" spans="1:9">
      <c r="A556">
        <v>555</v>
      </c>
      <c r="B556" t="s">
        <v>761</v>
      </c>
      <c r="C556" t="s">
        <v>752</v>
      </c>
      <c r="D556">
        <v>2025</v>
      </c>
      <c r="E556">
        <v>25.184309949999999</v>
      </c>
      <c r="F556" t="s">
        <v>753</v>
      </c>
      <c r="G556" t="s">
        <v>732</v>
      </c>
      <c r="H556" t="s">
        <v>754</v>
      </c>
      <c r="I556" t="s">
        <v>755</v>
      </c>
    </row>
    <row r="557" spans="1:9">
      <c r="A557">
        <v>556</v>
      </c>
      <c r="B557" t="s">
        <v>761</v>
      </c>
      <c r="C557" t="s">
        <v>752</v>
      </c>
      <c r="D557">
        <v>2026</v>
      </c>
      <c r="E557">
        <v>25.184309949999999</v>
      </c>
      <c r="F557" t="s">
        <v>753</v>
      </c>
      <c r="G557" t="s">
        <v>732</v>
      </c>
      <c r="H557" t="s">
        <v>754</v>
      </c>
      <c r="I557" t="s">
        <v>755</v>
      </c>
    </row>
    <row r="558" spans="1:9">
      <c r="A558">
        <v>557</v>
      </c>
      <c r="B558" t="s">
        <v>761</v>
      </c>
      <c r="C558" t="s">
        <v>752</v>
      </c>
      <c r="D558">
        <v>2027</v>
      </c>
      <c r="E558">
        <v>25.184309949999999</v>
      </c>
      <c r="F558" t="s">
        <v>753</v>
      </c>
      <c r="G558" t="s">
        <v>732</v>
      </c>
      <c r="H558" t="s">
        <v>754</v>
      </c>
      <c r="I558" t="s">
        <v>755</v>
      </c>
    </row>
    <row r="559" spans="1:9">
      <c r="A559">
        <v>558</v>
      </c>
      <c r="B559" t="s">
        <v>761</v>
      </c>
      <c r="C559" t="s">
        <v>752</v>
      </c>
      <c r="D559">
        <v>2028</v>
      </c>
      <c r="E559">
        <v>25.184309949999999</v>
      </c>
      <c r="F559" t="s">
        <v>753</v>
      </c>
      <c r="G559" t="s">
        <v>732</v>
      </c>
      <c r="H559" t="s">
        <v>754</v>
      </c>
      <c r="I559" t="s">
        <v>755</v>
      </c>
    </row>
    <row r="560" spans="1:9">
      <c r="A560">
        <v>559</v>
      </c>
      <c r="B560" t="s">
        <v>761</v>
      </c>
      <c r="C560" t="s">
        <v>752</v>
      </c>
      <c r="D560">
        <v>2029</v>
      </c>
      <c r="E560">
        <v>25.184309949999999</v>
      </c>
      <c r="F560" t="s">
        <v>753</v>
      </c>
      <c r="G560" t="s">
        <v>732</v>
      </c>
      <c r="H560" t="s">
        <v>754</v>
      </c>
      <c r="I560" t="s">
        <v>755</v>
      </c>
    </row>
    <row r="561" spans="1:9">
      <c r="A561">
        <v>560</v>
      </c>
      <c r="B561" t="s">
        <v>761</v>
      </c>
      <c r="C561" t="s">
        <v>752</v>
      </c>
      <c r="D561">
        <v>2030</v>
      </c>
      <c r="E561">
        <v>25.184309949999999</v>
      </c>
      <c r="F561" t="s">
        <v>753</v>
      </c>
      <c r="G561" t="s">
        <v>732</v>
      </c>
      <c r="H561" t="s">
        <v>754</v>
      </c>
      <c r="I561" t="s">
        <v>755</v>
      </c>
    </row>
    <row r="562" spans="1:9">
      <c r="A562">
        <v>561</v>
      </c>
      <c r="B562" t="s">
        <v>761</v>
      </c>
      <c r="C562" t="s">
        <v>752</v>
      </c>
      <c r="D562">
        <v>2031</v>
      </c>
      <c r="E562">
        <v>25.184309949999999</v>
      </c>
      <c r="F562" t="s">
        <v>753</v>
      </c>
      <c r="G562" t="s">
        <v>732</v>
      </c>
      <c r="H562" t="s">
        <v>754</v>
      </c>
      <c r="I562" t="s">
        <v>755</v>
      </c>
    </row>
    <row r="563" spans="1:9">
      <c r="A563">
        <v>562</v>
      </c>
      <c r="B563" t="s">
        <v>761</v>
      </c>
      <c r="C563" t="s">
        <v>752</v>
      </c>
      <c r="D563">
        <v>2032</v>
      </c>
      <c r="E563">
        <v>25.184309949999999</v>
      </c>
      <c r="F563" t="s">
        <v>753</v>
      </c>
      <c r="G563" t="s">
        <v>732</v>
      </c>
      <c r="H563" t="s">
        <v>754</v>
      </c>
      <c r="I563" t="s">
        <v>755</v>
      </c>
    </row>
    <row r="564" spans="1:9">
      <c r="A564">
        <v>563</v>
      </c>
      <c r="B564" t="s">
        <v>761</v>
      </c>
      <c r="C564" t="s">
        <v>752</v>
      </c>
      <c r="D564">
        <v>2033</v>
      </c>
      <c r="E564">
        <v>25.184309949999999</v>
      </c>
      <c r="F564" t="s">
        <v>753</v>
      </c>
      <c r="G564" t="s">
        <v>732</v>
      </c>
      <c r="H564" t="s">
        <v>754</v>
      </c>
      <c r="I564" t="s">
        <v>755</v>
      </c>
    </row>
    <row r="565" spans="1:9">
      <c r="A565">
        <v>564</v>
      </c>
      <c r="B565" t="s">
        <v>761</v>
      </c>
      <c r="C565" t="s">
        <v>752</v>
      </c>
      <c r="D565">
        <v>2034</v>
      </c>
      <c r="E565">
        <v>25.184309949999999</v>
      </c>
      <c r="F565" t="s">
        <v>753</v>
      </c>
      <c r="G565" t="s">
        <v>732</v>
      </c>
      <c r="H565" t="s">
        <v>754</v>
      </c>
      <c r="I565" t="s">
        <v>755</v>
      </c>
    </row>
    <row r="566" spans="1:9">
      <c r="A566">
        <v>565</v>
      </c>
      <c r="B566" t="s">
        <v>761</v>
      </c>
      <c r="C566" t="s">
        <v>752</v>
      </c>
      <c r="D566">
        <v>2035</v>
      </c>
      <c r="E566">
        <v>25.184309949999999</v>
      </c>
      <c r="F566" t="s">
        <v>753</v>
      </c>
      <c r="G566" t="s">
        <v>732</v>
      </c>
      <c r="H566" t="s">
        <v>754</v>
      </c>
      <c r="I566" t="s">
        <v>755</v>
      </c>
    </row>
    <row r="567" spans="1:9">
      <c r="A567">
        <v>566</v>
      </c>
      <c r="B567" t="s">
        <v>761</v>
      </c>
      <c r="C567" t="s">
        <v>752</v>
      </c>
      <c r="D567">
        <v>2036</v>
      </c>
      <c r="E567">
        <v>25.184309949999999</v>
      </c>
      <c r="F567" t="s">
        <v>753</v>
      </c>
      <c r="G567" t="s">
        <v>732</v>
      </c>
      <c r="H567" t="s">
        <v>754</v>
      </c>
      <c r="I567" t="s">
        <v>755</v>
      </c>
    </row>
    <row r="568" spans="1:9">
      <c r="A568">
        <v>567</v>
      </c>
      <c r="B568" t="s">
        <v>761</v>
      </c>
      <c r="C568" t="s">
        <v>752</v>
      </c>
      <c r="D568">
        <v>2037</v>
      </c>
      <c r="E568">
        <v>25.184309949999999</v>
      </c>
      <c r="F568" t="s">
        <v>753</v>
      </c>
      <c r="G568" t="s">
        <v>732</v>
      </c>
      <c r="H568" t="s">
        <v>754</v>
      </c>
      <c r="I568" t="s">
        <v>755</v>
      </c>
    </row>
    <row r="569" spans="1:9">
      <c r="A569">
        <v>568</v>
      </c>
      <c r="B569" t="s">
        <v>761</v>
      </c>
      <c r="C569" t="s">
        <v>752</v>
      </c>
      <c r="D569">
        <v>2038</v>
      </c>
      <c r="E569">
        <v>25.184309949999999</v>
      </c>
      <c r="F569" t="s">
        <v>753</v>
      </c>
      <c r="G569" t="s">
        <v>732</v>
      </c>
      <c r="H569" t="s">
        <v>754</v>
      </c>
      <c r="I569" t="s">
        <v>755</v>
      </c>
    </row>
    <row r="570" spans="1:9">
      <c r="A570">
        <v>569</v>
      </c>
      <c r="B570" t="s">
        <v>761</v>
      </c>
      <c r="C570" t="s">
        <v>752</v>
      </c>
      <c r="D570">
        <v>2039</v>
      </c>
      <c r="E570">
        <v>25.184309949999999</v>
      </c>
      <c r="F570" t="s">
        <v>753</v>
      </c>
      <c r="G570" t="s">
        <v>732</v>
      </c>
      <c r="H570" t="s">
        <v>754</v>
      </c>
      <c r="I570" t="s">
        <v>755</v>
      </c>
    </row>
    <row r="571" spans="1:9">
      <c r="A571">
        <v>570</v>
      </c>
      <c r="B571" t="s">
        <v>761</v>
      </c>
      <c r="C571" t="s">
        <v>752</v>
      </c>
      <c r="D571">
        <v>2040</v>
      </c>
      <c r="E571">
        <v>25.184309949999999</v>
      </c>
      <c r="F571" t="s">
        <v>753</v>
      </c>
      <c r="G571" t="s">
        <v>732</v>
      </c>
      <c r="H571" t="s">
        <v>754</v>
      </c>
      <c r="I571" t="s">
        <v>755</v>
      </c>
    </row>
    <row r="572" spans="1:9">
      <c r="A572">
        <v>571</v>
      </c>
      <c r="B572" t="s">
        <v>761</v>
      </c>
      <c r="C572" t="s">
        <v>752</v>
      </c>
      <c r="D572">
        <v>2041</v>
      </c>
      <c r="E572">
        <v>25.184309949999999</v>
      </c>
      <c r="F572" t="s">
        <v>753</v>
      </c>
      <c r="G572" t="s">
        <v>732</v>
      </c>
      <c r="H572" t="s">
        <v>754</v>
      </c>
      <c r="I572" t="s">
        <v>755</v>
      </c>
    </row>
    <row r="573" spans="1:9">
      <c r="A573">
        <v>572</v>
      </c>
      <c r="B573" t="s">
        <v>761</v>
      </c>
      <c r="C573" t="s">
        <v>752</v>
      </c>
      <c r="D573">
        <v>2042</v>
      </c>
      <c r="E573">
        <v>25.184309949999999</v>
      </c>
      <c r="F573" t="s">
        <v>753</v>
      </c>
      <c r="G573" t="s">
        <v>732</v>
      </c>
      <c r="H573" t="s">
        <v>754</v>
      </c>
      <c r="I573" t="s">
        <v>755</v>
      </c>
    </row>
    <row r="574" spans="1:9">
      <c r="A574">
        <v>573</v>
      </c>
      <c r="B574" t="s">
        <v>761</v>
      </c>
      <c r="C574" t="s">
        <v>752</v>
      </c>
      <c r="D574">
        <v>2043</v>
      </c>
      <c r="E574">
        <v>25.184309949999999</v>
      </c>
      <c r="F574" t="s">
        <v>753</v>
      </c>
      <c r="G574" t="s">
        <v>732</v>
      </c>
      <c r="H574" t="s">
        <v>754</v>
      </c>
      <c r="I574" t="s">
        <v>755</v>
      </c>
    </row>
    <row r="575" spans="1:9">
      <c r="A575">
        <v>574</v>
      </c>
      <c r="B575" t="s">
        <v>761</v>
      </c>
      <c r="C575" t="s">
        <v>752</v>
      </c>
      <c r="D575">
        <v>2044</v>
      </c>
      <c r="E575">
        <v>25.184309949999999</v>
      </c>
      <c r="F575" t="s">
        <v>753</v>
      </c>
      <c r="G575" t="s">
        <v>732</v>
      </c>
      <c r="H575" t="s">
        <v>754</v>
      </c>
      <c r="I575" t="s">
        <v>755</v>
      </c>
    </row>
    <row r="576" spans="1:9">
      <c r="A576">
        <v>575</v>
      </c>
      <c r="B576" t="s">
        <v>761</v>
      </c>
      <c r="C576" t="s">
        <v>752</v>
      </c>
      <c r="D576">
        <v>2045</v>
      </c>
      <c r="E576">
        <v>25.184309949999999</v>
      </c>
      <c r="F576" t="s">
        <v>753</v>
      </c>
      <c r="G576" t="s">
        <v>732</v>
      </c>
      <c r="H576" t="s">
        <v>754</v>
      </c>
      <c r="I576" t="s">
        <v>755</v>
      </c>
    </row>
    <row r="577" spans="1:9">
      <c r="A577">
        <v>576</v>
      </c>
      <c r="B577" t="s">
        <v>761</v>
      </c>
      <c r="C577" t="s">
        <v>752</v>
      </c>
      <c r="D577">
        <v>2046</v>
      </c>
      <c r="E577">
        <v>25.184309949999999</v>
      </c>
      <c r="F577" t="s">
        <v>753</v>
      </c>
      <c r="G577" t="s">
        <v>732</v>
      </c>
      <c r="H577" t="s">
        <v>754</v>
      </c>
      <c r="I577" t="s">
        <v>755</v>
      </c>
    </row>
    <row r="578" spans="1:9">
      <c r="A578">
        <v>577</v>
      </c>
      <c r="B578" t="s">
        <v>761</v>
      </c>
      <c r="C578" t="s">
        <v>752</v>
      </c>
      <c r="D578">
        <v>2047</v>
      </c>
      <c r="E578">
        <v>25.184309949999999</v>
      </c>
      <c r="F578" t="s">
        <v>753</v>
      </c>
      <c r="G578" t="s">
        <v>732</v>
      </c>
      <c r="H578" t="s">
        <v>754</v>
      </c>
      <c r="I578" t="s">
        <v>755</v>
      </c>
    </row>
    <row r="579" spans="1:9">
      <c r="A579">
        <v>578</v>
      </c>
      <c r="B579" t="s">
        <v>761</v>
      </c>
      <c r="C579" t="s">
        <v>752</v>
      </c>
      <c r="D579">
        <v>2048</v>
      </c>
      <c r="E579">
        <v>25.184309949999999</v>
      </c>
      <c r="F579" t="s">
        <v>753</v>
      </c>
      <c r="G579" t="s">
        <v>732</v>
      </c>
      <c r="H579" t="s">
        <v>754</v>
      </c>
      <c r="I579" t="s">
        <v>755</v>
      </c>
    </row>
    <row r="580" spans="1:9">
      <c r="A580">
        <v>579</v>
      </c>
      <c r="B580" t="s">
        <v>761</v>
      </c>
      <c r="C580" t="s">
        <v>752</v>
      </c>
      <c r="D580">
        <v>2049</v>
      </c>
      <c r="E580">
        <v>25.184309949999999</v>
      </c>
      <c r="F580" t="s">
        <v>753</v>
      </c>
      <c r="G580" t="s">
        <v>732</v>
      </c>
      <c r="H580" t="s">
        <v>754</v>
      </c>
      <c r="I580" t="s">
        <v>755</v>
      </c>
    </row>
    <row r="581" spans="1:9">
      <c r="A581">
        <v>580</v>
      </c>
      <c r="B581" t="s">
        <v>761</v>
      </c>
      <c r="C581" t="s">
        <v>752</v>
      </c>
      <c r="D581">
        <v>2050</v>
      </c>
      <c r="E581">
        <v>25.184309949999999</v>
      </c>
      <c r="F581" t="s">
        <v>753</v>
      </c>
      <c r="G581" t="s">
        <v>732</v>
      </c>
      <c r="H581" t="s">
        <v>754</v>
      </c>
      <c r="I581" t="s">
        <v>755</v>
      </c>
    </row>
    <row r="582" spans="1:9">
      <c r="A582">
        <v>581</v>
      </c>
      <c r="B582" t="s">
        <v>761</v>
      </c>
      <c r="C582" t="s">
        <v>756</v>
      </c>
      <c r="D582">
        <v>2020</v>
      </c>
      <c r="E582">
        <v>-6289.0362999999998</v>
      </c>
      <c r="F582" t="s">
        <v>753</v>
      </c>
      <c r="G582" t="s">
        <v>732</v>
      </c>
      <c r="H582" t="s">
        <v>754</v>
      </c>
      <c r="I582" t="s">
        <v>755</v>
      </c>
    </row>
    <row r="583" spans="1:9">
      <c r="A583">
        <v>582</v>
      </c>
      <c r="B583" t="s">
        <v>761</v>
      </c>
      <c r="C583" t="s">
        <v>756</v>
      </c>
      <c r="D583">
        <v>2021</v>
      </c>
      <c r="E583">
        <v>-6234.1652329999997</v>
      </c>
      <c r="F583" t="s">
        <v>753</v>
      </c>
      <c r="G583" t="s">
        <v>732</v>
      </c>
      <c r="H583" t="s">
        <v>754</v>
      </c>
      <c r="I583" t="s">
        <v>755</v>
      </c>
    </row>
    <row r="584" spans="1:9">
      <c r="A584">
        <v>583</v>
      </c>
      <c r="B584" t="s">
        <v>761</v>
      </c>
      <c r="C584" t="s">
        <v>756</v>
      </c>
      <c r="D584">
        <v>2022</v>
      </c>
      <c r="E584">
        <v>-5499.732266</v>
      </c>
      <c r="F584" t="s">
        <v>753</v>
      </c>
      <c r="G584" t="s">
        <v>732</v>
      </c>
      <c r="H584" t="s">
        <v>754</v>
      </c>
      <c r="I584" t="s">
        <v>755</v>
      </c>
    </row>
    <row r="585" spans="1:9">
      <c r="A585">
        <v>584</v>
      </c>
      <c r="B585" t="s">
        <v>761</v>
      </c>
      <c r="C585" t="s">
        <v>756</v>
      </c>
      <c r="D585">
        <v>2023</v>
      </c>
      <c r="E585">
        <v>-5432.5190300000004</v>
      </c>
      <c r="F585" t="s">
        <v>753</v>
      </c>
      <c r="G585" t="s">
        <v>732</v>
      </c>
      <c r="H585" t="s">
        <v>754</v>
      </c>
      <c r="I585" t="s">
        <v>755</v>
      </c>
    </row>
    <row r="586" spans="1:9">
      <c r="A586">
        <v>585</v>
      </c>
      <c r="B586" t="s">
        <v>761</v>
      </c>
      <c r="C586" t="s">
        <v>756</v>
      </c>
      <c r="D586">
        <v>2024</v>
      </c>
      <c r="E586">
        <v>-6930.45532</v>
      </c>
      <c r="F586" t="s">
        <v>753</v>
      </c>
      <c r="G586" t="s">
        <v>732</v>
      </c>
      <c r="H586" t="s">
        <v>754</v>
      </c>
      <c r="I586" t="s">
        <v>755</v>
      </c>
    </row>
    <row r="587" spans="1:9">
      <c r="A587">
        <v>586</v>
      </c>
      <c r="B587" t="s">
        <v>761</v>
      </c>
      <c r="C587" t="s">
        <v>756</v>
      </c>
      <c r="D587">
        <v>2025</v>
      </c>
      <c r="E587">
        <v>-7543.1979300000003</v>
      </c>
      <c r="F587" t="s">
        <v>753</v>
      </c>
      <c r="G587" t="s">
        <v>732</v>
      </c>
      <c r="H587" t="s">
        <v>754</v>
      </c>
      <c r="I587" t="s">
        <v>755</v>
      </c>
    </row>
    <row r="588" spans="1:9">
      <c r="A588">
        <v>587</v>
      </c>
      <c r="B588" t="s">
        <v>761</v>
      </c>
      <c r="C588" t="s">
        <v>756</v>
      </c>
      <c r="D588">
        <v>2026</v>
      </c>
      <c r="E588">
        <v>-9394.3844109999991</v>
      </c>
      <c r="F588" t="s">
        <v>753</v>
      </c>
      <c r="G588" t="s">
        <v>732</v>
      </c>
      <c r="H588" t="s">
        <v>754</v>
      </c>
      <c r="I588" t="s">
        <v>755</v>
      </c>
    </row>
    <row r="589" spans="1:9">
      <c r="A589">
        <v>588</v>
      </c>
      <c r="B589" t="s">
        <v>761</v>
      </c>
      <c r="C589" t="s">
        <v>756</v>
      </c>
      <c r="D589">
        <v>2027</v>
      </c>
      <c r="E589">
        <v>-11118.47977</v>
      </c>
      <c r="F589" t="s">
        <v>753</v>
      </c>
      <c r="G589" t="s">
        <v>732</v>
      </c>
      <c r="H589" t="s">
        <v>754</v>
      </c>
      <c r="I589" t="s">
        <v>755</v>
      </c>
    </row>
    <row r="590" spans="1:9">
      <c r="A590">
        <v>589</v>
      </c>
      <c r="B590" t="s">
        <v>761</v>
      </c>
      <c r="C590" t="s">
        <v>756</v>
      </c>
      <c r="D590">
        <v>2028</v>
      </c>
      <c r="E590">
        <v>-13280.082479999999</v>
      </c>
      <c r="F590" t="s">
        <v>753</v>
      </c>
      <c r="G590" t="s">
        <v>732</v>
      </c>
      <c r="H590" t="s">
        <v>754</v>
      </c>
      <c r="I590" t="s">
        <v>755</v>
      </c>
    </row>
    <row r="591" spans="1:9">
      <c r="A591">
        <v>590</v>
      </c>
      <c r="B591" t="s">
        <v>761</v>
      </c>
      <c r="C591" t="s">
        <v>756</v>
      </c>
      <c r="D591">
        <v>2029</v>
      </c>
      <c r="E591">
        <v>-15213.87465</v>
      </c>
      <c r="F591" t="s">
        <v>753</v>
      </c>
      <c r="G591" t="s">
        <v>732</v>
      </c>
      <c r="H591" t="s">
        <v>754</v>
      </c>
      <c r="I591" t="s">
        <v>755</v>
      </c>
    </row>
    <row r="592" spans="1:9">
      <c r="A592">
        <v>591</v>
      </c>
      <c r="B592" t="s">
        <v>761</v>
      </c>
      <c r="C592" t="s">
        <v>756</v>
      </c>
      <c r="D592">
        <v>2030</v>
      </c>
      <c r="E592">
        <v>-16586.812290000002</v>
      </c>
      <c r="F592" t="s">
        <v>753</v>
      </c>
      <c r="G592" t="s">
        <v>732</v>
      </c>
      <c r="H592" t="s">
        <v>754</v>
      </c>
      <c r="I592" t="s">
        <v>755</v>
      </c>
    </row>
    <row r="593" spans="1:9">
      <c r="A593">
        <v>592</v>
      </c>
      <c r="B593" t="s">
        <v>761</v>
      </c>
      <c r="C593" t="s">
        <v>756</v>
      </c>
      <c r="D593">
        <v>2031</v>
      </c>
      <c r="E593">
        <v>-17598.447530000001</v>
      </c>
      <c r="F593" t="s">
        <v>753</v>
      </c>
      <c r="G593" t="s">
        <v>732</v>
      </c>
      <c r="H593" t="s">
        <v>754</v>
      </c>
      <c r="I593" t="s">
        <v>755</v>
      </c>
    </row>
    <row r="594" spans="1:9">
      <c r="A594">
        <v>593</v>
      </c>
      <c r="B594" t="s">
        <v>761</v>
      </c>
      <c r="C594" t="s">
        <v>756</v>
      </c>
      <c r="D594">
        <v>2032</v>
      </c>
      <c r="E594">
        <v>-18234.740239999999</v>
      </c>
      <c r="F594" t="s">
        <v>753</v>
      </c>
      <c r="G594" t="s">
        <v>732</v>
      </c>
      <c r="H594" t="s">
        <v>754</v>
      </c>
      <c r="I594" t="s">
        <v>755</v>
      </c>
    </row>
    <row r="595" spans="1:9">
      <c r="A595">
        <v>594</v>
      </c>
      <c r="B595" t="s">
        <v>761</v>
      </c>
      <c r="C595" t="s">
        <v>756</v>
      </c>
      <c r="D595">
        <v>2033</v>
      </c>
      <c r="E595">
        <v>-18813.609130000001</v>
      </c>
      <c r="F595" t="s">
        <v>753</v>
      </c>
      <c r="G595" t="s">
        <v>732</v>
      </c>
      <c r="H595" t="s">
        <v>754</v>
      </c>
      <c r="I595" t="s">
        <v>755</v>
      </c>
    </row>
    <row r="596" spans="1:9">
      <c r="A596">
        <v>595</v>
      </c>
      <c r="B596" t="s">
        <v>761</v>
      </c>
      <c r="C596" t="s">
        <v>756</v>
      </c>
      <c r="D596">
        <v>2034</v>
      </c>
      <c r="E596">
        <v>-19651.071680000001</v>
      </c>
      <c r="F596" t="s">
        <v>753</v>
      </c>
      <c r="G596" t="s">
        <v>732</v>
      </c>
      <c r="H596" t="s">
        <v>754</v>
      </c>
      <c r="I596" t="s">
        <v>755</v>
      </c>
    </row>
    <row r="597" spans="1:9">
      <c r="A597">
        <v>596</v>
      </c>
      <c r="B597" t="s">
        <v>761</v>
      </c>
      <c r="C597" t="s">
        <v>756</v>
      </c>
      <c r="D597">
        <v>2035</v>
      </c>
      <c r="E597">
        <v>-20477.868709999999</v>
      </c>
      <c r="F597" t="s">
        <v>753</v>
      </c>
      <c r="G597" t="s">
        <v>732</v>
      </c>
      <c r="H597" t="s">
        <v>754</v>
      </c>
      <c r="I597" t="s">
        <v>755</v>
      </c>
    </row>
    <row r="598" spans="1:9">
      <c r="A598">
        <v>597</v>
      </c>
      <c r="B598" t="s">
        <v>761</v>
      </c>
      <c r="C598" t="s">
        <v>756</v>
      </c>
      <c r="D598">
        <v>2036</v>
      </c>
      <c r="E598">
        <v>-21552.043720000001</v>
      </c>
      <c r="F598" t="s">
        <v>753</v>
      </c>
      <c r="G598" t="s">
        <v>732</v>
      </c>
      <c r="H598" t="s">
        <v>754</v>
      </c>
      <c r="I598" t="s">
        <v>755</v>
      </c>
    </row>
    <row r="599" spans="1:9">
      <c r="A599">
        <v>598</v>
      </c>
      <c r="B599" t="s">
        <v>761</v>
      </c>
      <c r="C599" t="s">
        <v>756</v>
      </c>
      <c r="D599">
        <v>2037</v>
      </c>
      <c r="E599">
        <v>-23982.96084</v>
      </c>
      <c r="F599" t="s">
        <v>753</v>
      </c>
      <c r="G599" t="s">
        <v>732</v>
      </c>
      <c r="H599" t="s">
        <v>754</v>
      </c>
      <c r="I599" t="s">
        <v>755</v>
      </c>
    </row>
    <row r="600" spans="1:9">
      <c r="A600">
        <v>599</v>
      </c>
      <c r="B600" t="s">
        <v>761</v>
      </c>
      <c r="C600" t="s">
        <v>756</v>
      </c>
      <c r="D600">
        <v>2038</v>
      </c>
      <c r="E600">
        <v>-25380.574949999998</v>
      </c>
      <c r="F600" t="s">
        <v>753</v>
      </c>
      <c r="G600" t="s">
        <v>732</v>
      </c>
      <c r="H600" t="s">
        <v>754</v>
      </c>
      <c r="I600" t="s">
        <v>755</v>
      </c>
    </row>
    <row r="601" spans="1:9">
      <c r="A601">
        <v>600</v>
      </c>
      <c r="B601" t="s">
        <v>761</v>
      </c>
      <c r="C601" t="s">
        <v>756</v>
      </c>
      <c r="D601">
        <v>2039</v>
      </c>
      <c r="E601">
        <v>-26707.817500000001</v>
      </c>
      <c r="F601" t="s">
        <v>753</v>
      </c>
      <c r="G601" t="s">
        <v>732</v>
      </c>
      <c r="H601" t="s">
        <v>754</v>
      </c>
      <c r="I601" t="s">
        <v>755</v>
      </c>
    </row>
    <row r="602" spans="1:9">
      <c r="A602">
        <v>601</v>
      </c>
      <c r="B602" t="s">
        <v>761</v>
      </c>
      <c r="C602" t="s">
        <v>756</v>
      </c>
      <c r="D602">
        <v>2040</v>
      </c>
      <c r="E602">
        <v>-28049.790840000001</v>
      </c>
      <c r="F602" t="s">
        <v>753</v>
      </c>
      <c r="G602" t="s">
        <v>732</v>
      </c>
      <c r="H602" t="s">
        <v>754</v>
      </c>
      <c r="I602" t="s">
        <v>755</v>
      </c>
    </row>
    <row r="603" spans="1:9">
      <c r="A603">
        <v>602</v>
      </c>
      <c r="B603" t="s">
        <v>761</v>
      </c>
      <c r="C603" t="s">
        <v>756</v>
      </c>
      <c r="D603">
        <v>2041</v>
      </c>
      <c r="E603">
        <v>-29190.743450000002</v>
      </c>
      <c r="F603" t="s">
        <v>753</v>
      </c>
      <c r="G603" t="s">
        <v>732</v>
      </c>
      <c r="H603" t="s">
        <v>754</v>
      </c>
      <c r="I603" t="s">
        <v>755</v>
      </c>
    </row>
    <row r="604" spans="1:9">
      <c r="A604">
        <v>603</v>
      </c>
      <c r="B604" t="s">
        <v>761</v>
      </c>
      <c r="C604" t="s">
        <v>756</v>
      </c>
      <c r="D604">
        <v>2042</v>
      </c>
      <c r="E604">
        <v>-30308.802680000001</v>
      </c>
      <c r="F604" t="s">
        <v>753</v>
      </c>
      <c r="G604" t="s">
        <v>732</v>
      </c>
      <c r="H604" t="s">
        <v>754</v>
      </c>
      <c r="I604" t="s">
        <v>755</v>
      </c>
    </row>
    <row r="605" spans="1:9">
      <c r="A605">
        <v>604</v>
      </c>
      <c r="B605" t="s">
        <v>761</v>
      </c>
      <c r="C605" t="s">
        <v>756</v>
      </c>
      <c r="D605">
        <v>2043</v>
      </c>
      <c r="E605">
        <v>-31026.1787</v>
      </c>
      <c r="F605" t="s">
        <v>753</v>
      </c>
      <c r="G605" t="s">
        <v>732</v>
      </c>
      <c r="H605" t="s">
        <v>754</v>
      </c>
      <c r="I605" t="s">
        <v>755</v>
      </c>
    </row>
    <row r="606" spans="1:9">
      <c r="A606">
        <v>605</v>
      </c>
      <c r="B606" t="s">
        <v>761</v>
      </c>
      <c r="C606" t="s">
        <v>756</v>
      </c>
      <c r="D606">
        <v>2044</v>
      </c>
      <c r="E606">
        <v>-31160.790130000001</v>
      </c>
      <c r="F606" t="s">
        <v>753</v>
      </c>
      <c r="G606" t="s">
        <v>732</v>
      </c>
      <c r="H606" t="s">
        <v>754</v>
      </c>
      <c r="I606" t="s">
        <v>755</v>
      </c>
    </row>
    <row r="607" spans="1:9">
      <c r="A607">
        <v>606</v>
      </c>
      <c r="B607" t="s">
        <v>761</v>
      </c>
      <c r="C607" t="s">
        <v>756</v>
      </c>
      <c r="D607">
        <v>2045</v>
      </c>
      <c r="E607">
        <v>-31138.457289999998</v>
      </c>
      <c r="F607" t="s">
        <v>753</v>
      </c>
      <c r="G607" t="s">
        <v>732</v>
      </c>
      <c r="H607" t="s">
        <v>754</v>
      </c>
      <c r="I607" t="s">
        <v>755</v>
      </c>
    </row>
    <row r="608" spans="1:9">
      <c r="A608">
        <v>607</v>
      </c>
      <c r="B608" t="s">
        <v>761</v>
      </c>
      <c r="C608" t="s">
        <v>756</v>
      </c>
      <c r="D608">
        <v>2046</v>
      </c>
      <c r="E608">
        <v>-30046.069029999999</v>
      </c>
      <c r="F608" t="s">
        <v>753</v>
      </c>
      <c r="G608" t="s">
        <v>732</v>
      </c>
      <c r="H608" t="s">
        <v>754</v>
      </c>
      <c r="I608" t="s">
        <v>755</v>
      </c>
    </row>
    <row r="609" spans="1:9">
      <c r="A609">
        <v>608</v>
      </c>
      <c r="B609" t="s">
        <v>761</v>
      </c>
      <c r="C609" t="s">
        <v>756</v>
      </c>
      <c r="D609">
        <v>2047</v>
      </c>
      <c r="E609">
        <v>-28992.043409999998</v>
      </c>
      <c r="F609" t="s">
        <v>753</v>
      </c>
      <c r="G609" t="s">
        <v>732</v>
      </c>
      <c r="H609" t="s">
        <v>754</v>
      </c>
      <c r="I609" t="s">
        <v>755</v>
      </c>
    </row>
    <row r="610" spans="1:9">
      <c r="A610">
        <v>609</v>
      </c>
      <c r="B610" t="s">
        <v>761</v>
      </c>
      <c r="C610" t="s">
        <v>756</v>
      </c>
      <c r="D610">
        <v>2048</v>
      </c>
      <c r="E610">
        <v>-28488.176469999999</v>
      </c>
      <c r="F610" t="s">
        <v>753</v>
      </c>
      <c r="G610" t="s">
        <v>732</v>
      </c>
      <c r="H610" t="s">
        <v>754</v>
      </c>
      <c r="I610" t="s">
        <v>755</v>
      </c>
    </row>
    <row r="611" spans="1:9">
      <c r="A611">
        <v>610</v>
      </c>
      <c r="B611" t="s">
        <v>761</v>
      </c>
      <c r="C611" t="s">
        <v>756</v>
      </c>
      <c r="D611">
        <v>2049</v>
      </c>
      <c r="E611">
        <v>-27775.312569999998</v>
      </c>
      <c r="F611" t="s">
        <v>753</v>
      </c>
      <c r="G611" t="s">
        <v>732</v>
      </c>
      <c r="H611" t="s">
        <v>754</v>
      </c>
      <c r="I611" t="s">
        <v>755</v>
      </c>
    </row>
    <row r="612" spans="1:9">
      <c r="A612">
        <v>611</v>
      </c>
      <c r="B612" t="s">
        <v>761</v>
      </c>
      <c r="C612" t="s">
        <v>756</v>
      </c>
      <c r="D612">
        <v>2050</v>
      </c>
      <c r="E612">
        <v>-28206.54176</v>
      </c>
      <c r="F612" t="s">
        <v>753</v>
      </c>
      <c r="G612" t="s">
        <v>732</v>
      </c>
      <c r="H612" t="s">
        <v>754</v>
      </c>
      <c r="I612" t="s">
        <v>755</v>
      </c>
    </row>
    <row r="613" spans="1:9">
      <c r="A613">
        <v>612</v>
      </c>
      <c r="B613" t="s">
        <v>761</v>
      </c>
      <c r="C613" t="s">
        <v>757</v>
      </c>
      <c r="D613">
        <v>2020</v>
      </c>
      <c r="E613">
        <v>115.48890830000001</v>
      </c>
      <c r="F613" t="s">
        <v>753</v>
      </c>
      <c r="G613" t="s">
        <v>732</v>
      </c>
      <c r="H613" t="s">
        <v>754</v>
      </c>
      <c r="I613" t="s">
        <v>755</v>
      </c>
    </row>
    <row r="614" spans="1:9">
      <c r="A614">
        <v>613</v>
      </c>
      <c r="B614" t="s">
        <v>761</v>
      </c>
      <c r="C614" t="s">
        <v>757</v>
      </c>
      <c r="D614">
        <v>2021</v>
      </c>
      <c r="E614">
        <v>113.56212979999999</v>
      </c>
      <c r="F614" t="s">
        <v>753</v>
      </c>
      <c r="G614" t="s">
        <v>732</v>
      </c>
      <c r="H614" t="s">
        <v>754</v>
      </c>
      <c r="I614" t="s">
        <v>755</v>
      </c>
    </row>
    <row r="615" spans="1:9">
      <c r="A615">
        <v>614</v>
      </c>
      <c r="B615" t="s">
        <v>761</v>
      </c>
      <c r="C615" t="s">
        <v>757</v>
      </c>
      <c r="D615">
        <v>2022</v>
      </c>
      <c r="E615">
        <v>125.6161551</v>
      </c>
      <c r="F615" t="s">
        <v>753</v>
      </c>
      <c r="G615" t="s">
        <v>732</v>
      </c>
      <c r="H615" t="s">
        <v>754</v>
      </c>
      <c r="I615" t="s">
        <v>755</v>
      </c>
    </row>
    <row r="616" spans="1:9">
      <c r="A616">
        <v>615</v>
      </c>
      <c r="B616" t="s">
        <v>761</v>
      </c>
      <c r="C616" t="s">
        <v>757</v>
      </c>
      <c r="D616">
        <v>2023</v>
      </c>
      <c r="E616">
        <v>137.11654799999999</v>
      </c>
      <c r="F616" t="s">
        <v>753</v>
      </c>
      <c r="G616" t="s">
        <v>732</v>
      </c>
      <c r="H616" t="s">
        <v>754</v>
      </c>
      <c r="I616" t="s">
        <v>755</v>
      </c>
    </row>
    <row r="617" spans="1:9">
      <c r="A617">
        <v>616</v>
      </c>
      <c r="B617" t="s">
        <v>761</v>
      </c>
      <c r="C617" t="s">
        <v>757</v>
      </c>
      <c r="D617">
        <v>2024</v>
      </c>
      <c r="E617">
        <v>127.715889</v>
      </c>
      <c r="F617" t="s">
        <v>753</v>
      </c>
      <c r="G617" t="s">
        <v>732</v>
      </c>
      <c r="H617" t="s">
        <v>754</v>
      </c>
      <c r="I617" t="s">
        <v>755</v>
      </c>
    </row>
    <row r="618" spans="1:9">
      <c r="A618">
        <v>617</v>
      </c>
      <c r="B618" t="s">
        <v>761</v>
      </c>
      <c r="C618" t="s">
        <v>757</v>
      </c>
      <c r="D618">
        <v>2025</v>
      </c>
      <c r="E618">
        <v>127.715889</v>
      </c>
      <c r="F618" t="s">
        <v>753</v>
      </c>
      <c r="G618" t="s">
        <v>732</v>
      </c>
      <c r="H618" t="s">
        <v>754</v>
      </c>
      <c r="I618" t="s">
        <v>755</v>
      </c>
    </row>
    <row r="619" spans="1:9">
      <c r="A619">
        <v>618</v>
      </c>
      <c r="B619" t="s">
        <v>761</v>
      </c>
      <c r="C619" t="s">
        <v>757</v>
      </c>
      <c r="D619">
        <v>2026</v>
      </c>
      <c r="E619">
        <v>127.715889</v>
      </c>
      <c r="F619" t="s">
        <v>753</v>
      </c>
      <c r="G619" t="s">
        <v>732</v>
      </c>
      <c r="H619" t="s">
        <v>754</v>
      </c>
      <c r="I619" t="s">
        <v>755</v>
      </c>
    </row>
    <row r="620" spans="1:9">
      <c r="A620">
        <v>619</v>
      </c>
      <c r="B620" t="s">
        <v>761</v>
      </c>
      <c r="C620" t="s">
        <v>757</v>
      </c>
      <c r="D620">
        <v>2027</v>
      </c>
      <c r="E620">
        <v>127.715889</v>
      </c>
      <c r="F620" t="s">
        <v>753</v>
      </c>
      <c r="G620" t="s">
        <v>732</v>
      </c>
      <c r="H620" t="s">
        <v>754</v>
      </c>
      <c r="I620" t="s">
        <v>755</v>
      </c>
    </row>
    <row r="621" spans="1:9">
      <c r="A621">
        <v>620</v>
      </c>
      <c r="B621" t="s">
        <v>761</v>
      </c>
      <c r="C621" t="s">
        <v>757</v>
      </c>
      <c r="D621">
        <v>2028</v>
      </c>
      <c r="E621">
        <v>127.715889</v>
      </c>
      <c r="F621" t="s">
        <v>753</v>
      </c>
      <c r="G621" t="s">
        <v>732</v>
      </c>
      <c r="H621" t="s">
        <v>754</v>
      </c>
      <c r="I621" t="s">
        <v>755</v>
      </c>
    </row>
    <row r="622" spans="1:9">
      <c r="A622">
        <v>621</v>
      </c>
      <c r="B622" t="s">
        <v>761</v>
      </c>
      <c r="C622" t="s">
        <v>757</v>
      </c>
      <c r="D622">
        <v>2029</v>
      </c>
      <c r="E622">
        <v>127.715889</v>
      </c>
      <c r="F622" t="s">
        <v>753</v>
      </c>
      <c r="G622" t="s">
        <v>732</v>
      </c>
      <c r="H622" t="s">
        <v>754</v>
      </c>
      <c r="I622" t="s">
        <v>755</v>
      </c>
    </row>
    <row r="623" spans="1:9">
      <c r="A623">
        <v>622</v>
      </c>
      <c r="B623" t="s">
        <v>761</v>
      </c>
      <c r="C623" t="s">
        <v>757</v>
      </c>
      <c r="D623">
        <v>2030</v>
      </c>
      <c r="E623">
        <v>127.715889</v>
      </c>
      <c r="F623" t="s">
        <v>753</v>
      </c>
      <c r="G623" t="s">
        <v>732</v>
      </c>
      <c r="H623" t="s">
        <v>754</v>
      </c>
      <c r="I623" t="s">
        <v>755</v>
      </c>
    </row>
    <row r="624" spans="1:9">
      <c r="A624">
        <v>623</v>
      </c>
      <c r="B624" t="s">
        <v>761</v>
      </c>
      <c r="C624" t="s">
        <v>757</v>
      </c>
      <c r="D624">
        <v>2031</v>
      </c>
      <c r="E624">
        <v>127.715889</v>
      </c>
      <c r="F624" t="s">
        <v>753</v>
      </c>
      <c r="G624" t="s">
        <v>732</v>
      </c>
      <c r="H624" t="s">
        <v>754</v>
      </c>
      <c r="I624" t="s">
        <v>755</v>
      </c>
    </row>
    <row r="625" spans="1:9">
      <c r="A625">
        <v>624</v>
      </c>
      <c r="B625" t="s">
        <v>761</v>
      </c>
      <c r="C625" t="s">
        <v>757</v>
      </c>
      <c r="D625">
        <v>2032</v>
      </c>
      <c r="E625">
        <v>127.715889</v>
      </c>
      <c r="F625" t="s">
        <v>753</v>
      </c>
      <c r="G625" t="s">
        <v>732</v>
      </c>
      <c r="H625" t="s">
        <v>754</v>
      </c>
      <c r="I625" t="s">
        <v>755</v>
      </c>
    </row>
    <row r="626" spans="1:9">
      <c r="A626">
        <v>625</v>
      </c>
      <c r="B626" t="s">
        <v>761</v>
      </c>
      <c r="C626" t="s">
        <v>757</v>
      </c>
      <c r="D626">
        <v>2033</v>
      </c>
      <c r="E626">
        <v>127.715889</v>
      </c>
      <c r="F626" t="s">
        <v>753</v>
      </c>
      <c r="G626" t="s">
        <v>732</v>
      </c>
      <c r="H626" t="s">
        <v>754</v>
      </c>
      <c r="I626" t="s">
        <v>755</v>
      </c>
    </row>
    <row r="627" spans="1:9">
      <c r="A627">
        <v>626</v>
      </c>
      <c r="B627" t="s">
        <v>761</v>
      </c>
      <c r="C627" t="s">
        <v>757</v>
      </c>
      <c r="D627">
        <v>2034</v>
      </c>
      <c r="E627">
        <v>127.715889</v>
      </c>
      <c r="F627" t="s">
        <v>753</v>
      </c>
      <c r="G627" t="s">
        <v>732</v>
      </c>
      <c r="H627" t="s">
        <v>754</v>
      </c>
      <c r="I627" t="s">
        <v>755</v>
      </c>
    </row>
    <row r="628" spans="1:9">
      <c r="A628">
        <v>627</v>
      </c>
      <c r="B628" t="s">
        <v>761</v>
      </c>
      <c r="C628" t="s">
        <v>757</v>
      </c>
      <c r="D628">
        <v>2035</v>
      </c>
      <c r="E628">
        <v>127.715889</v>
      </c>
      <c r="F628" t="s">
        <v>753</v>
      </c>
      <c r="G628" t="s">
        <v>732</v>
      </c>
      <c r="H628" t="s">
        <v>754</v>
      </c>
      <c r="I628" t="s">
        <v>755</v>
      </c>
    </row>
    <row r="629" spans="1:9">
      <c r="A629">
        <v>628</v>
      </c>
      <c r="B629" t="s">
        <v>761</v>
      </c>
      <c r="C629" t="s">
        <v>757</v>
      </c>
      <c r="D629">
        <v>2036</v>
      </c>
      <c r="E629">
        <v>127.715889</v>
      </c>
      <c r="F629" t="s">
        <v>753</v>
      </c>
      <c r="G629" t="s">
        <v>732</v>
      </c>
      <c r="H629" t="s">
        <v>754</v>
      </c>
      <c r="I629" t="s">
        <v>755</v>
      </c>
    </row>
    <row r="630" spans="1:9">
      <c r="A630">
        <v>629</v>
      </c>
      <c r="B630" t="s">
        <v>761</v>
      </c>
      <c r="C630" t="s">
        <v>757</v>
      </c>
      <c r="D630">
        <v>2037</v>
      </c>
      <c r="E630">
        <v>127.715889</v>
      </c>
      <c r="F630" t="s">
        <v>753</v>
      </c>
      <c r="G630" t="s">
        <v>732</v>
      </c>
      <c r="H630" t="s">
        <v>754</v>
      </c>
      <c r="I630" t="s">
        <v>755</v>
      </c>
    </row>
    <row r="631" spans="1:9">
      <c r="A631">
        <v>630</v>
      </c>
      <c r="B631" t="s">
        <v>761</v>
      </c>
      <c r="C631" t="s">
        <v>757</v>
      </c>
      <c r="D631">
        <v>2038</v>
      </c>
      <c r="E631">
        <v>127.715889</v>
      </c>
      <c r="F631" t="s">
        <v>753</v>
      </c>
      <c r="G631" t="s">
        <v>732</v>
      </c>
      <c r="H631" t="s">
        <v>754</v>
      </c>
      <c r="I631" t="s">
        <v>755</v>
      </c>
    </row>
    <row r="632" spans="1:9">
      <c r="A632">
        <v>631</v>
      </c>
      <c r="B632" t="s">
        <v>761</v>
      </c>
      <c r="C632" t="s">
        <v>757</v>
      </c>
      <c r="D632">
        <v>2039</v>
      </c>
      <c r="E632">
        <v>127.715889</v>
      </c>
      <c r="F632" t="s">
        <v>753</v>
      </c>
      <c r="G632" t="s">
        <v>732</v>
      </c>
      <c r="H632" t="s">
        <v>754</v>
      </c>
      <c r="I632" t="s">
        <v>755</v>
      </c>
    </row>
    <row r="633" spans="1:9">
      <c r="A633">
        <v>632</v>
      </c>
      <c r="B633" t="s">
        <v>761</v>
      </c>
      <c r="C633" t="s">
        <v>757</v>
      </c>
      <c r="D633">
        <v>2040</v>
      </c>
      <c r="E633">
        <v>127.715889</v>
      </c>
      <c r="F633" t="s">
        <v>753</v>
      </c>
      <c r="G633" t="s">
        <v>732</v>
      </c>
      <c r="H633" t="s">
        <v>754</v>
      </c>
      <c r="I633" t="s">
        <v>755</v>
      </c>
    </row>
    <row r="634" spans="1:9">
      <c r="A634">
        <v>633</v>
      </c>
      <c r="B634" t="s">
        <v>761</v>
      </c>
      <c r="C634" t="s">
        <v>757</v>
      </c>
      <c r="D634">
        <v>2041</v>
      </c>
      <c r="E634">
        <v>127.715889</v>
      </c>
      <c r="F634" t="s">
        <v>753</v>
      </c>
      <c r="G634" t="s">
        <v>732</v>
      </c>
      <c r="H634" t="s">
        <v>754</v>
      </c>
      <c r="I634" t="s">
        <v>755</v>
      </c>
    </row>
    <row r="635" spans="1:9">
      <c r="A635">
        <v>634</v>
      </c>
      <c r="B635" t="s">
        <v>761</v>
      </c>
      <c r="C635" t="s">
        <v>757</v>
      </c>
      <c r="D635">
        <v>2042</v>
      </c>
      <c r="E635">
        <v>127.715889</v>
      </c>
      <c r="F635" t="s">
        <v>753</v>
      </c>
      <c r="G635" t="s">
        <v>732</v>
      </c>
      <c r="H635" t="s">
        <v>754</v>
      </c>
      <c r="I635" t="s">
        <v>755</v>
      </c>
    </row>
    <row r="636" spans="1:9">
      <c r="A636">
        <v>635</v>
      </c>
      <c r="B636" t="s">
        <v>761</v>
      </c>
      <c r="C636" t="s">
        <v>757</v>
      </c>
      <c r="D636">
        <v>2043</v>
      </c>
      <c r="E636">
        <v>127.715889</v>
      </c>
      <c r="F636" t="s">
        <v>753</v>
      </c>
      <c r="G636" t="s">
        <v>732</v>
      </c>
      <c r="H636" t="s">
        <v>754</v>
      </c>
      <c r="I636" t="s">
        <v>755</v>
      </c>
    </row>
    <row r="637" spans="1:9">
      <c r="A637">
        <v>636</v>
      </c>
      <c r="B637" t="s">
        <v>761</v>
      </c>
      <c r="C637" t="s">
        <v>757</v>
      </c>
      <c r="D637">
        <v>2044</v>
      </c>
      <c r="E637">
        <v>127.715889</v>
      </c>
      <c r="F637" t="s">
        <v>753</v>
      </c>
      <c r="G637" t="s">
        <v>732</v>
      </c>
      <c r="H637" t="s">
        <v>754</v>
      </c>
      <c r="I637" t="s">
        <v>755</v>
      </c>
    </row>
    <row r="638" spans="1:9">
      <c r="A638">
        <v>637</v>
      </c>
      <c r="B638" t="s">
        <v>761</v>
      </c>
      <c r="C638" t="s">
        <v>757</v>
      </c>
      <c r="D638">
        <v>2045</v>
      </c>
      <c r="E638">
        <v>127.715889</v>
      </c>
      <c r="F638" t="s">
        <v>753</v>
      </c>
      <c r="G638" t="s">
        <v>732</v>
      </c>
      <c r="H638" t="s">
        <v>754</v>
      </c>
      <c r="I638" t="s">
        <v>755</v>
      </c>
    </row>
    <row r="639" spans="1:9">
      <c r="A639">
        <v>638</v>
      </c>
      <c r="B639" t="s">
        <v>761</v>
      </c>
      <c r="C639" t="s">
        <v>757</v>
      </c>
      <c r="D639">
        <v>2046</v>
      </c>
      <c r="E639">
        <v>127.715889</v>
      </c>
      <c r="F639" t="s">
        <v>753</v>
      </c>
      <c r="G639" t="s">
        <v>732</v>
      </c>
      <c r="H639" t="s">
        <v>754</v>
      </c>
      <c r="I639" t="s">
        <v>755</v>
      </c>
    </row>
    <row r="640" spans="1:9">
      <c r="A640">
        <v>639</v>
      </c>
      <c r="B640" t="s">
        <v>761</v>
      </c>
      <c r="C640" t="s">
        <v>757</v>
      </c>
      <c r="D640">
        <v>2047</v>
      </c>
      <c r="E640">
        <v>127.715889</v>
      </c>
      <c r="F640" t="s">
        <v>753</v>
      </c>
      <c r="G640" t="s">
        <v>732</v>
      </c>
      <c r="H640" t="s">
        <v>754</v>
      </c>
      <c r="I640" t="s">
        <v>755</v>
      </c>
    </row>
    <row r="641" spans="1:9">
      <c r="A641">
        <v>640</v>
      </c>
      <c r="B641" t="s">
        <v>761</v>
      </c>
      <c r="C641" t="s">
        <v>757</v>
      </c>
      <c r="D641">
        <v>2048</v>
      </c>
      <c r="E641">
        <v>127.715889</v>
      </c>
      <c r="F641" t="s">
        <v>753</v>
      </c>
      <c r="G641" t="s">
        <v>732</v>
      </c>
      <c r="H641" t="s">
        <v>754</v>
      </c>
      <c r="I641" t="s">
        <v>755</v>
      </c>
    </row>
    <row r="642" spans="1:9">
      <c r="A642">
        <v>641</v>
      </c>
      <c r="B642" t="s">
        <v>761</v>
      </c>
      <c r="C642" t="s">
        <v>757</v>
      </c>
      <c r="D642">
        <v>2049</v>
      </c>
      <c r="E642">
        <v>127.715889</v>
      </c>
      <c r="F642" t="s">
        <v>753</v>
      </c>
      <c r="G642" t="s">
        <v>732</v>
      </c>
      <c r="H642" t="s">
        <v>754</v>
      </c>
      <c r="I642" t="s">
        <v>755</v>
      </c>
    </row>
    <row r="643" spans="1:9">
      <c r="A643">
        <v>642</v>
      </c>
      <c r="B643" t="s">
        <v>761</v>
      </c>
      <c r="C643" t="s">
        <v>757</v>
      </c>
      <c r="D643">
        <v>2050</v>
      </c>
      <c r="E643">
        <v>127.715889</v>
      </c>
      <c r="F643" t="s">
        <v>753</v>
      </c>
      <c r="G643" t="s">
        <v>732</v>
      </c>
      <c r="H643" t="s">
        <v>754</v>
      </c>
      <c r="I643" t="s">
        <v>755</v>
      </c>
    </row>
    <row r="644" spans="1:9">
      <c r="A644">
        <v>643</v>
      </c>
      <c r="B644" t="s">
        <v>762</v>
      </c>
      <c r="C644" t="s">
        <v>752</v>
      </c>
      <c r="D644">
        <v>1990</v>
      </c>
      <c r="E644">
        <v>1240.4314687936931</v>
      </c>
      <c r="F644" t="s">
        <v>753</v>
      </c>
      <c r="G644" t="s">
        <v>732</v>
      </c>
      <c r="H644" t="s">
        <v>754</v>
      </c>
      <c r="I644" t="s">
        <v>755</v>
      </c>
    </row>
    <row r="645" spans="1:9">
      <c r="A645">
        <v>644</v>
      </c>
      <c r="B645" t="s">
        <v>762</v>
      </c>
      <c r="C645" t="s">
        <v>752</v>
      </c>
      <c r="D645">
        <v>1991</v>
      </c>
      <c r="E645">
        <v>1213.518610854713</v>
      </c>
      <c r="F645" t="s">
        <v>753</v>
      </c>
      <c r="G645" t="s">
        <v>732</v>
      </c>
      <c r="H645" t="s">
        <v>754</v>
      </c>
      <c r="I645" t="s">
        <v>755</v>
      </c>
    </row>
    <row r="646" spans="1:9">
      <c r="A646">
        <v>645</v>
      </c>
      <c r="B646" t="s">
        <v>762</v>
      </c>
      <c r="C646" t="s">
        <v>752</v>
      </c>
      <c r="D646">
        <v>1992</v>
      </c>
      <c r="E646">
        <v>1163.806171800868</v>
      </c>
      <c r="F646" t="s">
        <v>753</v>
      </c>
      <c r="G646" t="s">
        <v>732</v>
      </c>
      <c r="H646" t="s">
        <v>754</v>
      </c>
      <c r="I646" t="s">
        <v>755</v>
      </c>
    </row>
    <row r="647" spans="1:9">
      <c r="A647">
        <v>646</v>
      </c>
      <c r="B647" t="s">
        <v>762</v>
      </c>
      <c r="C647" t="s">
        <v>752</v>
      </c>
      <c r="D647">
        <v>1993</v>
      </c>
      <c r="E647">
        <v>1243.887379777761</v>
      </c>
      <c r="F647" t="s">
        <v>753</v>
      </c>
      <c r="G647" t="s">
        <v>732</v>
      </c>
      <c r="H647" t="s">
        <v>754</v>
      </c>
      <c r="I647" t="s">
        <v>755</v>
      </c>
    </row>
    <row r="648" spans="1:9">
      <c r="A648">
        <v>647</v>
      </c>
      <c r="B648" t="s">
        <v>762</v>
      </c>
      <c r="C648" t="s">
        <v>752</v>
      </c>
      <c r="D648">
        <v>1994</v>
      </c>
      <c r="E648">
        <v>1327.129206522329</v>
      </c>
      <c r="F648" t="s">
        <v>753</v>
      </c>
      <c r="G648" t="s">
        <v>732</v>
      </c>
      <c r="H648" t="s">
        <v>754</v>
      </c>
      <c r="I648" t="s">
        <v>755</v>
      </c>
    </row>
    <row r="649" spans="1:9">
      <c r="A649">
        <v>648</v>
      </c>
      <c r="B649" t="s">
        <v>762</v>
      </c>
      <c r="C649" t="s">
        <v>752</v>
      </c>
      <c r="D649">
        <v>1995</v>
      </c>
      <c r="E649">
        <v>1119.9378086325189</v>
      </c>
      <c r="F649" t="s">
        <v>753</v>
      </c>
      <c r="G649" t="s">
        <v>732</v>
      </c>
      <c r="H649" t="s">
        <v>754</v>
      </c>
      <c r="I649" t="s">
        <v>755</v>
      </c>
    </row>
    <row r="650" spans="1:9">
      <c r="A650">
        <v>649</v>
      </c>
      <c r="B650" t="s">
        <v>762</v>
      </c>
      <c r="C650" t="s">
        <v>752</v>
      </c>
      <c r="D650">
        <v>1996</v>
      </c>
      <c r="E650">
        <v>1394.260840224734</v>
      </c>
      <c r="F650" t="s">
        <v>753</v>
      </c>
      <c r="G650" t="s">
        <v>732</v>
      </c>
      <c r="H650" t="s">
        <v>754</v>
      </c>
      <c r="I650" t="s">
        <v>755</v>
      </c>
    </row>
    <row r="651" spans="1:9">
      <c r="A651">
        <v>650</v>
      </c>
      <c r="B651" t="s">
        <v>762</v>
      </c>
      <c r="C651" t="s">
        <v>752</v>
      </c>
      <c r="D651">
        <v>1997</v>
      </c>
      <c r="E651">
        <v>1365.170407471049</v>
      </c>
      <c r="F651" t="s">
        <v>753</v>
      </c>
      <c r="G651" t="s">
        <v>732</v>
      </c>
      <c r="H651" t="s">
        <v>754</v>
      </c>
      <c r="I651" t="s">
        <v>755</v>
      </c>
    </row>
    <row r="652" spans="1:9">
      <c r="A652">
        <v>651</v>
      </c>
      <c r="B652" t="s">
        <v>762</v>
      </c>
      <c r="C652" t="s">
        <v>752</v>
      </c>
      <c r="D652">
        <v>1998</v>
      </c>
      <c r="E652">
        <v>1353.9295399977379</v>
      </c>
      <c r="F652" t="s">
        <v>753</v>
      </c>
      <c r="G652" t="s">
        <v>732</v>
      </c>
      <c r="H652" t="s">
        <v>754</v>
      </c>
      <c r="I652" t="s">
        <v>755</v>
      </c>
    </row>
    <row r="653" spans="1:9">
      <c r="A653">
        <v>652</v>
      </c>
      <c r="B653" t="s">
        <v>762</v>
      </c>
      <c r="C653" t="s">
        <v>752</v>
      </c>
      <c r="D653">
        <v>1999</v>
      </c>
      <c r="E653">
        <v>1336.3556530758019</v>
      </c>
      <c r="F653" t="s">
        <v>753</v>
      </c>
      <c r="G653" t="s">
        <v>732</v>
      </c>
      <c r="H653" t="s">
        <v>754</v>
      </c>
      <c r="I653" t="s">
        <v>755</v>
      </c>
    </row>
    <row r="654" spans="1:9">
      <c r="A654">
        <v>653</v>
      </c>
      <c r="B654" t="s">
        <v>762</v>
      </c>
      <c r="C654" t="s">
        <v>752</v>
      </c>
      <c r="D654">
        <v>2000</v>
      </c>
      <c r="E654">
        <v>1264.170038927738</v>
      </c>
      <c r="F654" t="s">
        <v>753</v>
      </c>
      <c r="G654" t="s">
        <v>732</v>
      </c>
      <c r="H654" t="s">
        <v>754</v>
      </c>
      <c r="I654" t="s">
        <v>755</v>
      </c>
    </row>
    <row r="655" spans="1:9">
      <c r="A655">
        <v>654</v>
      </c>
      <c r="B655" t="s">
        <v>762</v>
      </c>
      <c r="C655" t="s">
        <v>752</v>
      </c>
      <c r="D655">
        <v>2001</v>
      </c>
      <c r="E655">
        <v>1303.4221309134689</v>
      </c>
      <c r="F655" t="s">
        <v>753</v>
      </c>
      <c r="G655" t="s">
        <v>732</v>
      </c>
      <c r="H655" t="s">
        <v>754</v>
      </c>
      <c r="I655" t="s">
        <v>755</v>
      </c>
    </row>
    <row r="656" spans="1:9">
      <c r="A656">
        <v>655</v>
      </c>
      <c r="B656" t="s">
        <v>762</v>
      </c>
      <c r="C656" t="s">
        <v>752</v>
      </c>
      <c r="D656">
        <v>2002</v>
      </c>
      <c r="E656">
        <v>1189.6981663523991</v>
      </c>
      <c r="F656" t="s">
        <v>753</v>
      </c>
      <c r="G656" t="s">
        <v>732</v>
      </c>
      <c r="H656" t="s">
        <v>754</v>
      </c>
      <c r="I656" t="s">
        <v>755</v>
      </c>
    </row>
    <row r="657" spans="1:9">
      <c r="A657">
        <v>656</v>
      </c>
      <c r="B657" t="s">
        <v>762</v>
      </c>
      <c r="C657" t="s">
        <v>752</v>
      </c>
      <c r="D657">
        <v>2003</v>
      </c>
      <c r="E657">
        <v>1045.3597396662369</v>
      </c>
      <c r="F657" t="s">
        <v>753</v>
      </c>
      <c r="G657" t="s">
        <v>732</v>
      </c>
      <c r="H657" t="s">
        <v>754</v>
      </c>
      <c r="I657" t="s">
        <v>755</v>
      </c>
    </row>
    <row r="658" spans="1:9">
      <c r="A658">
        <v>657</v>
      </c>
      <c r="B658" t="s">
        <v>762</v>
      </c>
      <c r="C658" t="s">
        <v>752</v>
      </c>
      <c r="D658">
        <v>2004</v>
      </c>
      <c r="E658">
        <v>1079.9375797810019</v>
      </c>
      <c r="F658" t="s">
        <v>753</v>
      </c>
      <c r="G658" t="s">
        <v>732</v>
      </c>
      <c r="H658" t="s">
        <v>754</v>
      </c>
      <c r="I658" t="s">
        <v>755</v>
      </c>
    </row>
    <row r="659" spans="1:9">
      <c r="A659">
        <v>658</v>
      </c>
      <c r="B659" t="s">
        <v>762</v>
      </c>
      <c r="C659" t="s">
        <v>752</v>
      </c>
      <c r="D659">
        <v>2005</v>
      </c>
      <c r="E659">
        <v>1232.5721388107199</v>
      </c>
      <c r="F659" t="s">
        <v>753</v>
      </c>
      <c r="G659" t="s">
        <v>732</v>
      </c>
      <c r="H659" t="s">
        <v>754</v>
      </c>
      <c r="I659" t="s">
        <v>755</v>
      </c>
    </row>
    <row r="660" spans="1:9">
      <c r="A660">
        <v>659</v>
      </c>
      <c r="B660" t="s">
        <v>762</v>
      </c>
      <c r="C660" t="s">
        <v>752</v>
      </c>
      <c r="D660">
        <v>2006</v>
      </c>
      <c r="E660">
        <v>1599.827044793841</v>
      </c>
      <c r="F660" t="s">
        <v>753</v>
      </c>
      <c r="G660" t="s">
        <v>732</v>
      </c>
      <c r="H660" t="s">
        <v>754</v>
      </c>
      <c r="I660" t="s">
        <v>755</v>
      </c>
    </row>
    <row r="661" spans="1:9">
      <c r="A661">
        <v>660</v>
      </c>
      <c r="B661" t="s">
        <v>762</v>
      </c>
      <c r="C661" t="s">
        <v>752</v>
      </c>
      <c r="D661">
        <v>2007</v>
      </c>
      <c r="E661">
        <v>1339.0480964758431</v>
      </c>
      <c r="F661" t="s">
        <v>753</v>
      </c>
      <c r="G661" t="s">
        <v>732</v>
      </c>
      <c r="H661" t="s">
        <v>754</v>
      </c>
      <c r="I661" t="s">
        <v>755</v>
      </c>
    </row>
    <row r="662" spans="1:9">
      <c r="A662">
        <v>661</v>
      </c>
      <c r="B662" t="s">
        <v>762</v>
      </c>
      <c r="C662" t="s">
        <v>752</v>
      </c>
      <c r="D662">
        <v>2008</v>
      </c>
      <c r="E662">
        <v>1084.9973782052109</v>
      </c>
      <c r="F662" t="s">
        <v>753</v>
      </c>
      <c r="G662" t="s">
        <v>732</v>
      </c>
      <c r="H662" t="s">
        <v>754</v>
      </c>
      <c r="I662" t="s">
        <v>755</v>
      </c>
    </row>
    <row r="663" spans="1:9">
      <c r="A663">
        <v>662</v>
      </c>
      <c r="B663" t="s">
        <v>762</v>
      </c>
      <c r="C663" t="s">
        <v>752</v>
      </c>
      <c r="D663">
        <v>2009</v>
      </c>
      <c r="E663">
        <v>1235.3487287746659</v>
      </c>
      <c r="F663" t="s">
        <v>753</v>
      </c>
      <c r="G663" t="s">
        <v>732</v>
      </c>
      <c r="H663" t="s">
        <v>754</v>
      </c>
      <c r="I663" t="s">
        <v>755</v>
      </c>
    </row>
    <row r="664" spans="1:9">
      <c r="A664">
        <v>663</v>
      </c>
      <c r="B664" t="s">
        <v>762</v>
      </c>
      <c r="C664" t="s">
        <v>752</v>
      </c>
      <c r="D664">
        <v>2010</v>
      </c>
      <c r="E664">
        <v>1551.122434965763</v>
      </c>
      <c r="F664" t="s">
        <v>753</v>
      </c>
      <c r="G664" t="s">
        <v>732</v>
      </c>
      <c r="H664" t="s">
        <v>754</v>
      </c>
      <c r="I664" t="s">
        <v>755</v>
      </c>
    </row>
    <row r="665" spans="1:9">
      <c r="A665">
        <v>664</v>
      </c>
      <c r="B665" t="s">
        <v>762</v>
      </c>
      <c r="C665" t="s">
        <v>752</v>
      </c>
      <c r="D665">
        <v>2011</v>
      </c>
      <c r="E665">
        <v>1444.0056316652181</v>
      </c>
      <c r="F665" t="s">
        <v>753</v>
      </c>
      <c r="G665" t="s">
        <v>732</v>
      </c>
      <c r="H665" t="s">
        <v>754</v>
      </c>
      <c r="I665" t="s">
        <v>755</v>
      </c>
    </row>
    <row r="666" spans="1:9">
      <c r="A666">
        <v>665</v>
      </c>
      <c r="B666" t="s">
        <v>762</v>
      </c>
      <c r="C666" t="s">
        <v>752</v>
      </c>
      <c r="D666">
        <v>2012</v>
      </c>
      <c r="E666">
        <v>1098.0895641820689</v>
      </c>
      <c r="F666" t="s">
        <v>753</v>
      </c>
      <c r="G666" t="s">
        <v>732</v>
      </c>
      <c r="H666" t="s">
        <v>754</v>
      </c>
      <c r="I666" t="s">
        <v>755</v>
      </c>
    </row>
    <row r="667" spans="1:9">
      <c r="A667">
        <v>666</v>
      </c>
      <c r="B667" t="s">
        <v>762</v>
      </c>
      <c r="C667" t="s">
        <v>752</v>
      </c>
      <c r="D667">
        <v>2013</v>
      </c>
      <c r="E667">
        <v>877.45808298765905</v>
      </c>
      <c r="F667" t="s">
        <v>753</v>
      </c>
      <c r="G667" t="s">
        <v>732</v>
      </c>
      <c r="H667" t="s">
        <v>754</v>
      </c>
      <c r="I667" t="s">
        <v>755</v>
      </c>
    </row>
    <row r="668" spans="1:9">
      <c r="A668">
        <v>667</v>
      </c>
      <c r="B668" t="s">
        <v>762</v>
      </c>
      <c r="C668" t="s">
        <v>752</v>
      </c>
      <c r="D668">
        <v>2014</v>
      </c>
      <c r="E668">
        <v>854.82788459596475</v>
      </c>
      <c r="F668" t="s">
        <v>753</v>
      </c>
      <c r="G668" t="s">
        <v>732</v>
      </c>
      <c r="H668" t="s">
        <v>754</v>
      </c>
      <c r="I668" t="s">
        <v>755</v>
      </c>
    </row>
    <row r="669" spans="1:9">
      <c r="A669">
        <v>668</v>
      </c>
      <c r="B669" t="s">
        <v>762</v>
      </c>
      <c r="C669" t="s">
        <v>752</v>
      </c>
      <c r="D669">
        <v>2015</v>
      </c>
      <c r="E669">
        <v>884.19355422618662</v>
      </c>
      <c r="F669" t="s">
        <v>753</v>
      </c>
      <c r="G669" t="s">
        <v>732</v>
      </c>
      <c r="H669" t="s">
        <v>754</v>
      </c>
      <c r="I669" t="s">
        <v>755</v>
      </c>
    </row>
    <row r="670" spans="1:9">
      <c r="A670">
        <v>669</v>
      </c>
      <c r="B670" t="s">
        <v>762</v>
      </c>
      <c r="C670" t="s">
        <v>752</v>
      </c>
      <c r="D670">
        <v>2016</v>
      </c>
      <c r="E670">
        <v>792.23198020781103</v>
      </c>
      <c r="F670" t="s">
        <v>753</v>
      </c>
      <c r="G670" t="s">
        <v>732</v>
      </c>
      <c r="H670" t="s">
        <v>754</v>
      </c>
      <c r="I670" t="s">
        <v>755</v>
      </c>
    </row>
    <row r="671" spans="1:9">
      <c r="A671">
        <v>670</v>
      </c>
      <c r="B671" t="s">
        <v>762</v>
      </c>
      <c r="C671" t="s">
        <v>752</v>
      </c>
      <c r="D671">
        <v>2017</v>
      </c>
      <c r="E671">
        <v>663.33463145432177</v>
      </c>
      <c r="F671" t="s">
        <v>753</v>
      </c>
      <c r="G671" t="s">
        <v>732</v>
      </c>
      <c r="H671" t="s">
        <v>754</v>
      </c>
      <c r="I671" t="s">
        <v>755</v>
      </c>
    </row>
    <row r="672" spans="1:9">
      <c r="A672">
        <v>671</v>
      </c>
      <c r="B672" t="s">
        <v>762</v>
      </c>
      <c r="C672" t="s">
        <v>752</v>
      </c>
      <c r="D672">
        <v>2018</v>
      </c>
      <c r="E672">
        <v>656.49612444985792</v>
      </c>
      <c r="F672" t="s">
        <v>753</v>
      </c>
      <c r="G672" t="s">
        <v>732</v>
      </c>
      <c r="H672" t="s">
        <v>754</v>
      </c>
      <c r="I672" t="s">
        <v>755</v>
      </c>
    </row>
    <row r="673" spans="1:9">
      <c r="A673">
        <v>672</v>
      </c>
      <c r="B673" t="s">
        <v>762</v>
      </c>
      <c r="C673" t="s">
        <v>752</v>
      </c>
      <c r="D673">
        <v>2019</v>
      </c>
      <c r="E673">
        <v>585.73771851454433</v>
      </c>
      <c r="F673" t="s">
        <v>753</v>
      </c>
      <c r="G673" t="s">
        <v>732</v>
      </c>
      <c r="H673" t="s">
        <v>754</v>
      </c>
      <c r="I673" t="s">
        <v>755</v>
      </c>
    </row>
    <row r="674" spans="1:9">
      <c r="A674">
        <v>673</v>
      </c>
      <c r="B674" t="s">
        <v>762</v>
      </c>
      <c r="C674" t="s">
        <v>752</v>
      </c>
      <c r="D674">
        <v>2020</v>
      </c>
      <c r="E674">
        <v>574.61003017919188</v>
      </c>
      <c r="F674" t="s">
        <v>753</v>
      </c>
      <c r="G674" t="s">
        <v>732</v>
      </c>
      <c r="H674" t="s">
        <v>754</v>
      </c>
      <c r="I674" t="s">
        <v>755</v>
      </c>
    </row>
    <row r="675" spans="1:9">
      <c r="A675">
        <v>674</v>
      </c>
      <c r="B675" t="s">
        <v>762</v>
      </c>
      <c r="C675" t="s">
        <v>752</v>
      </c>
      <c r="D675">
        <v>2021</v>
      </c>
      <c r="E675">
        <v>563.73188594077271</v>
      </c>
      <c r="F675" t="s">
        <v>753</v>
      </c>
      <c r="G675" t="s">
        <v>732</v>
      </c>
      <c r="H675" t="s">
        <v>754</v>
      </c>
      <c r="I675" t="s">
        <v>755</v>
      </c>
    </row>
    <row r="676" spans="1:9">
      <c r="A676">
        <v>675</v>
      </c>
      <c r="B676" t="s">
        <v>762</v>
      </c>
      <c r="C676" t="s">
        <v>752</v>
      </c>
      <c r="D676">
        <v>2022</v>
      </c>
      <c r="E676">
        <v>551.01339976466829</v>
      </c>
      <c r="F676" t="s">
        <v>753</v>
      </c>
      <c r="G676" t="s">
        <v>732</v>
      </c>
      <c r="H676" t="s">
        <v>754</v>
      </c>
      <c r="I676" t="s">
        <v>755</v>
      </c>
    </row>
    <row r="677" spans="1:9">
      <c r="A677">
        <v>676</v>
      </c>
      <c r="B677" t="s">
        <v>762</v>
      </c>
      <c r="C677" t="s">
        <v>752</v>
      </c>
      <c r="D677">
        <v>2023</v>
      </c>
      <c r="E677">
        <v>514.55258103788924</v>
      </c>
      <c r="F677" t="s">
        <v>753</v>
      </c>
      <c r="G677" t="s">
        <v>732</v>
      </c>
      <c r="H677" t="s">
        <v>754</v>
      </c>
      <c r="I677" t="s">
        <v>755</v>
      </c>
    </row>
    <row r="678" spans="1:9">
      <c r="A678">
        <v>677</v>
      </c>
      <c r="B678" t="s">
        <v>762</v>
      </c>
      <c r="C678" t="s">
        <v>752</v>
      </c>
      <c r="D678">
        <v>2024</v>
      </c>
      <c r="E678">
        <v>391.67771729999998</v>
      </c>
      <c r="F678" t="s">
        <v>753</v>
      </c>
      <c r="G678" t="s">
        <v>732</v>
      </c>
      <c r="H678" t="s">
        <v>754</v>
      </c>
      <c r="I678" t="s">
        <v>755</v>
      </c>
    </row>
    <row r="679" spans="1:9">
      <c r="A679">
        <v>678</v>
      </c>
      <c r="B679" t="s">
        <v>762</v>
      </c>
      <c r="C679" t="s">
        <v>752</v>
      </c>
      <c r="D679">
        <v>2025</v>
      </c>
      <c r="E679">
        <v>413.4655386</v>
      </c>
      <c r="F679" t="s">
        <v>753</v>
      </c>
      <c r="G679" t="s">
        <v>732</v>
      </c>
      <c r="H679" t="s">
        <v>754</v>
      </c>
      <c r="I679" t="s">
        <v>755</v>
      </c>
    </row>
    <row r="680" spans="1:9">
      <c r="A680">
        <v>679</v>
      </c>
      <c r="B680" t="s">
        <v>762</v>
      </c>
      <c r="C680" t="s">
        <v>752</v>
      </c>
      <c r="D680">
        <v>2026</v>
      </c>
      <c r="E680">
        <v>420.16243309999999</v>
      </c>
      <c r="F680" t="s">
        <v>753</v>
      </c>
      <c r="G680" t="s">
        <v>732</v>
      </c>
      <c r="H680" t="s">
        <v>754</v>
      </c>
      <c r="I680" t="s">
        <v>755</v>
      </c>
    </row>
    <row r="681" spans="1:9">
      <c r="A681">
        <v>680</v>
      </c>
      <c r="B681" t="s">
        <v>762</v>
      </c>
      <c r="C681" t="s">
        <v>752</v>
      </c>
      <c r="D681">
        <v>2027</v>
      </c>
      <c r="E681">
        <v>415.28367479999997</v>
      </c>
      <c r="F681" t="s">
        <v>753</v>
      </c>
      <c r="G681" t="s">
        <v>732</v>
      </c>
      <c r="H681" t="s">
        <v>754</v>
      </c>
      <c r="I681" t="s">
        <v>755</v>
      </c>
    </row>
    <row r="682" spans="1:9">
      <c r="A682">
        <v>681</v>
      </c>
      <c r="B682" t="s">
        <v>762</v>
      </c>
      <c r="C682" t="s">
        <v>752</v>
      </c>
      <c r="D682">
        <v>2028</v>
      </c>
      <c r="E682">
        <v>372.07115859999999</v>
      </c>
      <c r="F682" t="s">
        <v>753</v>
      </c>
      <c r="G682" t="s">
        <v>732</v>
      </c>
      <c r="H682" t="s">
        <v>754</v>
      </c>
      <c r="I682" t="s">
        <v>755</v>
      </c>
    </row>
    <row r="683" spans="1:9">
      <c r="A683">
        <v>682</v>
      </c>
      <c r="B683" t="s">
        <v>762</v>
      </c>
      <c r="C683" t="s">
        <v>752</v>
      </c>
      <c r="D683">
        <v>2029</v>
      </c>
      <c r="E683">
        <v>372.53314449999999</v>
      </c>
      <c r="F683" t="s">
        <v>753</v>
      </c>
      <c r="G683" t="s">
        <v>732</v>
      </c>
      <c r="H683" t="s">
        <v>754</v>
      </c>
      <c r="I683" t="s">
        <v>755</v>
      </c>
    </row>
    <row r="684" spans="1:9">
      <c r="A684">
        <v>683</v>
      </c>
      <c r="B684" t="s">
        <v>762</v>
      </c>
      <c r="C684" t="s">
        <v>752</v>
      </c>
      <c r="D684">
        <v>2030</v>
      </c>
      <c r="E684">
        <v>364.34201209999998</v>
      </c>
      <c r="F684" t="s">
        <v>753</v>
      </c>
      <c r="G684" t="s">
        <v>732</v>
      </c>
      <c r="H684" t="s">
        <v>754</v>
      </c>
      <c r="I684" t="s">
        <v>755</v>
      </c>
    </row>
    <row r="685" spans="1:9">
      <c r="A685">
        <v>684</v>
      </c>
      <c r="B685" t="s">
        <v>762</v>
      </c>
      <c r="C685" t="s">
        <v>752</v>
      </c>
      <c r="D685">
        <v>2031</v>
      </c>
      <c r="E685">
        <v>359.94603050000001</v>
      </c>
      <c r="F685" t="s">
        <v>753</v>
      </c>
      <c r="G685" t="s">
        <v>732</v>
      </c>
      <c r="H685" t="s">
        <v>754</v>
      </c>
      <c r="I685" t="s">
        <v>755</v>
      </c>
    </row>
    <row r="686" spans="1:9">
      <c r="A686">
        <v>685</v>
      </c>
      <c r="B686" t="s">
        <v>762</v>
      </c>
      <c r="C686" t="s">
        <v>752</v>
      </c>
      <c r="D686">
        <v>2032</v>
      </c>
      <c r="E686">
        <v>354.74038769999999</v>
      </c>
      <c r="F686" t="s">
        <v>753</v>
      </c>
      <c r="G686" t="s">
        <v>732</v>
      </c>
      <c r="H686" t="s">
        <v>754</v>
      </c>
      <c r="I686" t="s">
        <v>755</v>
      </c>
    </row>
    <row r="687" spans="1:9">
      <c r="A687">
        <v>686</v>
      </c>
      <c r="B687" t="s">
        <v>762</v>
      </c>
      <c r="C687" t="s">
        <v>752</v>
      </c>
      <c r="D687">
        <v>2033</v>
      </c>
      <c r="E687">
        <v>350.88872199999997</v>
      </c>
      <c r="F687" t="s">
        <v>753</v>
      </c>
      <c r="G687" t="s">
        <v>732</v>
      </c>
      <c r="H687" t="s">
        <v>754</v>
      </c>
      <c r="I687" t="s">
        <v>755</v>
      </c>
    </row>
    <row r="688" spans="1:9">
      <c r="A688">
        <v>687</v>
      </c>
      <c r="B688" t="s">
        <v>762</v>
      </c>
      <c r="C688" t="s">
        <v>752</v>
      </c>
      <c r="D688">
        <v>2034</v>
      </c>
      <c r="E688">
        <v>346.29368010000002</v>
      </c>
      <c r="F688" t="s">
        <v>753</v>
      </c>
      <c r="G688" t="s">
        <v>732</v>
      </c>
      <c r="H688" t="s">
        <v>754</v>
      </c>
      <c r="I688" t="s">
        <v>755</v>
      </c>
    </row>
    <row r="689" spans="1:9">
      <c r="A689">
        <v>688</v>
      </c>
      <c r="B689" t="s">
        <v>762</v>
      </c>
      <c r="C689" t="s">
        <v>752</v>
      </c>
      <c r="D689">
        <v>2035</v>
      </c>
      <c r="E689">
        <v>341.47774829999997</v>
      </c>
      <c r="F689" t="s">
        <v>753</v>
      </c>
      <c r="G689" t="s">
        <v>732</v>
      </c>
      <c r="H689" t="s">
        <v>754</v>
      </c>
      <c r="I689" t="s">
        <v>755</v>
      </c>
    </row>
    <row r="690" spans="1:9">
      <c r="A690">
        <v>689</v>
      </c>
      <c r="B690" t="s">
        <v>762</v>
      </c>
      <c r="C690" t="s">
        <v>752</v>
      </c>
      <c r="D690">
        <v>2036</v>
      </c>
      <c r="E690">
        <v>338.87284449999999</v>
      </c>
      <c r="F690" t="s">
        <v>753</v>
      </c>
      <c r="G690" t="s">
        <v>732</v>
      </c>
      <c r="H690" t="s">
        <v>754</v>
      </c>
      <c r="I690" t="s">
        <v>755</v>
      </c>
    </row>
    <row r="691" spans="1:9">
      <c r="A691">
        <v>690</v>
      </c>
      <c r="B691" t="s">
        <v>762</v>
      </c>
      <c r="C691" t="s">
        <v>752</v>
      </c>
      <c r="D691">
        <v>2037</v>
      </c>
      <c r="E691">
        <v>344.99475539999997</v>
      </c>
      <c r="F691" t="s">
        <v>753</v>
      </c>
      <c r="G691" t="s">
        <v>732</v>
      </c>
      <c r="H691" t="s">
        <v>754</v>
      </c>
      <c r="I691" t="s">
        <v>755</v>
      </c>
    </row>
    <row r="692" spans="1:9">
      <c r="A692">
        <v>691</v>
      </c>
      <c r="B692" t="s">
        <v>762</v>
      </c>
      <c r="C692" t="s">
        <v>752</v>
      </c>
      <c r="D692">
        <v>2038</v>
      </c>
      <c r="E692">
        <v>341.4747711</v>
      </c>
      <c r="F692" t="s">
        <v>753</v>
      </c>
      <c r="G692" t="s">
        <v>732</v>
      </c>
      <c r="H692" t="s">
        <v>754</v>
      </c>
      <c r="I692" t="s">
        <v>755</v>
      </c>
    </row>
    <row r="693" spans="1:9">
      <c r="A693">
        <v>692</v>
      </c>
      <c r="B693" t="s">
        <v>762</v>
      </c>
      <c r="C693" t="s">
        <v>752</v>
      </c>
      <c r="D693">
        <v>2039</v>
      </c>
      <c r="E693">
        <v>344.97969660000001</v>
      </c>
      <c r="F693" t="s">
        <v>753</v>
      </c>
      <c r="G693" t="s">
        <v>732</v>
      </c>
      <c r="H693" t="s">
        <v>754</v>
      </c>
      <c r="I693" t="s">
        <v>755</v>
      </c>
    </row>
    <row r="694" spans="1:9">
      <c r="A694">
        <v>693</v>
      </c>
      <c r="B694" t="s">
        <v>762</v>
      </c>
      <c r="C694" t="s">
        <v>752</v>
      </c>
      <c r="D694">
        <v>2040</v>
      </c>
      <c r="E694">
        <v>343.20866539999997</v>
      </c>
      <c r="F694" t="s">
        <v>753</v>
      </c>
      <c r="G694" t="s">
        <v>732</v>
      </c>
      <c r="H694" t="s">
        <v>754</v>
      </c>
      <c r="I694" t="s">
        <v>755</v>
      </c>
    </row>
    <row r="695" spans="1:9">
      <c r="A695">
        <v>694</v>
      </c>
      <c r="B695" t="s">
        <v>762</v>
      </c>
      <c r="C695" t="s">
        <v>752</v>
      </c>
      <c r="D695">
        <v>2041</v>
      </c>
      <c r="E695">
        <v>337.18345099999999</v>
      </c>
      <c r="F695" t="s">
        <v>753</v>
      </c>
      <c r="G695" t="s">
        <v>732</v>
      </c>
      <c r="H695" t="s">
        <v>754</v>
      </c>
      <c r="I695" t="s">
        <v>755</v>
      </c>
    </row>
    <row r="696" spans="1:9">
      <c r="A696">
        <v>695</v>
      </c>
      <c r="B696" t="s">
        <v>762</v>
      </c>
      <c r="C696" t="s">
        <v>752</v>
      </c>
      <c r="D696">
        <v>2042</v>
      </c>
      <c r="E696">
        <v>332.21522060000001</v>
      </c>
      <c r="F696" t="s">
        <v>753</v>
      </c>
      <c r="G696" t="s">
        <v>732</v>
      </c>
      <c r="H696" t="s">
        <v>754</v>
      </c>
      <c r="I696" t="s">
        <v>755</v>
      </c>
    </row>
    <row r="697" spans="1:9">
      <c r="A697">
        <v>696</v>
      </c>
      <c r="B697" t="s">
        <v>762</v>
      </c>
      <c r="C697" t="s">
        <v>752</v>
      </c>
      <c r="D697">
        <v>2043</v>
      </c>
      <c r="E697">
        <v>334.0762138</v>
      </c>
      <c r="F697" t="s">
        <v>753</v>
      </c>
      <c r="G697" t="s">
        <v>732</v>
      </c>
      <c r="H697" t="s">
        <v>754</v>
      </c>
      <c r="I697" t="s">
        <v>755</v>
      </c>
    </row>
    <row r="698" spans="1:9">
      <c r="A698">
        <v>697</v>
      </c>
      <c r="B698" t="s">
        <v>762</v>
      </c>
      <c r="C698" t="s">
        <v>752</v>
      </c>
      <c r="D698">
        <v>2044</v>
      </c>
      <c r="E698">
        <v>336.33339890000002</v>
      </c>
      <c r="F698" t="s">
        <v>753</v>
      </c>
      <c r="G698" t="s">
        <v>732</v>
      </c>
      <c r="H698" t="s">
        <v>754</v>
      </c>
      <c r="I698" t="s">
        <v>755</v>
      </c>
    </row>
    <row r="699" spans="1:9">
      <c r="A699">
        <v>698</v>
      </c>
      <c r="B699" t="s">
        <v>762</v>
      </c>
      <c r="C699" t="s">
        <v>752</v>
      </c>
      <c r="D699">
        <v>2045</v>
      </c>
      <c r="E699">
        <v>355.01073120000001</v>
      </c>
      <c r="F699" t="s">
        <v>753</v>
      </c>
      <c r="G699" t="s">
        <v>732</v>
      </c>
      <c r="H699" t="s">
        <v>754</v>
      </c>
      <c r="I699" t="s">
        <v>755</v>
      </c>
    </row>
    <row r="700" spans="1:9">
      <c r="A700">
        <v>699</v>
      </c>
      <c r="B700" t="s">
        <v>762</v>
      </c>
      <c r="C700" t="s">
        <v>752</v>
      </c>
      <c r="D700">
        <v>2046</v>
      </c>
      <c r="E700">
        <v>352.60799689999999</v>
      </c>
      <c r="F700" t="s">
        <v>753</v>
      </c>
      <c r="G700" t="s">
        <v>732</v>
      </c>
      <c r="H700" t="s">
        <v>754</v>
      </c>
      <c r="I700" t="s">
        <v>755</v>
      </c>
    </row>
    <row r="701" spans="1:9">
      <c r="A701">
        <v>700</v>
      </c>
      <c r="B701" t="s">
        <v>762</v>
      </c>
      <c r="C701" t="s">
        <v>752</v>
      </c>
      <c r="D701">
        <v>2047</v>
      </c>
      <c r="E701">
        <v>356.35823069999998</v>
      </c>
      <c r="F701" t="s">
        <v>753</v>
      </c>
      <c r="G701" t="s">
        <v>732</v>
      </c>
      <c r="H701" t="s">
        <v>754</v>
      </c>
      <c r="I701" t="s">
        <v>755</v>
      </c>
    </row>
    <row r="702" spans="1:9">
      <c r="A702">
        <v>701</v>
      </c>
      <c r="B702" t="s">
        <v>762</v>
      </c>
      <c r="C702" t="s">
        <v>752</v>
      </c>
      <c r="D702">
        <v>2048</v>
      </c>
      <c r="E702">
        <v>363.41498250000001</v>
      </c>
      <c r="F702" t="s">
        <v>753</v>
      </c>
      <c r="G702" t="s">
        <v>732</v>
      </c>
      <c r="H702" t="s">
        <v>754</v>
      </c>
      <c r="I702" t="s">
        <v>755</v>
      </c>
    </row>
    <row r="703" spans="1:9">
      <c r="A703">
        <v>702</v>
      </c>
      <c r="B703" t="s">
        <v>762</v>
      </c>
      <c r="C703" t="s">
        <v>752</v>
      </c>
      <c r="D703">
        <v>2049</v>
      </c>
      <c r="E703">
        <v>363.16499820000001</v>
      </c>
      <c r="F703" t="s">
        <v>753</v>
      </c>
      <c r="G703" t="s">
        <v>732</v>
      </c>
      <c r="H703" t="s">
        <v>754</v>
      </c>
      <c r="I703" t="s">
        <v>755</v>
      </c>
    </row>
    <row r="704" spans="1:9">
      <c r="A704">
        <v>703</v>
      </c>
      <c r="B704" t="s">
        <v>762</v>
      </c>
      <c r="C704" t="s">
        <v>752</v>
      </c>
      <c r="D704">
        <v>2050</v>
      </c>
      <c r="E704">
        <v>362.82636689999998</v>
      </c>
      <c r="F704" t="s">
        <v>753</v>
      </c>
      <c r="G704" t="s">
        <v>732</v>
      </c>
      <c r="H704" t="s">
        <v>754</v>
      </c>
      <c r="I704" t="s">
        <v>755</v>
      </c>
    </row>
    <row r="705" spans="1:9">
      <c r="A705">
        <v>704</v>
      </c>
      <c r="B705" t="s">
        <v>762</v>
      </c>
      <c r="C705" t="s">
        <v>756</v>
      </c>
      <c r="D705">
        <v>1990</v>
      </c>
      <c r="E705">
        <v>14538.604423497831</v>
      </c>
      <c r="F705" t="s">
        <v>753</v>
      </c>
      <c r="G705" t="s">
        <v>732</v>
      </c>
      <c r="H705" t="s">
        <v>754</v>
      </c>
      <c r="I705" t="s">
        <v>755</v>
      </c>
    </row>
    <row r="706" spans="1:9">
      <c r="A706">
        <v>705</v>
      </c>
      <c r="B706" t="s">
        <v>762</v>
      </c>
      <c r="C706" t="s">
        <v>756</v>
      </c>
      <c r="D706">
        <v>1991</v>
      </c>
      <c r="E706">
        <v>15065.953691612371</v>
      </c>
      <c r="F706" t="s">
        <v>753</v>
      </c>
      <c r="G706" t="s">
        <v>732</v>
      </c>
      <c r="H706" t="s">
        <v>754</v>
      </c>
      <c r="I706" t="s">
        <v>755</v>
      </c>
    </row>
    <row r="707" spans="1:9">
      <c r="A707">
        <v>706</v>
      </c>
      <c r="B707" t="s">
        <v>762</v>
      </c>
      <c r="C707" t="s">
        <v>756</v>
      </c>
      <c r="D707">
        <v>1992</v>
      </c>
      <c r="E707">
        <v>16566.193419378069</v>
      </c>
      <c r="F707" t="s">
        <v>753</v>
      </c>
      <c r="G707" t="s">
        <v>732</v>
      </c>
      <c r="H707" t="s">
        <v>754</v>
      </c>
      <c r="I707" t="s">
        <v>755</v>
      </c>
    </row>
    <row r="708" spans="1:9">
      <c r="A708">
        <v>707</v>
      </c>
      <c r="B708" t="s">
        <v>762</v>
      </c>
      <c r="C708" t="s">
        <v>756</v>
      </c>
      <c r="D708">
        <v>1993</v>
      </c>
      <c r="E708">
        <v>15568.59990503022</v>
      </c>
      <c r="F708" t="s">
        <v>753</v>
      </c>
      <c r="G708" t="s">
        <v>732</v>
      </c>
      <c r="H708" t="s">
        <v>754</v>
      </c>
      <c r="I708" t="s">
        <v>755</v>
      </c>
    </row>
    <row r="709" spans="1:9">
      <c r="A709">
        <v>708</v>
      </c>
      <c r="B709" t="s">
        <v>762</v>
      </c>
      <c r="C709" t="s">
        <v>756</v>
      </c>
      <c r="D709">
        <v>1994</v>
      </c>
      <c r="E709">
        <v>15137.41206570167</v>
      </c>
      <c r="F709" t="s">
        <v>753</v>
      </c>
      <c r="G709" t="s">
        <v>732</v>
      </c>
      <c r="H709" t="s">
        <v>754</v>
      </c>
      <c r="I709" t="s">
        <v>755</v>
      </c>
    </row>
    <row r="710" spans="1:9">
      <c r="A710">
        <v>709</v>
      </c>
      <c r="B710" t="s">
        <v>762</v>
      </c>
      <c r="C710" t="s">
        <v>756</v>
      </c>
      <c r="D710">
        <v>1995</v>
      </c>
      <c r="E710">
        <v>14414.8528864612</v>
      </c>
      <c r="F710" t="s">
        <v>753</v>
      </c>
      <c r="G710" t="s">
        <v>732</v>
      </c>
      <c r="H710" t="s">
        <v>754</v>
      </c>
      <c r="I710" t="s">
        <v>755</v>
      </c>
    </row>
    <row r="711" spans="1:9">
      <c r="A711">
        <v>710</v>
      </c>
      <c r="B711" t="s">
        <v>762</v>
      </c>
      <c r="C711" t="s">
        <v>756</v>
      </c>
      <c r="D711">
        <v>1996</v>
      </c>
      <c r="E711">
        <v>15614.030468388721</v>
      </c>
      <c r="F711" t="s">
        <v>753</v>
      </c>
      <c r="G711" t="s">
        <v>732</v>
      </c>
      <c r="H711" t="s">
        <v>754</v>
      </c>
      <c r="I711" t="s">
        <v>755</v>
      </c>
    </row>
    <row r="712" spans="1:9">
      <c r="A712">
        <v>711</v>
      </c>
      <c r="B712" t="s">
        <v>762</v>
      </c>
      <c r="C712" t="s">
        <v>756</v>
      </c>
      <c r="D712">
        <v>1997</v>
      </c>
      <c r="E712">
        <v>17420.15459814062</v>
      </c>
      <c r="F712" t="s">
        <v>753</v>
      </c>
      <c r="G712" t="s">
        <v>732</v>
      </c>
      <c r="H712" t="s">
        <v>754</v>
      </c>
      <c r="I712" t="s">
        <v>755</v>
      </c>
    </row>
    <row r="713" spans="1:9">
      <c r="A713">
        <v>712</v>
      </c>
      <c r="B713" t="s">
        <v>762</v>
      </c>
      <c r="C713" t="s">
        <v>756</v>
      </c>
      <c r="D713">
        <v>1998</v>
      </c>
      <c r="E713">
        <v>15652.03651407104</v>
      </c>
      <c r="F713" t="s">
        <v>753</v>
      </c>
      <c r="G713" t="s">
        <v>732</v>
      </c>
      <c r="H713" t="s">
        <v>754</v>
      </c>
      <c r="I713" t="s">
        <v>755</v>
      </c>
    </row>
    <row r="714" spans="1:9">
      <c r="A714">
        <v>713</v>
      </c>
      <c r="B714" t="s">
        <v>762</v>
      </c>
      <c r="C714" t="s">
        <v>756</v>
      </c>
      <c r="D714">
        <v>1999</v>
      </c>
      <c r="E714">
        <v>16720.84457274964</v>
      </c>
      <c r="F714" t="s">
        <v>753</v>
      </c>
      <c r="G714" t="s">
        <v>732</v>
      </c>
      <c r="H714" t="s">
        <v>754</v>
      </c>
      <c r="I714" t="s">
        <v>755</v>
      </c>
    </row>
    <row r="715" spans="1:9">
      <c r="A715">
        <v>714</v>
      </c>
      <c r="B715" t="s">
        <v>762</v>
      </c>
      <c r="C715" t="s">
        <v>756</v>
      </c>
      <c r="D715">
        <v>2000</v>
      </c>
      <c r="E715">
        <v>16941.147621439519</v>
      </c>
      <c r="F715" t="s">
        <v>753</v>
      </c>
      <c r="G715" t="s">
        <v>732</v>
      </c>
      <c r="H715" t="s">
        <v>754</v>
      </c>
      <c r="I715" t="s">
        <v>755</v>
      </c>
    </row>
    <row r="716" spans="1:9">
      <c r="A716">
        <v>715</v>
      </c>
      <c r="B716" t="s">
        <v>762</v>
      </c>
      <c r="C716" t="s">
        <v>756</v>
      </c>
      <c r="D716">
        <v>2001</v>
      </c>
      <c r="E716">
        <v>18849.666999568599</v>
      </c>
      <c r="F716" t="s">
        <v>753</v>
      </c>
      <c r="G716" t="s">
        <v>732</v>
      </c>
      <c r="H716" t="s">
        <v>754</v>
      </c>
      <c r="I716" t="s">
        <v>755</v>
      </c>
    </row>
    <row r="717" spans="1:9">
      <c r="A717">
        <v>716</v>
      </c>
      <c r="B717" t="s">
        <v>762</v>
      </c>
      <c r="C717" t="s">
        <v>756</v>
      </c>
      <c r="D717">
        <v>2002</v>
      </c>
      <c r="E717">
        <v>18433.37877239137</v>
      </c>
      <c r="F717" t="s">
        <v>753</v>
      </c>
      <c r="G717" t="s">
        <v>732</v>
      </c>
      <c r="H717" t="s">
        <v>754</v>
      </c>
      <c r="I717" t="s">
        <v>755</v>
      </c>
    </row>
    <row r="718" spans="1:9">
      <c r="A718">
        <v>717</v>
      </c>
      <c r="B718" t="s">
        <v>762</v>
      </c>
      <c r="C718" t="s">
        <v>756</v>
      </c>
      <c r="D718">
        <v>2003</v>
      </c>
      <c r="E718">
        <v>19477.361066111611</v>
      </c>
      <c r="F718" t="s">
        <v>753</v>
      </c>
      <c r="G718" t="s">
        <v>732</v>
      </c>
      <c r="H718" t="s">
        <v>754</v>
      </c>
      <c r="I718" t="s">
        <v>755</v>
      </c>
    </row>
    <row r="719" spans="1:9">
      <c r="A719">
        <v>718</v>
      </c>
      <c r="B719" t="s">
        <v>762</v>
      </c>
      <c r="C719" t="s">
        <v>756</v>
      </c>
      <c r="D719">
        <v>2004</v>
      </c>
      <c r="E719">
        <v>18797.494437259051</v>
      </c>
      <c r="F719" t="s">
        <v>753</v>
      </c>
      <c r="G719" t="s">
        <v>732</v>
      </c>
      <c r="H719" t="s">
        <v>754</v>
      </c>
      <c r="I719" t="s">
        <v>755</v>
      </c>
    </row>
    <row r="720" spans="1:9">
      <c r="A720">
        <v>719</v>
      </c>
      <c r="B720" t="s">
        <v>762</v>
      </c>
      <c r="C720" t="s">
        <v>756</v>
      </c>
      <c r="D720">
        <v>2005</v>
      </c>
      <c r="E720">
        <v>20179.802656223372</v>
      </c>
      <c r="F720" t="s">
        <v>753</v>
      </c>
      <c r="G720" t="s">
        <v>732</v>
      </c>
      <c r="H720" t="s">
        <v>754</v>
      </c>
      <c r="I720" t="s">
        <v>755</v>
      </c>
    </row>
    <row r="721" spans="1:9">
      <c r="A721">
        <v>720</v>
      </c>
      <c r="B721" t="s">
        <v>762</v>
      </c>
      <c r="C721" t="s">
        <v>756</v>
      </c>
      <c r="D721">
        <v>2006</v>
      </c>
      <c r="E721">
        <v>20120.082699929892</v>
      </c>
      <c r="F721" t="s">
        <v>753</v>
      </c>
      <c r="G721" t="s">
        <v>732</v>
      </c>
      <c r="H721" t="s">
        <v>754</v>
      </c>
      <c r="I721" t="s">
        <v>755</v>
      </c>
    </row>
    <row r="722" spans="1:9">
      <c r="A722">
        <v>721</v>
      </c>
      <c r="B722" t="s">
        <v>762</v>
      </c>
      <c r="C722" t="s">
        <v>756</v>
      </c>
      <c r="D722">
        <v>2007</v>
      </c>
      <c r="E722">
        <v>18827.51214051541</v>
      </c>
      <c r="F722" t="s">
        <v>753</v>
      </c>
      <c r="G722" t="s">
        <v>732</v>
      </c>
      <c r="H722" t="s">
        <v>754</v>
      </c>
      <c r="I722" t="s">
        <v>755</v>
      </c>
    </row>
    <row r="723" spans="1:9">
      <c r="A723">
        <v>722</v>
      </c>
      <c r="B723" t="s">
        <v>762</v>
      </c>
      <c r="C723" t="s">
        <v>756</v>
      </c>
      <c r="D723">
        <v>2008</v>
      </c>
      <c r="E723">
        <v>20179.05356535692</v>
      </c>
      <c r="F723" t="s">
        <v>753</v>
      </c>
      <c r="G723" t="s">
        <v>732</v>
      </c>
      <c r="H723" t="s">
        <v>754</v>
      </c>
      <c r="I723" t="s">
        <v>755</v>
      </c>
    </row>
    <row r="724" spans="1:9">
      <c r="A724">
        <v>723</v>
      </c>
      <c r="B724" t="s">
        <v>762</v>
      </c>
      <c r="C724" t="s">
        <v>756</v>
      </c>
      <c r="D724">
        <v>2009</v>
      </c>
      <c r="E724">
        <v>17592.248363525759</v>
      </c>
      <c r="F724" t="s">
        <v>753</v>
      </c>
      <c r="G724" t="s">
        <v>732</v>
      </c>
      <c r="H724" t="s">
        <v>754</v>
      </c>
      <c r="I724" t="s">
        <v>755</v>
      </c>
    </row>
    <row r="725" spans="1:9">
      <c r="A725">
        <v>724</v>
      </c>
      <c r="B725" t="s">
        <v>762</v>
      </c>
      <c r="C725" t="s">
        <v>756</v>
      </c>
      <c r="D725">
        <v>2010</v>
      </c>
      <c r="E725">
        <v>17230.98917117207</v>
      </c>
      <c r="F725" t="s">
        <v>753</v>
      </c>
      <c r="G725" t="s">
        <v>732</v>
      </c>
      <c r="H725" t="s">
        <v>754</v>
      </c>
      <c r="I725" t="s">
        <v>755</v>
      </c>
    </row>
    <row r="726" spans="1:9">
      <c r="A726">
        <v>725</v>
      </c>
      <c r="B726" t="s">
        <v>762</v>
      </c>
      <c r="C726" t="s">
        <v>756</v>
      </c>
      <c r="D726">
        <v>2011</v>
      </c>
      <c r="E726">
        <v>16664.390881373991</v>
      </c>
      <c r="F726" t="s">
        <v>753</v>
      </c>
      <c r="G726" t="s">
        <v>732</v>
      </c>
      <c r="H726" t="s">
        <v>754</v>
      </c>
      <c r="I726" t="s">
        <v>755</v>
      </c>
    </row>
    <row r="727" spans="1:9">
      <c r="A727">
        <v>726</v>
      </c>
      <c r="B727" t="s">
        <v>762</v>
      </c>
      <c r="C727" t="s">
        <v>756</v>
      </c>
      <c r="D727">
        <v>2012</v>
      </c>
      <c r="E727">
        <v>18658.797308857211</v>
      </c>
      <c r="F727" t="s">
        <v>753</v>
      </c>
      <c r="G727" t="s">
        <v>732</v>
      </c>
      <c r="H727" t="s">
        <v>754</v>
      </c>
      <c r="I727" t="s">
        <v>755</v>
      </c>
    </row>
    <row r="728" spans="1:9">
      <c r="A728">
        <v>727</v>
      </c>
      <c r="B728" t="s">
        <v>762</v>
      </c>
      <c r="C728" t="s">
        <v>756</v>
      </c>
      <c r="D728">
        <v>2013</v>
      </c>
      <c r="E728">
        <v>17906.479331128259</v>
      </c>
      <c r="F728" t="s">
        <v>753</v>
      </c>
      <c r="G728" t="s">
        <v>732</v>
      </c>
      <c r="H728" t="s">
        <v>754</v>
      </c>
      <c r="I728" t="s">
        <v>755</v>
      </c>
    </row>
    <row r="729" spans="1:9">
      <c r="A729">
        <v>728</v>
      </c>
      <c r="B729" t="s">
        <v>762</v>
      </c>
      <c r="C729" t="s">
        <v>756</v>
      </c>
      <c r="D729">
        <v>2014</v>
      </c>
      <c r="E729">
        <v>17714.56449835654</v>
      </c>
      <c r="F729" t="s">
        <v>753</v>
      </c>
      <c r="G729" t="s">
        <v>732</v>
      </c>
      <c r="H729" t="s">
        <v>754</v>
      </c>
      <c r="I729" t="s">
        <v>755</v>
      </c>
    </row>
    <row r="730" spans="1:9">
      <c r="A730">
        <v>729</v>
      </c>
      <c r="B730" t="s">
        <v>762</v>
      </c>
      <c r="C730" t="s">
        <v>756</v>
      </c>
      <c r="D730">
        <v>2015</v>
      </c>
      <c r="E730">
        <v>17477.36610041044</v>
      </c>
      <c r="F730" t="s">
        <v>753</v>
      </c>
      <c r="G730" t="s">
        <v>732</v>
      </c>
      <c r="H730" t="s">
        <v>754</v>
      </c>
      <c r="I730" t="s">
        <v>755</v>
      </c>
    </row>
    <row r="731" spans="1:9">
      <c r="A731">
        <v>730</v>
      </c>
      <c r="B731" t="s">
        <v>762</v>
      </c>
      <c r="C731" t="s">
        <v>756</v>
      </c>
      <c r="D731">
        <v>2016</v>
      </c>
      <c r="E731">
        <v>16044.243638906601</v>
      </c>
      <c r="F731" t="s">
        <v>753</v>
      </c>
      <c r="G731" t="s">
        <v>732</v>
      </c>
      <c r="H731" t="s">
        <v>754</v>
      </c>
      <c r="I731" t="s">
        <v>755</v>
      </c>
    </row>
    <row r="732" spans="1:9">
      <c r="A732">
        <v>731</v>
      </c>
      <c r="B732" t="s">
        <v>762</v>
      </c>
      <c r="C732" t="s">
        <v>756</v>
      </c>
      <c r="D732">
        <v>2017</v>
      </c>
      <c r="E732">
        <v>16691.590663927262</v>
      </c>
      <c r="F732" t="s">
        <v>753</v>
      </c>
      <c r="G732" t="s">
        <v>732</v>
      </c>
      <c r="H732" t="s">
        <v>754</v>
      </c>
      <c r="I732" t="s">
        <v>755</v>
      </c>
    </row>
    <row r="733" spans="1:9">
      <c r="A733">
        <v>732</v>
      </c>
      <c r="B733" t="s">
        <v>762</v>
      </c>
      <c r="C733" t="s">
        <v>756</v>
      </c>
      <c r="D733">
        <v>2018</v>
      </c>
      <c r="E733">
        <v>16462.406678813019</v>
      </c>
      <c r="F733" t="s">
        <v>753</v>
      </c>
      <c r="G733" t="s">
        <v>732</v>
      </c>
      <c r="H733" t="s">
        <v>754</v>
      </c>
      <c r="I733" t="s">
        <v>755</v>
      </c>
    </row>
    <row r="734" spans="1:9">
      <c r="A734">
        <v>733</v>
      </c>
      <c r="B734" t="s">
        <v>762</v>
      </c>
      <c r="C734" t="s">
        <v>756</v>
      </c>
      <c r="D734">
        <v>2019</v>
      </c>
      <c r="E734">
        <v>17956.832293724721</v>
      </c>
      <c r="F734" t="s">
        <v>753</v>
      </c>
      <c r="G734" t="s">
        <v>732</v>
      </c>
      <c r="H734" t="s">
        <v>754</v>
      </c>
      <c r="I734" t="s">
        <v>755</v>
      </c>
    </row>
    <row r="735" spans="1:9">
      <c r="A735">
        <v>734</v>
      </c>
      <c r="B735" t="s">
        <v>762</v>
      </c>
      <c r="C735" t="s">
        <v>756</v>
      </c>
      <c r="D735">
        <v>2020</v>
      </c>
      <c r="E735">
        <v>17085.146295700801</v>
      </c>
      <c r="F735" t="s">
        <v>753</v>
      </c>
      <c r="G735" t="s">
        <v>732</v>
      </c>
      <c r="H735" t="s">
        <v>754</v>
      </c>
      <c r="I735" t="s">
        <v>755</v>
      </c>
    </row>
    <row r="736" spans="1:9">
      <c r="A736">
        <v>735</v>
      </c>
      <c r="B736" t="s">
        <v>762</v>
      </c>
      <c r="C736" t="s">
        <v>756</v>
      </c>
      <c r="D736">
        <v>2021</v>
      </c>
      <c r="E736">
        <v>16929.675067652021</v>
      </c>
      <c r="F736" t="s">
        <v>753</v>
      </c>
      <c r="G736" t="s">
        <v>732</v>
      </c>
      <c r="H736" t="s">
        <v>754</v>
      </c>
      <c r="I736" t="s">
        <v>755</v>
      </c>
    </row>
    <row r="737" spans="1:9">
      <c r="A737">
        <v>736</v>
      </c>
      <c r="B737" t="s">
        <v>762</v>
      </c>
      <c r="C737" t="s">
        <v>756</v>
      </c>
      <c r="D737">
        <v>2022</v>
      </c>
      <c r="E737">
        <v>14719.827020432011</v>
      </c>
      <c r="F737" t="s">
        <v>753</v>
      </c>
      <c r="G737" t="s">
        <v>732</v>
      </c>
      <c r="H737" t="s">
        <v>754</v>
      </c>
      <c r="I737" t="s">
        <v>755</v>
      </c>
    </row>
    <row r="738" spans="1:9">
      <c r="A738">
        <v>737</v>
      </c>
      <c r="B738" t="s">
        <v>762</v>
      </c>
      <c r="C738" t="s">
        <v>756</v>
      </c>
      <c r="D738">
        <v>2023</v>
      </c>
      <c r="E738">
        <v>14067.79874719576</v>
      </c>
      <c r="F738" t="s">
        <v>753</v>
      </c>
      <c r="G738" t="s">
        <v>732</v>
      </c>
      <c r="H738" t="s">
        <v>754</v>
      </c>
      <c r="I738" t="s">
        <v>755</v>
      </c>
    </row>
    <row r="739" spans="1:9">
      <c r="A739">
        <v>738</v>
      </c>
      <c r="B739" t="s">
        <v>762</v>
      </c>
      <c r="C739" t="s">
        <v>756</v>
      </c>
      <c r="D739">
        <v>2024</v>
      </c>
      <c r="E739">
        <v>14599.57632</v>
      </c>
      <c r="F739" t="s">
        <v>753</v>
      </c>
      <c r="G739" t="s">
        <v>732</v>
      </c>
      <c r="H739" t="s">
        <v>754</v>
      </c>
      <c r="I739" t="s">
        <v>755</v>
      </c>
    </row>
    <row r="740" spans="1:9">
      <c r="A740">
        <v>739</v>
      </c>
      <c r="B740" t="s">
        <v>762</v>
      </c>
      <c r="C740" t="s">
        <v>756</v>
      </c>
      <c r="D740">
        <v>2025</v>
      </c>
      <c r="E740">
        <v>13686.95162</v>
      </c>
      <c r="F740" t="s">
        <v>753</v>
      </c>
      <c r="G740" t="s">
        <v>732</v>
      </c>
      <c r="H740" t="s">
        <v>754</v>
      </c>
      <c r="I740" t="s">
        <v>755</v>
      </c>
    </row>
    <row r="741" spans="1:9">
      <c r="A741">
        <v>740</v>
      </c>
      <c r="B741" t="s">
        <v>762</v>
      </c>
      <c r="C741" t="s">
        <v>756</v>
      </c>
      <c r="D741">
        <v>2026</v>
      </c>
      <c r="E741">
        <v>13712.81379</v>
      </c>
      <c r="F741" t="s">
        <v>753</v>
      </c>
      <c r="G741" t="s">
        <v>732</v>
      </c>
      <c r="H741" t="s">
        <v>754</v>
      </c>
      <c r="I741" t="s">
        <v>755</v>
      </c>
    </row>
    <row r="742" spans="1:9">
      <c r="A742">
        <v>741</v>
      </c>
      <c r="B742" t="s">
        <v>762</v>
      </c>
      <c r="C742" t="s">
        <v>756</v>
      </c>
      <c r="D742">
        <v>2027</v>
      </c>
      <c r="E742">
        <v>13625.81992</v>
      </c>
      <c r="F742" t="s">
        <v>753</v>
      </c>
      <c r="G742" t="s">
        <v>732</v>
      </c>
      <c r="H742" t="s">
        <v>754</v>
      </c>
      <c r="I742" t="s">
        <v>755</v>
      </c>
    </row>
    <row r="743" spans="1:9">
      <c r="A743">
        <v>742</v>
      </c>
      <c r="B743" t="s">
        <v>762</v>
      </c>
      <c r="C743" t="s">
        <v>756</v>
      </c>
      <c r="D743">
        <v>2028</v>
      </c>
      <c r="E743">
        <v>12884.75023</v>
      </c>
      <c r="F743" t="s">
        <v>753</v>
      </c>
      <c r="G743" t="s">
        <v>732</v>
      </c>
      <c r="H743" t="s">
        <v>754</v>
      </c>
      <c r="I743" t="s">
        <v>755</v>
      </c>
    </row>
    <row r="744" spans="1:9">
      <c r="A744">
        <v>743</v>
      </c>
      <c r="B744" t="s">
        <v>762</v>
      </c>
      <c r="C744" t="s">
        <v>756</v>
      </c>
      <c r="D744">
        <v>2029</v>
      </c>
      <c r="E744">
        <v>12458.53433</v>
      </c>
      <c r="F744" t="s">
        <v>753</v>
      </c>
      <c r="G744" t="s">
        <v>732</v>
      </c>
      <c r="H744" t="s">
        <v>754</v>
      </c>
      <c r="I744" t="s">
        <v>755</v>
      </c>
    </row>
    <row r="745" spans="1:9">
      <c r="A745">
        <v>744</v>
      </c>
      <c r="B745" t="s">
        <v>762</v>
      </c>
      <c r="C745" t="s">
        <v>756</v>
      </c>
      <c r="D745">
        <v>2030</v>
      </c>
      <c r="E745">
        <v>11995.18615</v>
      </c>
      <c r="F745" t="s">
        <v>753</v>
      </c>
      <c r="G745" t="s">
        <v>732</v>
      </c>
      <c r="H745" t="s">
        <v>754</v>
      </c>
      <c r="I745" t="s">
        <v>755</v>
      </c>
    </row>
    <row r="746" spans="1:9">
      <c r="A746">
        <v>745</v>
      </c>
      <c r="B746" t="s">
        <v>762</v>
      </c>
      <c r="C746" t="s">
        <v>756</v>
      </c>
      <c r="D746">
        <v>2031</v>
      </c>
      <c r="E746">
        <v>11716.511829999999</v>
      </c>
      <c r="F746" t="s">
        <v>753</v>
      </c>
      <c r="G746" t="s">
        <v>732</v>
      </c>
      <c r="H746" t="s">
        <v>754</v>
      </c>
      <c r="I746" t="s">
        <v>755</v>
      </c>
    </row>
    <row r="747" spans="1:9">
      <c r="A747">
        <v>746</v>
      </c>
      <c r="B747" t="s">
        <v>762</v>
      </c>
      <c r="C747" t="s">
        <v>756</v>
      </c>
      <c r="D747">
        <v>2032</v>
      </c>
      <c r="E747">
        <v>11369.675069999999</v>
      </c>
      <c r="F747" t="s">
        <v>753</v>
      </c>
      <c r="G747" t="s">
        <v>732</v>
      </c>
      <c r="H747" t="s">
        <v>754</v>
      </c>
      <c r="I747" t="s">
        <v>755</v>
      </c>
    </row>
    <row r="748" spans="1:9">
      <c r="A748">
        <v>747</v>
      </c>
      <c r="B748" t="s">
        <v>762</v>
      </c>
      <c r="C748" t="s">
        <v>756</v>
      </c>
      <c r="D748">
        <v>2033</v>
      </c>
      <c r="E748">
        <v>11071.43381</v>
      </c>
      <c r="F748" t="s">
        <v>753</v>
      </c>
      <c r="G748" t="s">
        <v>732</v>
      </c>
      <c r="H748" t="s">
        <v>754</v>
      </c>
      <c r="I748" t="s">
        <v>755</v>
      </c>
    </row>
    <row r="749" spans="1:9">
      <c r="A749">
        <v>748</v>
      </c>
      <c r="B749" t="s">
        <v>762</v>
      </c>
      <c r="C749" t="s">
        <v>756</v>
      </c>
      <c r="D749">
        <v>2034</v>
      </c>
      <c r="E749">
        <v>10744.26411</v>
      </c>
      <c r="F749" t="s">
        <v>753</v>
      </c>
      <c r="G749" t="s">
        <v>732</v>
      </c>
      <c r="H749" t="s">
        <v>754</v>
      </c>
      <c r="I749" t="s">
        <v>755</v>
      </c>
    </row>
    <row r="750" spans="1:9">
      <c r="A750">
        <v>749</v>
      </c>
      <c r="B750" t="s">
        <v>762</v>
      </c>
      <c r="C750" t="s">
        <v>756</v>
      </c>
      <c r="D750">
        <v>2035</v>
      </c>
      <c r="E750">
        <v>10387.48054</v>
      </c>
      <c r="F750" t="s">
        <v>753</v>
      </c>
      <c r="G750" t="s">
        <v>732</v>
      </c>
      <c r="H750" t="s">
        <v>754</v>
      </c>
      <c r="I750" t="s">
        <v>755</v>
      </c>
    </row>
    <row r="751" spans="1:9">
      <c r="A751">
        <v>750</v>
      </c>
      <c r="B751" t="s">
        <v>762</v>
      </c>
      <c r="C751" t="s">
        <v>756</v>
      </c>
      <c r="D751">
        <v>2036</v>
      </c>
      <c r="E751">
        <v>10124.956169999999</v>
      </c>
      <c r="F751" t="s">
        <v>753</v>
      </c>
      <c r="G751" t="s">
        <v>732</v>
      </c>
      <c r="H751" t="s">
        <v>754</v>
      </c>
      <c r="I751" t="s">
        <v>755</v>
      </c>
    </row>
    <row r="752" spans="1:9">
      <c r="A752">
        <v>751</v>
      </c>
      <c r="B752" t="s">
        <v>762</v>
      </c>
      <c r="C752" t="s">
        <v>756</v>
      </c>
      <c r="D752">
        <v>2037</v>
      </c>
      <c r="E752">
        <v>9759.5861029999996</v>
      </c>
      <c r="F752" t="s">
        <v>753</v>
      </c>
      <c r="G752" t="s">
        <v>732</v>
      </c>
      <c r="H752" t="s">
        <v>754</v>
      </c>
      <c r="I752" t="s">
        <v>755</v>
      </c>
    </row>
    <row r="753" spans="1:9">
      <c r="A753">
        <v>752</v>
      </c>
      <c r="B753" t="s">
        <v>762</v>
      </c>
      <c r="C753" t="s">
        <v>756</v>
      </c>
      <c r="D753">
        <v>2038</v>
      </c>
      <c r="E753">
        <v>9617.0410759999995</v>
      </c>
      <c r="F753" t="s">
        <v>753</v>
      </c>
      <c r="G753" t="s">
        <v>732</v>
      </c>
      <c r="H753" t="s">
        <v>754</v>
      </c>
      <c r="I753" t="s">
        <v>755</v>
      </c>
    </row>
    <row r="754" spans="1:9">
      <c r="A754">
        <v>753</v>
      </c>
      <c r="B754" t="s">
        <v>762</v>
      </c>
      <c r="C754" t="s">
        <v>756</v>
      </c>
      <c r="D754">
        <v>2039</v>
      </c>
      <c r="E754">
        <v>9852.1955589999998</v>
      </c>
      <c r="F754" t="s">
        <v>753</v>
      </c>
      <c r="G754" t="s">
        <v>732</v>
      </c>
      <c r="H754" t="s">
        <v>754</v>
      </c>
      <c r="I754" t="s">
        <v>755</v>
      </c>
    </row>
    <row r="755" spans="1:9">
      <c r="A755">
        <v>754</v>
      </c>
      <c r="B755" t="s">
        <v>762</v>
      </c>
      <c r="C755" t="s">
        <v>756</v>
      </c>
      <c r="D755">
        <v>2040</v>
      </c>
      <c r="E755">
        <v>9803.7269539999998</v>
      </c>
      <c r="F755" t="s">
        <v>753</v>
      </c>
      <c r="G755" t="s">
        <v>732</v>
      </c>
      <c r="H755" t="s">
        <v>754</v>
      </c>
      <c r="I755" t="s">
        <v>755</v>
      </c>
    </row>
    <row r="756" spans="1:9">
      <c r="A756">
        <v>755</v>
      </c>
      <c r="B756" t="s">
        <v>762</v>
      </c>
      <c r="C756" t="s">
        <v>756</v>
      </c>
      <c r="D756">
        <v>2041</v>
      </c>
      <c r="E756">
        <v>9536.0323310000003</v>
      </c>
      <c r="F756" t="s">
        <v>753</v>
      </c>
      <c r="G756" t="s">
        <v>732</v>
      </c>
      <c r="H756" t="s">
        <v>754</v>
      </c>
      <c r="I756" t="s">
        <v>755</v>
      </c>
    </row>
    <row r="757" spans="1:9">
      <c r="A757">
        <v>756</v>
      </c>
      <c r="B757" t="s">
        <v>762</v>
      </c>
      <c r="C757" t="s">
        <v>756</v>
      </c>
      <c r="D757">
        <v>2042</v>
      </c>
      <c r="E757">
        <v>9368.690595</v>
      </c>
      <c r="F757" t="s">
        <v>753</v>
      </c>
      <c r="G757" t="s">
        <v>732</v>
      </c>
      <c r="H757" t="s">
        <v>754</v>
      </c>
      <c r="I757" t="s">
        <v>755</v>
      </c>
    </row>
    <row r="758" spans="1:9">
      <c r="A758">
        <v>757</v>
      </c>
      <c r="B758" t="s">
        <v>762</v>
      </c>
      <c r="C758" t="s">
        <v>756</v>
      </c>
      <c r="D758">
        <v>2043</v>
      </c>
      <c r="E758">
        <v>9425.0845910000007</v>
      </c>
      <c r="F758" t="s">
        <v>753</v>
      </c>
      <c r="G758" t="s">
        <v>732</v>
      </c>
      <c r="H758" t="s">
        <v>754</v>
      </c>
      <c r="I758" t="s">
        <v>755</v>
      </c>
    </row>
    <row r="759" spans="1:9">
      <c r="A759">
        <v>758</v>
      </c>
      <c r="B759" t="s">
        <v>762</v>
      </c>
      <c r="C759" t="s">
        <v>756</v>
      </c>
      <c r="D759">
        <v>2044</v>
      </c>
      <c r="E759">
        <v>9460.6205759999993</v>
      </c>
      <c r="F759" t="s">
        <v>753</v>
      </c>
      <c r="G759" t="s">
        <v>732</v>
      </c>
      <c r="H759" t="s">
        <v>754</v>
      </c>
      <c r="I759" t="s">
        <v>755</v>
      </c>
    </row>
    <row r="760" spans="1:9">
      <c r="A760">
        <v>759</v>
      </c>
      <c r="B760" t="s">
        <v>762</v>
      </c>
      <c r="C760" t="s">
        <v>756</v>
      </c>
      <c r="D760">
        <v>2045</v>
      </c>
      <c r="E760">
        <v>9145.6574409999994</v>
      </c>
      <c r="F760" t="s">
        <v>753</v>
      </c>
      <c r="G760" t="s">
        <v>732</v>
      </c>
      <c r="H760" t="s">
        <v>754</v>
      </c>
      <c r="I760" t="s">
        <v>755</v>
      </c>
    </row>
    <row r="761" spans="1:9">
      <c r="A761">
        <v>760</v>
      </c>
      <c r="B761" t="s">
        <v>762</v>
      </c>
      <c r="C761" t="s">
        <v>756</v>
      </c>
      <c r="D761">
        <v>2046</v>
      </c>
      <c r="E761">
        <v>9073.1887769999994</v>
      </c>
      <c r="F761" t="s">
        <v>753</v>
      </c>
      <c r="G761" t="s">
        <v>732</v>
      </c>
      <c r="H761" t="s">
        <v>754</v>
      </c>
      <c r="I761" t="s">
        <v>755</v>
      </c>
    </row>
    <row r="762" spans="1:9">
      <c r="A762">
        <v>761</v>
      </c>
      <c r="B762" t="s">
        <v>762</v>
      </c>
      <c r="C762" t="s">
        <v>756</v>
      </c>
      <c r="D762">
        <v>2047</v>
      </c>
      <c r="E762">
        <v>9234.1806290000004</v>
      </c>
      <c r="F762" t="s">
        <v>753</v>
      </c>
      <c r="G762" t="s">
        <v>732</v>
      </c>
      <c r="H762" t="s">
        <v>754</v>
      </c>
      <c r="I762" t="s">
        <v>755</v>
      </c>
    </row>
    <row r="763" spans="1:9">
      <c r="A763">
        <v>762</v>
      </c>
      <c r="B763" t="s">
        <v>762</v>
      </c>
      <c r="C763" t="s">
        <v>756</v>
      </c>
      <c r="D763">
        <v>2048</v>
      </c>
      <c r="E763">
        <v>9776.96875</v>
      </c>
      <c r="F763" t="s">
        <v>753</v>
      </c>
      <c r="G763" t="s">
        <v>732</v>
      </c>
      <c r="H763" t="s">
        <v>754</v>
      </c>
      <c r="I763" t="s">
        <v>755</v>
      </c>
    </row>
    <row r="764" spans="1:9">
      <c r="A764">
        <v>763</v>
      </c>
      <c r="B764" t="s">
        <v>762</v>
      </c>
      <c r="C764" t="s">
        <v>756</v>
      </c>
      <c r="D764">
        <v>2049</v>
      </c>
      <c r="E764">
        <v>9771.6782199999998</v>
      </c>
      <c r="F764" t="s">
        <v>753</v>
      </c>
      <c r="G764" t="s">
        <v>732</v>
      </c>
      <c r="H764" t="s">
        <v>754</v>
      </c>
      <c r="I764" t="s">
        <v>755</v>
      </c>
    </row>
    <row r="765" spans="1:9">
      <c r="A765">
        <v>764</v>
      </c>
      <c r="B765" t="s">
        <v>762</v>
      </c>
      <c r="C765" t="s">
        <v>756</v>
      </c>
      <c r="D765">
        <v>2050</v>
      </c>
      <c r="E765">
        <v>9766.0506679999999</v>
      </c>
      <c r="F765" t="s">
        <v>753</v>
      </c>
      <c r="G765" t="s">
        <v>732</v>
      </c>
      <c r="H765" t="s">
        <v>754</v>
      </c>
      <c r="I765" t="s">
        <v>755</v>
      </c>
    </row>
    <row r="766" spans="1:9">
      <c r="A766">
        <v>765</v>
      </c>
      <c r="B766" t="s">
        <v>762</v>
      </c>
      <c r="C766" t="s">
        <v>757</v>
      </c>
      <c r="D766">
        <v>1990</v>
      </c>
      <c r="E766">
        <v>97.22584113491844</v>
      </c>
      <c r="F766" t="s">
        <v>753</v>
      </c>
      <c r="G766" t="s">
        <v>732</v>
      </c>
      <c r="H766" t="s">
        <v>754</v>
      </c>
      <c r="I766" t="s">
        <v>755</v>
      </c>
    </row>
    <row r="767" spans="1:9">
      <c r="A767">
        <v>766</v>
      </c>
      <c r="B767" t="s">
        <v>762</v>
      </c>
      <c r="C767" t="s">
        <v>757</v>
      </c>
      <c r="D767">
        <v>1991</v>
      </c>
      <c r="E767">
        <v>94.273860597722447</v>
      </c>
      <c r="F767" t="s">
        <v>753</v>
      </c>
      <c r="G767" t="s">
        <v>732</v>
      </c>
      <c r="H767" t="s">
        <v>754</v>
      </c>
      <c r="I767" t="s">
        <v>755</v>
      </c>
    </row>
    <row r="768" spans="1:9">
      <c r="A768">
        <v>767</v>
      </c>
      <c r="B768" t="s">
        <v>762</v>
      </c>
      <c r="C768" t="s">
        <v>757</v>
      </c>
      <c r="D768">
        <v>1992</v>
      </c>
      <c r="E768">
        <v>101.8018139228632</v>
      </c>
      <c r="F768" t="s">
        <v>753</v>
      </c>
      <c r="G768" t="s">
        <v>732</v>
      </c>
      <c r="H768" t="s">
        <v>754</v>
      </c>
      <c r="I768" t="s">
        <v>755</v>
      </c>
    </row>
    <row r="769" spans="1:9">
      <c r="A769">
        <v>768</v>
      </c>
      <c r="B769" t="s">
        <v>762</v>
      </c>
      <c r="C769" t="s">
        <v>757</v>
      </c>
      <c r="D769">
        <v>1993</v>
      </c>
      <c r="E769">
        <v>100.4729158486728</v>
      </c>
      <c r="F769" t="s">
        <v>753</v>
      </c>
      <c r="G769" t="s">
        <v>732</v>
      </c>
      <c r="H769" t="s">
        <v>754</v>
      </c>
      <c r="I769" t="s">
        <v>755</v>
      </c>
    </row>
    <row r="770" spans="1:9">
      <c r="A770">
        <v>769</v>
      </c>
      <c r="B770" t="s">
        <v>762</v>
      </c>
      <c r="C770" t="s">
        <v>757</v>
      </c>
      <c r="D770">
        <v>1994</v>
      </c>
      <c r="E770">
        <v>107.4163232452433</v>
      </c>
      <c r="F770" t="s">
        <v>753</v>
      </c>
      <c r="G770" t="s">
        <v>732</v>
      </c>
      <c r="H770" t="s">
        <v>754</v>
      </c>
      <c r="I770" t="s">
        <v>755</v>
      </c>
    </row>
    <row r="771" spans="1:9">
      <c r="A771">
        <v>770</v>
      </c>
      <c r="B771" t="s">
        <v>762</v>
      </c>
      <c r="C771" t="s">
        <v>757</v>
      </c>
      <c r="D771">
        <v>1995</v>
      </c>
      <c r="E771">
        <v>106.3076102402914</v>
      </c>
      <c r="F771" t="s">
        <v>753</v>
      </c>
      <c r="G771" t="s">
        <v>732</v>
      </c>
      <c r="H771" t="s">
        <v>754</v>
      </c>
      <c r="I771" t="s">
        <v>755</v>
      </c>
    </row>
    <row r="772" spans="1:9">
      <c r="A772">
        <v>771</v>
      </c>
      <c r="B772" t="s">
        <v>762</v>
      </c>
      <c r="C772" t="s">
        <v>757</v>
      </c>
      <c r="D772">
        <v>1996</v>
      </c>
      <c r="E772">
        <v>103.4815301505564</v>
      </c>
      <c r="F772" t="s">
        <v>753</v>
      </c>
      <c r="G772" t="s">
        <v>732</v>
      </c>
      <c r="H772" t="s">
        <v>754</v>
      </c>
      <c r="I772" t="s">
        <v>755</v>
      </c>
    </row>
    <row r="773" spans="1:9">
      <c r="A773">
        <v>772</v>
      </c>
      <c r="B773" t="s">
        <v>762</v>
      </c>
      <c r="C773" t="s">
        <v>757</v>
      </c>
      <c r="D773">
        <v>1997</v>
      </c>
      <c r="E773">
        <v>104.28590636242249</v>
      </c>
      <c r="F773" t="s">
        <v>753</v>
      </c>
      <c r="G773" t="s">
        <v>732</v>
      </c>
      <c r="H773" t="s">
        <v>754</v>
      </c>
      <c r="I773" t="s">
        <v>755</v>
      </c>
    </row>
    <row r="774" spans="1:9">
      <c r="A774">
        <v>773</v>
      </c>
      <c r="B774" t="s">
        <v>762</v>
      </c>
      <c r="C774" t="s">
        <v>757</v>
      </c>
      <c r="D774">
        <v>1998</v>
      </c>
      <c r="E774">
        <v>100.50224858487969</v>
      </c>
      <c r="F774" t="s">
        <v>753</v>
      </c>
      <c r="G774" t="s">
        <v>732</v>
      </c>
      <c r="H774" t="s">
        <v>754</v>
      </c>
      <c r="I774" t="s">
        <v>755</v>
      </c>
    </row>
    <row r="775" spans="1:9">
      <c r="A775">
        <v>774</v>
      </c>
      <c r="B775" t="s">
        <v>762</v>
      </c>
      <c r="C775" t="s">
        <v>757</v>
      </c>
      <c r="D775">
        <v>1999</v>
      </c>
      <c r="E775">
        <v>106.58094940013</v>
      </c>
      <c r="F775" t="s">
        <v>753</v>
      </c>
      <c r="G775" t="s">
        <v>732</v>
      </c>
      <c r="H775" t="s">
        <v>754</v>
      </c>
      <c r="I775" t="s">
        <v>755</v>
      </c>
    </row>
    <row r="776" spans="1:9">
      <c r="A776">
        <v>775</v>
      </c>
      <c r="B776" t="s">
        <v>762</v>
      </c>
      <c r="C776" t="s">
        <v>757</v>
      </c>
      <c r="D776">
        <v>2000</v>
      </c>
      <c r="E776">
        <v>107.85985469562659</v>
      </c>
      <c r="F776" t="s">
        <v>753</v>
      </c>
      <c r="G776" t="s">
        <v>732</v>
      </c>
      <c r="H776" t="s">
        <v>754</v>
      </c>
      <c r="I776" t="s">
        <v>755</v>
      </c>
    </row>
    <row r="777" spans="1:9">
      <c r="A777">
        <v>776</v>
      </c>
      <c r="B777" t="s">
        <v>762</v>
      </c>
      <c r="C777" t="s">
        <v>757</v>
      </c>
      <c r="D777">
        <v>2001</v>
      </c>
      <c r="E777">
        <v>112.7540391810805</v>
      </c>
      <c r="F777" t="s">
        <v>753</v>
      </c>
      <c r="G777" t="s">
        <v>732</v>
      </c>
      <c r="H777" t="s">
        <v>754</v>
      </c>
      <c r="I777" t="s">
        <v>755</v>
      </c>
    </row>
    <row r="778" spans="1:9">
      <c r="A778">
        <v>777</v>
      </c>
      <c r="B778" t="s">
        <v>762</v>
      </c>
      <c r="C778" t="s">
        <v>757</v>
      </c>
      <c r="D778">
        <v>2002</v>
      </c>
      <c r="E778">
        <v>117.63589526538949</v>
      </c>
      <c r="F778" t="s">
        <v>753</v>
      </c>
      <c r="G778" t="s">
        <v>732</v>
      </c>
      <c r="H778" t="s">
        <v>754</v>
      </c>
      <c r="I778" t="s">
        <v>755</v>
      </c>
    </row>
    <row r="779" spans="1:9">
      <c r="A779">
        <v>778</v>
      </c>
      <c r="B779" t="s">
        <v>762</v>
      </c>
      <c r="C779" t="s">
        <v>757</v>
      </c>
      <c r="D779">
        <v>2003</v>
      </c>
      <c r="E779">
        <v>126.9339172393048</v>
      </c>
      <c r="F779" t="s">
        <v>753</v>
      </c>
      <c r="G779" t="s">
        <v>732</v>
      </c>
      <c r="H779" t="s">
        <v>754</v>
      </c>
      <c r="I779" t="s">
        <v>755</v>
      </c>
    </row>
    <row r="780" spans="1:9">
      <c r="A780">
        <v>779</v>
      </c>
      <c r="B780" t="s">
        <v>762</v>
      </c>
      <c r="C780" t="s">
        <v>757</v>
      </c>
      <c r="D780">
        <v>2004</v>
      </c>
      <c r="E780">
        <v>131.62394862131151</v>
      </c>
      <c r="F780" t="s">
        <v>753</v>
      </c>
      <c r="G780" t="s">
        <v>732</v>
      </c>
      <c r="H780" t="s">
        <v>754</v>
      </c>
      <c r="I780" t="s">
        <v>755</v>
      </c>
    </row>
    <row r="781" spans="1:9">
      <c r="A781">
        <v>780</v>
      </c>
      <c r="B781" t="s">
        <v>762</v>
      </c>
      <c r="C781" t="s">
        <v>757</v>
      </c>
      <c r="D781">
        <v>2005</v>
      </c>
      <c r="E781">
        <v>137.34819864491519</v>
      </c>
      <c r="F781" t="s">
        <v>753</v>
      </c>
      <c r="G781" t="s">
        <v>732</v>
      </c>
      <c r="H781" t="s">
        <v>754</v>
      </c>
      <c r="I781" t="s">
        <v>755</v>
      </c>
    </row>
    <row r="782" spans="1:9">
      <c r="A782">
        <v>781</v>
      </c>
      <c r="B782" t="s">
        <v>762</v>
      </c>
      <c r="C782" t="s">
        <v>757</v>
      </c>
      <c r="D782">
        <v>2006</v>
      </c>
      <c r="E782">
        <v>136.2982740160279</v>
      </c>
      <c r="F782" t="s">
        <v>753</v>
      </c>
      <c r="G782" t="s">
        <v>732</v>
      </c>
      <c r="H782" t="s">
        <v>754</v>
      </c>
      <c r="I782" t="s">
        <v>755</v>
      </c>
    </row>
    <row r="783" spans="1:9">
      <c r="A783">
        <v>782</v>
      </c>
      <c r="B783" t="s">
        <v>762</v>
      </c>
      <c r="C783" t="s">
        <v>757</v>
      </c>
      <c r="D783">
        <v>2007</v>
      </c>
      <c r="E783">
        <v>127.89511859557351</v>
      </c>
      <c r="F783" t="s">
        <v>753</v>
      </c>
      <c r="G783" t="s">
        <v>732</v>
      </c>
      <c r="H783" t="s">
        <v>754</v>
      </c>
      <c r="I783" t="s">
        <v>755</v>
      </c>
    </row>
    <row r="784" spans="1:9">
      <c r="A784">
        <v>783</v>
      </c>
      <c r="B784" t="s">
        <v>762</v>
      </c>
      <c r="C784" t="s">
        <v>757</v>
      </c>
      <c r="D784">
        <v>2008</v>
      </c>
      <c r="E784">
        <v>130.08752468871009</v>
      </c>
      <c r="F784" t="s">
        <v>753</v>
      </c>
      <c r="G784" t="s">
        <v>732</v>
      </c>
      <c r="H784" t="s">
        <v>754</v>
      </c>
      <c r="I784" t="s">
        <v>755</v>
      </c>
    </row>
    <row r="785" spans="1:9">
      <c r="A785">
        <v>784</v>
      </c>
      <c r="B785" t="s">
        <v>762</v>
      </c>
      <c r="C785" t="s">
        <v>757</v>
      </c>
      <c r="D785">
        <v>2009</v>
      </c>
      <c r="E785">
        <v>117.5794629424736</v>
      </c>
      <c r="F785" t="s">
        <v>753</v>
      </c>
      <c r="G785" t="s">
        <v>732</v>
      </c>
      <c r="H785" t="s">
        <v>754</v>
      </c>
      <c r="I785" t="s">
        <v>755</v>
      </c>
    </row>
    <row r="786" spans="1:9">
      <c r="A786">
        <v>785</v>
      </c>
      <c r="B786" t="s">
        <v>762</v>
      </c>
      <c r="C786" t="s">
        <v>757</v>
      </c>
      <c r="D786">
        <v>2010</v>
      </c>
      <c r="E786">
        <v>113.49040731721939</v>
      </c>
      <c r="F786" t="s">
        <v>753</v>
      </c>
      <c r="G786" t="s">
        <v>732</v>
      </c>
      <c r="H786" t="s">
        <v>754</v>
      </c>
      <c r="I786" t="s">
        <v>755</v>
      </c>
    </row>
    <row r="787" spans="1:9">
      <c r="A787">
        <v>786</v>
      </c>
      <c r="B787" t="s">
        <v>762</v>
      </c>
      <c r="C787" t="s">
        <v>757</v>
      </c>
      <c r="D787">
        <v>2011</v>
      </c>
      <c r="E787">
        <v>116.27448138910979</v>
      </c>
      <c r="F787" t="s">
        <v>753</v>
      </c>
      <c r="G787" t="s">
        <v>732</v>
      </c>
      <c r="H787" t="s">
        <v>754</v>
      </c>
      <c r="I787" t="s">
        <v>755</v>
      </c>
    </row>
    <row r="788" spans="1:9">
      <c r="A788">
        <v>787</v>
      </c>
      <c r="B788" t="s">
        <v>762</v>
      </c>
      <c r="C788" t="s">
        <v>757</v>
      </c>
      <c r="D788">
        <v>2012</v>
      </c>
      <c r="E788">
        <v>124.2116936674868</v>
      </c>
      <c r="F788" t="s">
        <v>753</v>
      </c>
      <c r="G788" t="s">
        <v>732</v>
      </c>
      <c r="H788" t="s">
        <v>754</v>
      </c>
      <c r="I788" t="s">
        <v>755</v>
      </c>
    </row>
    <row r="789" spans="1:9">
      <c r="A789">
        <v>788</v>
      </c>
      <c r="B789" t="s">
        <v>762</v>
      </c>
      <c r="C789" t="s">
        <v>757</v>
      </c>
      <c r="D789">
        <v>2013</v>
      </c>
      <c r="E789">
        <v>123.24783209675491</v>
      </c>
      <c r="F789" t="s">
        <v>753</v>
      </c>
      <c r="G789" t="s">
        <v>732</v>
      </c>
      <c r="H789" t="s">
        <v>754</v>
      </c>
      <c r="I789" t="s">
        <v>755</v>
      </c>
    </row>
    <row r="790" spans="1:9">
      <c r="A790">
        <v>789</v>
      </c>
      <c r="B790" t="s">
        <v>762</v>
      </c>
      <c r="C790" t="s">
        <v>757</v>
      </c>
      <c r="D790">
        <v>2014</v>
      </c>
      <c r="E790">
        <v>118.0064196499867</v>
      </c>
      <c r="F790" t="s">
        <v>753</v>
      </c>
      <c r="G790" t="s">
        <v>732</v>
      </c>
      <c r="H790" t="s">
        <v>754</v>
      </c>
      <c r="I790" t="s">
        <v>755</v>
      </c>
    </row>
    <row r="791" spans="1:9">
      <c r="A791">
        <v>790</v>
      </c>
      <c r="B791" t="s">
        <v>762</v>
      </c>
      <c r="C791" t="s">
        <v>757</v>
      </c>
      <c r="D791">
        <v>2015</v>
      </c>
      <c r="E791">
        <v>118.3723281463313</v>
      </c>
      <c r="F791" t="s">
        <v>753</v>
      </c>
      <c r="G791" t="s">
        <v>732</v>
      </c>
      <c r="H791" t="s">
        <v>754</v>
      </c>
      <c r="I791" t="s">
        <v>755</v>
      </c>
    </row>
    <row r="792" spans="1:9">
      <c r="A792">
        <v>791</v>
      </c>
      <c r="B792" t="s">
        <v>762</v>
      </c>
      <c r="C792" t="s">
        <v>757</v>
      </c>
      <c r="D792">
        <v>2016</v>
      </c>
      <c r="E792">
        <v>117.4872087576305</v>
      </c>
      <c r="F792" t="s">
        <v>753</v>
      </c>
      <c r="G792" t="s">
        <v>732</v>
      </c>
      <c r="H792" t="s">
        <v>754</v>
      </c>
      <c r="I792" t="s">
        <v>755</v>
      </c>
    </row>
    <row r="793" spans="1:9">
      <c r="A793">
        <v>792</v>
      </c>
      <c r="B793" t="s">
        <v>762</v>
      </c>
      <c r="C793" t="s">
        <v>757</v>
      </c>
      <c r="D793">
        <v>2017</v>
      </c>
      <c r="E793">
        <v>115.9572173003658</v>
      </c>
      <c r="F793" t="s">
        <v>753</v>
      </c>
      <c r="G793" t="s">
        <v>732</v>
      </c>
      <c r="H793" t="s">
        <v>754</v>
      </c>
      <c r="I793" t="s">
        <v>755</v>
      </c>
    </row>
    <row r="794" spans="1:9">
      <c r="A794">
        <v>793</v>
      </c>
      <c r="B794" t="s">
        <v>762</v>
      </c>
      <c r="C794" t="s">
        <v>757</v>
      </c>
      <c r="D794">
        <v>2018</v>
      </c>
      <c r="E794">
        <v>118.3356520122986</v>
      </c>
      <c r="F794" t="s">
        <v>753</v>
      </c>
      <c r="G794" t="s">
        <v>732</v>
      </c>
      <c r="H794" t="s">
        <v>754</v>
      </c>
      <c r="I794" t="s">
        <v>755</v>
      </c>
    </row>
    <row r="795" spans="1:9">
      <c r="A795">
        <v>794</v>
      </c>
      <c r="B795" t="s">
        <v>762</v>
      </c>
      <c r="C795" t="s">
        <v>757</v>
      </c>
      <c r="D795">
        <v>2019</v>
      </c>
      <c r="E795">
        <v>126.47902397167159</v>
      </c>
      <c r="F795" t="s">
        <v>753</v>
      </c>
      <c r="G795" t="s">
        <v>732</v>
      </c>
      <c r="H795" t="s">
        <v>754</v>
      </c>
      <c r="I795" t="s">
        <v>755</v>
      </c>
    </row>
    <row r="796" spans="1:9">
      <c r="A796">
        <v>795</v>
      </c>
      <c r="B796" t="s">
        <v>762</v>
      </c>
      <c r="C796" t="s">
        <v>757</v>
      </c>
      <c r="D796">
        <v>2020</v>
      </c>
      <c r="E796">
        <v>121.2530670603942</v>
      </c>
      <c r="F796" t="s">
        <v>753</v>
      </c>
      <c r="G796" t="s">
        <v>732</v>
      </c>
      <c r="H796" t="s">
        <v>754</v>
      </c>
      <c r="I796" t="s">
        <v>755</v>
      </c>
    </row>
    <row r="797" spans="1:9">
      <c r="A797">
        <v>796</v>
      </c>
      <c r="B797" t="s">
        <v>762</v>
      </c>
      <c r="C797" t="s">
        <v>757</v>
      </c>
      <c r="D797">
        <v>2021</v>
      </c>
      <c r="E797">
        <v>127.0220586496464</v>
      </c>
      <c r="F797" t="s">
        <v>753</v>
      </c>
      <c r="G797" t="s">
        <v>732</v>
      </c>
      <c r="H797" t="s">
        <v>754</v>
      </c>
      <c r="I797" t="s">
        <v>755</v>
      </c>
    </row>
    <row r="798" spans="1:9">
      <c r="A798">
        <v>797</v>
      </c>
      <c r="B798" t="s">
        <v>762</v>
      </c>
      <c r="C798" t="s">
        <v>757</v>
      </c>
      <c r="D798">
        <v>2022</v>
      </c>
      <c r="E798">
        <v>119.3371681794181</v>
      </c>
      <c r="F798" t="s">
        <v>753</v>
      </c>
      <c r="G798" t="s">
        <v>732</v>
      </c>
      <c r="H798" t="s">
        <v>754</v>
      </c>
      <c r="I798" t="s">
        <v>755</v>
      </c>
    </row>
    <row r="799" spans="1:9">
      <c r="A799">
        <v>798</v>
      </c>
      <c r="B799" t="s">
        <v>762</v>
      </c>
      <c r="C799" t="s">
        <v>757</v>
      </c>
      <c r="D799">
        <v>2023</v>
      </c>
      <c r="E799">
        <v>113.05111637707211</v>
      </c>
      <c r="F799" t="s">
        <v>753</v>
      </c>
      <c r="G799" t="s">
        <v>732</v>
      </c>
      <c r="H799" t="s">
        <v>754</v>
      </c>
      <c r="I799" t="s">
        <v>755</v>
      </c>
    </row>
    <row r="800" spans="1:9">
      <c r="A800">
        <v>799</v>
      </c>
      <c r="B800" t="s">
        <v>762</v>
      </c>
      <c r="C800" t="s">
        <v>757</v>
      </c>
      <c r="D800">
        <v>2024</v>
      </c>
      <c r="E800">
        <v>112.4773508</v>
      </c>
      <c r="F800" t="s">
        <v>753</v>
      </c>
      <c r="G800" t="s">
        <v>732</v>
      </c>
      <c r="H800" t="s">
        <v>754</v>
      </c>
      <c r="I800" t="s">
        <v>755</v>
      </c>
    </row>
    <row r="801" spans="1:9">
      <c r="A801">
        <v>800</v>
      </c>
      <c r="B801" t="s">
        <v>762</v>
      </c>
      <c r="C801" t="s">
        <v>757</v>
      </c>
      <c r="D801">
        <v>2025</v>
      </c>
      <c r="E801">
        <v>112.53402250000001</v>
      </c>
      <c r="F801" t="s">
        <v>753</v>
      </c>
      <c r="G801" t="s">
        <v>732</v>
      </c>
      <c r="H801" t="s">
        <v>754</v>
      </c>
      <c r="I801" t="s">
        <v>755</v>
      </c>
    </row>
    <row r="802" spans="1:9">
      <c r="A802">
        <v>801</v>
      </c>
      <c r="B802" t="s">
        <v>762</v>
      </c>
      <c r="C802" t="s">
        <v>757</v>
      </c>
      <c r="D802">
        <v>2026</v>
      </c>
      <c r="E802">
        <v>112.1568631</v>
      </c>
      <c r="F802" t="s">
        <v>753</v>
      </c>
      <c r="G802" t="s">
        <v>732</v>
      </c>
      <c r="H802" t="s">
        <v>754</v>
      </c>
      <c r="I802" t="s">
        <v>755</v>
      </c>
    </row>
    <row r="803" spans="1:9">
      <c r="A803">
        <v>802</v>
      </c>
      <c r="B803" t="s">
        <v>762</v>
      </c>
      <c r="C803" t="s">
        <v>757</v>
      </c>
      <c r="D803">
        <v>2027</v>
      </c>
      <c r="E803">
        <v>112.0949071</v>
      </c>
      <c r="F803" t="s">
        <v>753</v>
      </c>
      <c r="G803" t="s">
        <v>732</v>
      </c>
      <c r="H803" t="s">
        <v>754</v>
      </c>
      <c r="I803" t="s">
        <v>755</v>
      </c>
    </row>
    <row r="804" spans="1:9">
      <c r="A804">
        <v>803</v>
      </c>
      <c r="B804" t="s">
        <v>762</v>
      </c>
      <c r="C804" t="s">
        <v>757</v>
      </c>
      <c r="D804">
        <v>2028</v>
      </c>
      <c r="E804">
        <v>105.4640998</v>
      </c>
      <c r="F804" t="s">
        <v>753</v>
      </c>
      <c r="G804" t="s">
        <v>732</v>
      </c>
      <c r="H804" t="s">
        <v>754</v>
      </c>
      <c r="I804" t="s">
        <v>755</v>
      </c>
    </row>
    <row r="805" spans="1:9">
      <c r="A805">
        <v>804</v>
      </c>
      <c r="B805" t="s">
        <v>762</v>
      </c>
      <c r="C805" t="s">
        <v>757</v>
      </c>
      <c r="D805">
        <v>2029</v>
      </c>
      <c r="E805">
        <v>103.97407389999999</v>
      </c>
      <c r="F805" t="s">
        <v>753</v>
      </c>
      <c r="G805" t="s">
        <v>732</v>
      </c>
      <c r="H805" t="s">
        <v>754</v>
      </c>
      <c r="I805" t="s">
        <v>755</v>
      </c>
    </row>
    <row r="806" spans="1:9">
      <c r="A806">
        <v>805</v>
      </c>
      <c r="B806" t="s">
        <v>762</v>
      </c>
      <c r="C806" t="s">
        <v>757</v>
      </c>
      <c r="D806">
        <v>2030</v>
      </c>
      <c r="E806">
        <v>102.33949250000001</v>
      </c>
      <c r="F806" t="s">
        <v>753</v>
      </c>
      <c r="G806" t="s">
        <v>732</v>
      </c>
      <c r="H806" t="s">
        <v>754</v>
      </c>
      <c r="I806" t="s">
        <v>755</v>
      </c>
    </row>
    <row r="807" spans="1:9">
      <c r="A807">
        <v>806</v>
      </c>
      <c r="B807" t="s">
        <v>762</v>
      </c>
      <c r="C807" t="s">
        <v>757</v>
      </c>
      <c r="D807">
        <v>2031</v>
      </c>
      <c r="E807">
        <v>100.7326394</v>
      </c>
      <c r="F807" t="s">
        <v>753</v>
      </c>
      <c r="G807" t="s">
        <v>732</v>
      </c>
      <c r="H807" t="s">
        <v>754</v>
      </c>
      <c r="I807" t="s">
        <v>755</v>
      </c>
    </row>
    <row r="808" spans="1:9">
      <c r="A808">
        <v>807</v>
      </c>
      <c r="B808" t="s">
        <v>762</v>
      </c>
      <c r="C808" t="s">
        <v>757</v>
      </c>
      <c r="D808">
        <v>2032</v>
      </c>
      <c r="E808">
        <v>98.84888291</v>
      </c>
      <c r="F808" t="s">
        <v>753</v>
      </c>
      <c r="G808" t="s">
        <v>732</v>
      </c>
      <c r="H808" t="s">
        <v>754</v>
      </c>
      <c r="I808" t="s">
        <v>755</v>
      </c>
    </row>
    <row r="809" spans="1:9">
      <c r="A809">
        <v>808</v>
      </c>
      <c r="B809" t="s">
        <v>762</v>
      </c>
      <c r="C809" t="s">
        <v>757</v>
      </c>
      <c r="D809">
        <v>2033</v>
      </c>
      <c r="E809">
        <v>96.824469750000006</v>
      </c>
      <c r="F809" t="s">
        <v>753</v>
      </c>
      <c r="G809" t="s">
        <v>732</v>
      </c>
      <c r="H809" t="s">
        <v>754</v>
      </c>
      <c r="I809" t="s">
        <v>755</v>
      </c>
    </row>
    <row r="810" spans="1:9">
      <c r="A810">
        <v>809</v>
      </c>
      <c r="B810" t="s">
        <v>762</v>
      </c>
      <c r="C810" t="s">
        <v>757</v>
      </c>
      <c r="D810">
        <v>2034</v>
      </c>
      <c r="E810">
        <v>94.679519819999996</v>
      </c>
      <c r="F810" t="s">
        <v>753</v>
      </c>
      <c r="G810" t="s">
        <v>732</v>
      </c>
      <c r="H810" t="s">
        <v>754</v>
      </c>
      <c r="I810" t="s">
        <v>755</v>
      </c>
    </row>
    <row r="811" spans="1:9">
      <c r="A811">
        <v>810</v>
      </c>
      <c r="B811" t="s">
        <v>762</v>
      </c>
      <c r="C811" t="s">
        <v>757</v>
      </c>
      <c r="D811">
        <v>2035</v>
      </c>
      <c r="E811">
        <v>92.33556978</v>
      </c>
      <c r="F811" t="s">
        <v>753</v>
      </c>
      <c r="G811" t="s">
        <v>732</v>
      </c>
      <c r="H811" t="s">
        <v>754</v>
      </c>
      <c r="I811" t="s">
        <v>755</v>
      </c>
    </row>
    <row r="812" spans="1:9">
      <c r="A812">
        <v>811</v>
      </c>
      <c r="B812" t="s">
        <v>762</v>
      </c>
      <c r="C812" t="s">
        <v>757</v>
      </c>
      <c r="D812">
        <v>2036</v>
      </c>
      <c r="E812">
        <v>89.893565629999998</v>
      </c>
      <c r="F812" t="s">
        <v>753</v>
      </c>
      <c r="G812" t="s">
        <v>732</v>
      </c>
      <c r="H812" t="s">
        <v>754</v>
      </c>
      <c r="I812" t="s">
        <v>755</v>
      </c>
    </row>
    <row r="813" spans="1:9">
      <c r="A813">
        <v>812</v>
      </c>
      <c r="B813" t="s">
        <v>762</v>
      </c>
      <c r="C813" t="s">
        <v>757</v>
      </c>
      <c r="D813">
        <v>2037</v>
      </c>
      <c r="E813">
        <v>87.120376730000004</v>
      </c>
      <c r="F813" t="s">
        <v>753</v>
      </c>
      <c r="G813" t="s">
        <v>732</v>
      </c>
      <c r="H813" t="s">
        <v>754</v>
      </c>
      <c r="I813" t="s">
        <v>755</v>
      </c>
    </row>
    <row r="814" spans="1:9">
      <c r="A814">
        <v>813</v>
      </c>
      <c r="B814" t="s">
        <v>762</v>
      </c>
      <c r="C814" t="s">
        <v>757</v>
      </c>
      <c r="D814">
        <v>2038</v>
      </c>
      <c r="E814">
        <v>86.455648650000001</v>
      </c>
      <c r="F814" t="s">
        <v>753</v>
      </c>
      <c r="G814" t="s">
        <v>732</v>
      </c>
      <c r="H814" t="s">
        <v>754</v>
      </c>
      <c r="I814" t="s">
        <v>755</v>
      </c>
    </row>
    <row r="815" spans="1:9">
      <c r="A815">
        <v>814</v>
      </c>
      <c r="B815" t="s">
        <v>762</v>
      </c>
      <c r="C815" t="s">
        <v>757</v>
      </c>
      <c r="D815">
        <v>2039</v>
      </c>
      <c r="E815">
        <v>86.245305259999995</v>
      </c>
      <c r="F815" t="s">
        <v>753</v>
      </c>
      <c r="G815" t="s">
        <v>732</v>
      </c>
      <c r="H815" t="s">
        <v>754</v>
      </c>
      <c r="I815" t="s">
        <v>755</v>
      </c>
    </row>
    <row r="816" spans="1:9">
      <c r="A816">
        <v>815</v>
      </c>
      <c r="B816" t="s">
        <v>762</v>
      </c>
      <c r="C816" t="s">
        <v>757</v>
      </c>
      <c r="D816">
        <v>2040</v>
      </c>
      <c r="E816">
        <v>85.62997034</v>
      </c>
      <c r="F816" t="s">
        <v>753</v>
      </c>
      <c r="G816" t="s">
        <v>732</v>
      </c>
      <c r="H816" t="s">
        <v>754</v>
      </c>
      <c r="I816" t="s">
        <v>755</v>
      </c>
    </row>
    <row r="817" spans="1:9">
      <c r="A817">
        <v>816</v>
      </c>
      <c r="B817" t="s">
        <v>762</v>
      </c>
      <c r="C817" t="s">
        <v>757</v>
      </c>
      <c r="D817">
        <v>2041</v>
      </c>
      <c r="E817">
        <v>84.568424419999999</v>
      </c>
      <c r="F817" t="s">
        <v>753</v>
      </c>
      <c r="G817" t="s">
        <v>732</v>
      </c>
      <c r="H817" t="s">
        <v>754</v>
      </c>
      <c r="I817" t="s">
        <v>755</v>
      </c>
    </row>
    <row r="818" spans="1:9">
      <c r="A818">
        <v>817</v>
      </c>
      <c r="B818" t="s">
        <v>762</v>
      </c>
      <c r="C818" t="s">
        <v>757</v>
      </c>
      <c r="D818">
        <v>2042</v>
      </c>
      <c r="E818">
        <v>83.519073730000002</v>
      </c>
      <c r="F818" t="s">
        <v>753</v>
      </c>
      <c r="G818" t="s">
        <v>732</v>
      </c>
      <c r="H818" t="s">
        <v>754</v>
      </c>
      <c r="I818" t="s">
        <v>755</v>
      </c>
    </row>
    <row r="819" spans="1:9">
      <c r="A819">
        <v>818</v>
      </c>
      <c r="B819" t="s">
        <v>762</v>
      </c>
      <c r="C819" t="s">
        <v>757</v>
      </c>
      <c r="D819">
        <v>2043</v>
      </c>
      <c r="E819">
        <v>83.137644699999996</v>
      </c>
      <c r="F819" t="s">
        <v>753</v>
      </c>
      <c r="G819" t="s">
        <v>732</v>
      </c>
      <c r="H819" t="s">
        <v>754</v>
      </c>
      <c r="I819" t="s">
        <v>755</v>
      </c>
    </row>
    <row r="820" spans="1:9">
      <c r="A820">
        <v>819</v>
      </c>
      <c r="B820" t="s">
        <v>762</v>
      </c>
      <c r="C820" t="s">
        <v>757</v>
      </c>
      <c r="D820">
        <v>2044</v>
      </c>
      <c r="E820">
        <v>82.7330805</v>
      </c>
      <c r="F820" t="s">
        <v>753</v>
      </c>
      <c r="G820" t="s">
        <v>732</v>
      </c>
      <c r="H820" t="s">
        <v>754</v>
      </c>
      <c r="I820" t="s">
        <v>755</v>
      </c>
    </row>
    <row r="821" spans="1:9">
      <c r="A821">
        <v>820</v>
      </c>
      <c r="B821" t="s">
        <v>762</v>
      </c>
      <c r="C821" t="s">
        <v>757</v>
      </c>
      <c r="D821">
        <v>2045</v>
      </c>
      <c r="E821">
        <v>81.831540869999998</v>
      </c>
      <c r="F821" t="s">
        <v>753</v>
      </c>
      <c r="G821" t="s">
        <v>732</v>
      </c>
      <c r="H821" t="s">
        <v>754</v>
      </c>
      <c r="I821" t="s">
        <v>755</v>
      </c>
    </row>
    <row r="822" spans="1:9">
      <c r="A822">
        <v>821</v>
      </c>
      <c r="B822" t="s">
        <v>762</v>
      </c>
      <c r="C822" t="s">
        <v>757</v>
      </c>
      <c r="D822">
        <v>2046</v>
      </c>
      <c r="E822">
        <v>81.373482809999999</v>
      </c>
      <c r="F822" t="s">
        <v>753</v>
      </c>
      <c r="G822" t="s">
        <v>732</v>
      </c>
      <c r="H822" t="s">
        <v>754</v>
      </c>
      <c r="I822" t="s">
        <v>755</v>
      </c>
    </row>
    <row r="823" spans="1:9">
      <c r="A823">
        <v>822</v>
      </c>
      <c r="B823" t="s">
        <v>762</v>
      </c>
      <c r="C823" t="s">
        <v>757</v>
      </c>
      <c r="D823">
        <v>2047</v>
      </c>
      <c r="E823">
        <v>81.223647889999995</v>
      </c>
      <c r="F823" t="s">
        <v>753</v>
      </c>
      <c r="G823" t="s">
        <v>732</v>
      </c>
      <c r="H823" t="s">
        <v>754</v>
      </c>
      <c r="I823" t="s">
        <v>755</v>
      </c>
    </row>
    <row r="824" spans="1:9">
      <c r="A824">
        <v>823</v>
      </c>
      <c r="B824" t="s">
        <v>762</v>
      </c>
      <c r="C824" t="s">
        <v>757</v>
      </c>
      <c r="D824">
        <v>2048</v>
      </c>
      <c r="E824">
        <v>81.553915250000003</v>
      </c>
      <c r="F824" t="s">
        <v>753</v>
      </c>
      <c r="G824" t="s">
        <v>732</v>
      </c>
      <c r="H824" t="s">
        <v>754</v>
      </c>
      <c r="I824" t="s">
        <v>755</v>
      </c>
    </row>
    <row r="825" spans="1:9">
      <c r="A825">
        <v>824</v>
      </c>
      <c r="B825" t="s">
        <v>762</v>
      </c>
      <c r="C825" t="s">
        <v>757</v>
      </c>
      <c r="D825">
        <v>2049</v>
      </c>
      <c r="E825">
        <v>81.277466820000001</v>
      </c>
      <c r="F825" t="s">
        <v>753</v>
      </c>
      <c r="G825" t="s">
        <v>732</v>
      </c>
      <c r="H825" t="s">
        <v>754</v>
      </c>
      <c r="I825" t="s">
        <v>755</v>
      </c>
    </row>
    <row r="826" spans="1:9">
      <c r="A826">
        <v>825</v>
      </c>
      <c r="B826" t="s">
        <v>762</v>
      </c>
      <c r="C826" t="s">
        <v>757</v>
      </c>
      <c r="D826">
        <v>2050</v>
      </c>
      <c r="E826">
        <v>80.951386740000004</v>
      </c>
      <c r="F826" t="s">
        <v>753</v>
      </c>
      <c r="G826" t="s">
        <v>732</v>
      </c>
      <c r="H826" t="s">
        <v>754</v>
      </c>
      <c r="I826" t="s">
        <v>755</v>
      </c>
    </row>
    <row r="827" spans="1:9">
      <c r="A827">
        <v>826</v>
      </c>
      <c r="B827" t="s">
        <v>763</v>
      </c>
      <c r="C827" t="s">
        <v>752</v>
      </c>
      <c r="D827">
        <v>1990</v>
      </c>
      <c r="E827">
        <v>88.784256736185952</v>
      </c>
      <c r="F827" t="s">
        <v>753</v>
      </c>
      <c r="G827" t="s">
        <v>732</v>
      </c>
      <c r="H827" t="s">
        <v>754</v>
      </c>
      <c r="I827" t="s">
        <v>755</v>
      </c>
    </row>
    <row r="828" spans="1:9">
      <c r="A828">
        <v>827</v>
      </c>
      <c r="B828" t="s">
        <v>763</v>
      </c>
      <c r="C828" t="s">
        <v>752</v>
      </c>
      <c r="D828">
        <v>1991</v>
      </c>
      <c r="E828">
        <v>85.856689261512273</v>
      </c>
      <c r="F828" t="s">
        <v>753</v>
      </c>
      <c r="G828" t="s">
        <v>732</v>
      </c>
      <c r="H828" t="s">
        <v>754</v>
      </c>
      <c r="I828" t="s">
        <v>755</v>
      </c>
    </row>
    <row r="829" spans="1:9">
      <c r="A829">
        <v>828</v>
      </c>
      <c r="B829" t="s">
        <v>763</v>
      </c>
      <c r="C829" t="s">
        <v>752</v>
      </c>
      <c r="D829">
        <v>1992</v>
      </c>
      <c r="E829">
        <v>84.007216006411468</v>
      </c>
      <c r="F829" t="s">
        <v>753</v>
      </c>
      <c r="G829" t="s">
        <v>732</v>
      </c>
      <c r="H829" t="s">
        <v>754</v>
      </c>
      <c r="I829" t="s">
        <v>755</v>
      </c>
    </row>
    <row r="830" spans="1:9">
      <c r="A830">
        <v>829</v>
      </c>
      <c r="B830" t="s">
        <v>763</v>
      </c>
      <c r="C830" t="s">
        <v>752</v>
      </c>
      <c r="D830">
        <v>1993</v>
      </c>
      <c r="E830">
        <v>81.646142490913547</v>
      </c>
      <c r="F830" t="s">
        <v>753</v>
      </c>
      <c r="G830" t="s">
        <v>732</v>
      </c>
      <c r="H830" t="s">
        <v>754</v>
      </c>
      <c r="I830" t="s">
        <v>755</v>
      </c>
    </row>
    <row r="831" spans="1:9">
      <c r="A831">
        <v>830</v>
      </c>
      <c r="B831" t="s">
        <v>763</v>
      </c>
      <c r="C831" t="s">
        <v>752</v>
      </c>
      <c r="D831">
        <v>1994</v>
      </c>
      <c r="E831">
        <v>80.338743332504237</v>
      </c>
      <c r="F831" t="s">
        <v>753</v>
      </c>
      <c r="G831" t="s">
        <v>732</v>
      </c>
      <c r="H831" t="s">
        <v>754</v>
      </c>
      <c r="I831" t="s">
        <v>755</v>
      </c>
    </row>
    <row r="832" spans="1:9">
      <c r="A832">
        <v>831</v>
      </c>
      <c r="B832" t="s">
        <v>763</v>
      </c>
      <c r="C832" t="s">
        <v>752</v>
      </c>
      <c r="D832">
        <v>1995</v>
      </c>
      <c r="E832">
        <v>79.097065701496135</v>
      </c>
      <c r="F832" t="s">
        <v>753</v>
      </c>
      <c r="G832" t="s">
        <v>732</v>
      </c>
      <c r="H832" t="s">
        <v>754</v>
      </c>
      <c r="I832" t="s">
        <v>755</v>
      </c>
    </row>
    <row r="833" spans="1:9">
      <c r="A833">
        <v>832</v>
      </c>
      <c r="B833" t="s">
        <v>763</v>
      </c>
      <c r="C833" t="s">
        <v>752</v>
      </c>
      <c r="D833">
        <v>1996</v>
      </c>
      <c r="E833">
        <v>75.460629777619459</v>
      </c>
      <c r="F833" t="s">
        <v>753</v>
      </c>
      <c r="G833" t="s">
        <v>732</v>
      </c>
      <c r="H833" t="s">
        <v>754</v>
      </c>
      <c r="I833" t="s">
        <v>755</v>
      </c>
    </row>
    <row r="834" spans="1:9">
      <c r="A834">
        <v>833</v>
      </c>
      <c r="B834" t="s">
        <v>763</v>
      </c>
      <c r="C834" t="s">
        <v>752</v>
      </c>
      <c r="D834">
        <v>1997</v>
      </c>
      <c r="E834">
        <v>73.39236756223913</v>
      </c>
      <c r="F834" t="s">
        <v>753</v>
      </c>
      <c r="G834" t="s">
        <v>732</v>
      </c>
      <c r="H834" t="s">
        <v>754</v>
      </c>
      <c r="I834" t="s">
        <v>755</v>
      </c>
    </row>
    <row r="835" spans="1:9">
      <c r="A835">
        <v>834</v>
      </c>
      <c r="B835" t="s">
        <v>763</v>
      </c>
      <c r="C835" t="s">
        <v>752</v>
      </c>
      <c r="D835">
        <v>1998</v>
      </c>
      <c r="E835">
        <v>70.329425572890969</v>
      </c>
      <c r="F835" t="s">
        <v>753</v>
      </c>
      <c r="G835" t="s">
        <v>732</v>
      </c>
      <c r="H835" t="s">
        <v>754</v>
      </c>
      <c r="I835" t="s">
        <v>755</v>
      </c>
    </row>
    <row r="836" spans="1:9">
      <c r="A836">
        <v>835</v>
      </c>
      <c r="B836" t="s">
        <v>763</v>
      </c>
      <c r="C836" t="s">
        <v>752</v>
      </c>
      <c r="D836">
        <v>1999</v>
      </c>
      <c r="E836">
        <v>67.438068184704193</v>
      </c>
      <c r="F836" t="s">
        <v>753</v>
      </c>
      <c r="G836" t="s">
        <v>732</v>
      </c>
      <c r="H836" t="s">
        <v>754</v>
      </c>
      <c r="I836" t="s">
        <v>755</v>
      </c>
    </row>
    <row r="837" spans="1:9">
      <c r="A837">
        <v>836</v>
      </c>
      <c r="B837" t="s">
        <v>763</v>
      </c>
      <c r="C837" t="s">
        <v>752</v>
      </c>
      <c r="D837">
        <v>2000</v>
      </c>
      <c r="E837">
        <v>63.933949394111139</v>
      </c>
      <c r="F837" t="s">
        <v>753</v>
      </c>
      <c r="G837" t="s">
        <v>732</v>
      </c>
      <c r="H837" t="s">
        <v>754</v>
      </c>
      <c r="I837" t="s">
        <v>755</v>
      </c>
    </row>
    <row r="838" spans="1:9">
      <c r="A838">
        <v>837</v>
      </c>
      <c r="B838" t="s">
        <v>763</v>
      </c>
      <c r="C838" t="s">
        <v>752</v>
      </c>
      <c r="D838">
        <v>2001</v>
      </c>
      <c r="E838">
        <v>60.94691970678997</v>
      </c>
      <c r="F838" t="s">
        <v>753</v>
      </c>
      <c r="G838" t="s">
        <v>732</v>
      </c>
      <c r="H838" t="s">
        <v>754</v>
      </c>
      <c r="I838" t="s">
        <v>755</v>
      </c>
    </row>
    <row r="839" spans="1:9">
      <c r="A839">
        <v>838</v>
      </c>
      <c r="B839" t="s">
        <v>763</v>
      </c>
      <c r="C839" t="s">
        <v>752</v>
      </c>
      <c r="D839">
        <v>2002</v>
      </c>
      <c r="E839">
        <v>59.367409422874843</v>
      </c>
      <c r="F839" t="s">
        <v>753</v>
      </c>
      <c r="G839" t="s">
        <v>732</v>
      </c>
      <c r="H839" t="s">
        <v>754</v>
      </c>
      <c r="I839" t="s">
        <v>755</v>
      </c>
    </row>
    <row r="840" spans="1:9">
      <c r="A840">
        <v>839</v>
      </c>
      <c r="B840" t="s">
        <v>763</v>
      </c>
      <c r="C840" t="s">
        <v>752</v>
      </c>
      <c r="D840">
        <v>2003</v>
      </c>
      <c r="E840">
        <v>57.252927032027067</v>
      </c>
      <c r="F840" t="s">
        <v>753</v>
      </c>
      <c r="G840" t="s">
        <v>732</v>
      </c>
      <c r="H840" t="s">
        <v>754</v>
      </c>
      <c r="I840" t="s">
        <v>755</v>
      </c>
    </row>
    <row r="841" spans="1:9">
      <c r="A841">
        <v>840</v>
      </c>
      <c r="B841" t="s">
        <v>763</v>
      </c>
      <c r="C841" t="s">
        <v>752</v>
      </c>
      <c r="D841">
        <v>2004</v>
      </c>
      <c r="E841">
        <v>54.75353648199988</v>
      </c>
      <c r="F841" t="s">
        <v>753</v>
      </c>
      <c r="G841" t="s">
        <v>732</v>
      </c>
      <c r="H841" t="s">
        <v>754</v>
      </c>
      <c r="I841" t="s">
        <v>755</v>
      </c>
    </row>
    <row r="842" spans="1:9">
      <c r="A842">
        <v>841</v>
      </c>
      <c r="B842" t="s">
        <v>763</v>
      </c>
      <c r="C842" t="s">
        <v>752</v>
      </c>
      <c r="D842">
        <v>2005</v>
      </c>
      <c r="E842">
        <v>51.617590828304103</v>
      </c>
      <c r="F842" t="s">
        <v>753</v>
      </c>
      <c r="G842" t="s">
        <v>732</v>
      </c>
      <c r="H842" t="s">
        <v>754</v>
      </c>
      <c r="I842" t="s">
        <v>755</v>
      </c>
    </row>
    <row r="843" spans="1:9">
      <c r="A843">
        <v>842</v>
      </c>
      <c r="B843" t="s">
        <v>763</v>
      </c>
      <c r="C843" t="s">
        <v>752</v>
      </c>
      <c r="D843">
        <v>2006</v>
      </c>
      <c r="E843">
        <v>47.998490356467613</v>
      </c>
      <c r="F843" t="s">
        <v>753</v>
      </c>
      <c r="G843" t="s">
        <v>732</v>
      </c>
      <c r="H843" t="s">
        <v>754</v>
      </c>
      <c r="I843" t="s">
        <v>755</v>
      </c>
    </row>
    <row r="844" spans="1:9">
      <c r="A844">
        <v>843</v>
      </c>
      <c r="B844" t="s">
        <v>763</v>
      </c>
      <c r="C844" t="s">
        <v>752</v>
      </c>
      <c r="D844">
        <v>2007</v>
      </c>
      <c r="E844">
        <v>45.791763347098943</v>
      </c>
      <c r="F844" t="s">
        <v>753</v>
      </c>
      <c r="G844" t="s">
        <v>732</v>
      </c>
      <c r="H844" t="s">
        <v>754</v>
      </c>
      <c r="I844" t="s">
        <v>755</v>
      </c>
    </row>
    <row r="845" spans="1:9">
      <c r="A845">
        <v>844</v>
      </c>
      <c r="B845" t="s">
        <v>763</v>
      </c>
      <c r="C845" t="s">
        <v>752</v>
      </c>
      <c r="D845">
        <v>2008</v>
      </c>
      <c r="E845">
        <v>42.482461519501591</v>
      </c>
      <c r="F845" t="s">
        <v>753</v>
      </c>
      <c r="G845" t="s">
        <v>732</v>
      </c>
      <c r="H845" t="s">
        <v>754</v>
      </c>
      <c r="I845" t="s">
        <v>755</v>
      </c>
    </row>
    <row r="846" spans="1:9">
      <c r="A846">
        <v>845</v>
      </c>
      <c r="B846" t="s">
        <v>763</v>
      </c>
      <c r="C846" t="s">
        <v>752</v>
      </c>
      <c r="D846">
        <v>2009</v>
      </c>
      <c r="E846">
        <v>40.434926943879177</v>
      </c>
      <c r="F846" t="s">
        <v>753</v>
      </c>
      <c r="G846" t="s">
        <v>732</v>
      </c>
      <c r="H846" t="s">
        <v>754</v>
      </c>
      <c r="I846" t="s">
        <v>755</v>
      </c>
    </row>
    <row r="847" spans="1:9">
      <c r="A847">
        <v>846</v>
      </c>
      <c r="B847" t="s">
        <v>763</v>
      </c>
      <c r="C847" t="s">
        <v>752</v>
      </c>
      <c r="D847">
        <v>2010</v>
      </c>
      <c r="E847">
        <v>38.466426466399952</v>
      </c>
      <c r="F847" t="s">
        <v>753</v>
      </c>
      <c r="G847" t="s">
        <v>732</v>
      </c>
      <c r="H847" t="s">
        <v>754</v>
      </c>
      <c r="I847" t="s">
        <v>755</v>
      </c>
    </row>
    <row r="848" spans="1:9">
      <c r="A848">
        <v>847</v>
      </c>
      <c r="B848" t="s">
        <v>763</v>
      </c>
      <c r="C848" t="s">
        <v>752</v>
      </c>
      <c r="D848">
        <v>2011</v>
      </c>
      <c r="E848">
        <v>36.03273203914496</v>
      </c>
      <c r="F848" t="s">
        <v>753</v>
      </c>
      <c r="G848" t="s">
        <v>732</v>
      </c>
      <c r="H848" t="s">
        <v>754</v>
      </c>
      <c r="I848" t="s">
        <v>755</v>
      </c>
    </row>
    <row r="849" spans="1:9">
      <c r="A849">
        <v>848</v>
      </c>
      <c r="B849" t="s">
        <v>763</v>
      </c>
      <c r="C849" t="s">
        <v>752</v>
      </c>
      <c r="D849">
        <v>2012</v>
      </c>
      <c r="E849">
        <v>34.154119654408717</v>
      </c>
      <c r="F849" t="s">
        <v>753</v>
      </c>
      <c r="G849" t="s">
        <v>732</v>
      </c>
      <c r="H849" t="s">
        <v>754</v>
      </c>
      <c r="I849" t="s">
        <v>755</v>
      </c>
    </row>
    <row r="850" spans="1:9">
      <c r="A850">
        <v>849</v>
      </c>
      <c r="B850" t="s">
        <v>763</v>
      </c>
      <c r="C850" t="s">
        <v>752</v>
      </c>
      <c r="D850">
        <v>2013</v>
      </c>
      <c r="E850">
        <v>33.338885137308338</v>
      </c>
      <c r="F850" t="s">
        <v>753</v>
      </c>
      <c r="G850" t="s">
        <v>732</v>
      </c>
      <c r="H850" t="s">
        <v>754</v>
      </c>
      <c r="I850" t="s">
        <v>755</v>
      </c>
    </row>
    <row r="851" spans="1:9">
      <c r="A851">
        <v>850</v>
      </c>
      <c r="B851" t="s">
        <v>763</v>
      </c>
      <c r="C851" t="s">
        <v>752</v>
      </c>
      <c r="D851">
        <v>2014</v>
      </c>
      <c r="E851">
        <v>32.180527726759301</v>
      </c>
      <c r="F851" t="s">
        <v>753</v>
      </c>
      <c r="G851" t="s">
        <v>732</v>
      </c>
      <c r="H851" t="s">
        <v>754</v>
      </c>
      <c r="I851" t="s">
        <v>755</v>
      </c>
    </row>
    <row r="852" spans="1:9">
      <c r="A852">
        <v>851</v>
      </c>
      <c r="B852" t="s">
        <v>763</v>
      </c>
      <c r="C852" t="s">
        <v>752</v>
      </c>
      <c r="D852">
        <v>2015</v>
      </c>
      <c r="E852">
        <v>31.036312343068591</v>
      </c>
      <c r="F852" t="s">
        <v>753</v>
      </c>
      <c r="G852" t="s">
        <v>732</v>
      </c>
      <c r="H852" t="s">
        <v>754</v>
      </c>
      <c r="I852" t="s">
        <v>755</v>
      </c>
    </row>
    <row r="853" spans="1:9">
      <c r="A853">
        <v>852</v>
      </c>
      <c r="B853" t="s">
        <v>763</v>
      </c>
      <c r="C853" t="s">
        <v>752</v>
      </c>
      <c r="D853">
        <v>2016</v>
      </c>
      <c r="E853">
        <v>29.947263940225891</v>
      </c>
      <c r="F853" t="s">
        <v>753</v>
      </c>
      <c r="G853" t="s">
        <v>732</v>
      </c>
      <c r="H853" t="s">
        <v>754</v>
      </c>
      <c r="I853" t="s">
        <v>755</v>
      </c>
    </row>
    <row r="854" spans="1:9">
      <c r="A854">
        <v>853</v>
      </c>
      <c r="B854" t="s">
        <v>763</v>
      </c>
      <c r="C854" t="s">
        <v>752</v>
      </c>
      <c r="D854">
        <v>2017</v>
      </c>
      <c r="E854">
        <v>25.06375251759826</v>
      </c>
      <c r="F854" t="s">
        <v>753</v>
      </c>
      <c r="G854" t="s">
        <v>732</v>
      </c>
      <c r="H854" t="s">
        <v>754</v>
      </c>
      <c r="I854" t="s">
        <v>755</v>
      </c>
    </row>
    <row r="855" spans="1:9">
      <c r="A855">
        <v>854</v>
      </c>
      <c r="B855" t="s">
        <v>763</v>
      </c>
      <c r="C855" t="s">
        <v>752</v>
      </c>
      <c r="D855">
        <v>2018</v>
      </c>
      <c r="E855">
        <v>23.295785374248329</v>
      </c>
      <c r="F855" t="s">
        <v>753</v>
      </c>
      <c r="G855" t="s">
        <v>732</v>
      </c>
      <c r="H855" t="s">
        <v>754</v>
      </c>
      <c r="I855" t="s">
        <v>755</v>
      </c>
    </row>
    <row r="856" spans="1:9">
      <c r="A856">
        <v>855</v>
      </c>
      <c r="B856" t="s">
        <v>763</v>
      </c>
      <c r="C856" t="s">
        <v>752</v>
      </c>
      <c r="D856">
        <v>2019</v>
      </c>
      <c r="E856">
        <v>21.667855223915819</v>
      </c>
      <c r="F856" t="s">
        <v>753</v>
      </c>
      <c r="G856" t="s">
        <v>732</v>
      </c>
      <c r="H856" t="s">
        <v>754</v>
      </c>
      <c r="I856" t="s">
        <v>755</v>
      </c>
    </row>
    <row r="857" spans="1:9">
      <c r="A857">
        <v>856</v>
      </c>
      <c r="B857" t="s">
        <v>763</v>
      </c>
      <c r="C857" t="s">
        <v>752</v>
      </c>
      <c r="D857">
        <v>2020</v>
      </c>
      <c r="E857">
        <v>19.138737085863418</v>
      </c>
      <c r="F857" t="s">
        <v>753</v>
      </c>
      <c r="G857" t="s">
        <v>732</v>
      </c>
      <c r="H857" t="s">
        <v>754</v>
      </c>
      <c r="I857" t="s">
        <v>755</v>
      </c>
    </row>
    <row r="858" spans="1:9">
      <c r="A858">
        <v>857</v>
      </c>
      <c r="B858" t="s">
        <v>763</v>
      </c>
      <c r="C858" t="s">
        <v>752</v>
      </c>
      <c r="D858">
        <v>2021</v>
      </c>
      <c r="E858">
        <v>18.126885514455591</v>
      </c>
      <c r="F858" t="s">
        <v>753</v>
      </c>
      <c r="G858" t="s">
        <v>732</v>
      </c>
      <c r="H858" t="s">
        <v>754</v>
      </c>
      <c r="I858" t="s">
        <v>755</v>
      </c>
    </row>
    <row r="859" spans="1:9">
      <c r="A859">
        <v>858</v>
      </c>
      <c r="B859" t="s">
        <v>763</v>
      </c>
      <c r="C859" t="s">
        <v>752</v>
      </c>
      <c r="D859">
        <v>2022</v>
      </c>
      <c r="E859">
        <v>16.3820294717212</v>
      </c>
      <c r="F859" t="s">
        <v>753</v>
      </c>
      <c r="G859" t="s">
        <v>732</v>
      </c>
      <c r="H859" t="s">
        <v>754</v>
      </c>
      <c r="I859" t="s">
        <v>755</v>
      </c>
    </row>
    <row r="860" spans="1:9">
      <c r="A860">
        <v>859</v>
      </c>
      <c r="B860" t="s">
        <v>763</v>
      </c>
      <c r="C860" t="s">
        <v>752</v>
      </c>
      <c r="D860">
        <v>2023</v>
      </c>
      <c r="E860">
        <v>16.08452216511569</v>
      </c>
      <c r="F860" t="s">
        <v>753</v>
      </c>
      <c r="G860" t="s">
        <v>732</v>
      </c>
      <c r="H860" t="s">
        <v>754</v>
      </c>
      <c r="I860" t="s">
        <v>755</v>
      </c>
    </row>
    <row r="861" spans="1:9">
      <c r="A861">
        <v>860</v>
      </c>
      <c r="B861" t="s">
        <v>763</v>
      </c>
      <c r="C861" t="s">
        <v>752</v>
      </c>
      <c r="D861">
        <v>2024</v>
      </c>
      <c r="E861">
        <v>46.530318010000002</v>
      </c>
      <c r="F861" t="s">
        <v>753</v>
      </c>
      <c r="G861" t="s">
        <v>732</v>
      </c>
      <c r="H861" t="s">
        <v>754</v>
      </c>
      <c r="I861" t="s">
        <v>755</v>
      </c>
    </row>
    <row r="862" spans="1:9">
      <c r="A862">
        <v>861</v>
      </c>
      <c r="B862" t="s">
        <v>763</v>
      </c>
      <c r="C862" t="s">
        <v>752</v>
      </c>
      <c r="D862">
        <v>2025</v>
      </c>
      <c r="E862">
        <v>46.148899350000001</v>
      </c>
      <c r="F862" t="s">
        <v>753</v>
      </c>
      <c r="G862" t="s">
        <v>732</v>
      </c>
      <c r="H862" t="s">
        <v>754</v>
      </c>
      <c r="I862" t="s">
        <v>755</v>
      </c>
    </row>
    <row r="863" spans="1:9">
      <c r="A863">
        <v>862</v>
      </c>
      <c r="B863" t="s">
        <v>763</v>
      </c>
      <c r="C863" t="s">
        <v>752</v>
      </c>
      <c r="D863">
        <v>2026</v>
      </c>
      <c r="E863">
        <v>45.755534560000001</v>
      </c>
      <c r="F863" t="s">
        <v>753</v>
      </c>
      <c r="G863" t="s">
        <v>732</v>
      </c>
      <c r="H863" t="s">
        <v>754</v>
      </c>
      <c r="I863" t="s">
        <v>755</v>
      </c>
    </row>
    <row r="864" spans="1:9">
      <c r="A864">
        <v>863</v>
      </c>
      <c r="B864" t="s">
        <v>763</v>
      </c>
      <c r="C864" t="s">
        <v>752</v>
      </c>
      <c r="D864">
        <v>2027</v>
      </c>
      <c r="E864">
        <v>45.29496589</v>
      </c>
      <c r="F864" t="s">
        <v>753</v>
      </c>
      <c r="G864" t="s">
        <v>732</v>
      </c>
      <c r="H864" t="s">
        <v>754</v>
      </c>
      <c r="I864" t="s">
        <v>755</v>
      </c>
    </row>
    <row r="865" spans="1:9">
      <c r="A865">
        <v>864</v>
      </c>
      <c r="B865" t="s">
        <v>763</v>
      </c>
      <c r="C865" t="s">
        <v>752</v>
      </c>
      <c r="D865">
        <v>2028</v>
      </c>
      <c r="E865">
        <v>44.711922080000001</v>
      </c>
      <c r="F865" t="s">
        <v>753</v>
      </c>
      <c r="G865" t="s">
        <v>732</v>
      </c>
      <c r="H865" t="s">
        <v>754</v>
      </c>
      <c r="I865" t="s">
        <v>755</v>
      </c>
    </row>
    <row r="866" spans="1:9">
      <c r="A866">
        <v>865</v>
      </c>
      <c r="B866" t="s">
        <v>763</v>
      </c>
      <c r="C866" t="s">
        <v>752</v>
      </c>
      <c r="D866">
        <v>2029</v>
      </c>
      <c r="E866">
        <v>44.08546802</v>
      </c>
      <c r="F866" t="s">
        <v>753</v>
      </c>
      <c r="G866" t="s">
        <v>732</v>
      </c>
      <c r="H866" t="s">
        <v>754</v>
      </c>
      <c r="I866" t="s">
        <v>755</v>
      </c>
    </row>
    <row r="867" spans="1:9">
      <c r="A867">
        <v>866</v>
      </c>
      <c r="B867" t="s">
        <v>763</v>
      </c>
      <c r="C867" t="s">
        <v>752</v>
      </c>
      <c r="D867">
        <v>2030</v>
      </c>
      <c r="E867">
        <v>43.255553210000002</v>
      </c>
      <c r="F867" t="s">
        <v>753</v>
      </c>
      <c r="G867" t="s">
        <v>732</v>
      </c>
      <c r="H867" t="s">
        <v>754</v>
      </c>
      <c r="I867" t="s">
        <v>755</v>
      </c>
    </row>
    <row r="868" spans="1:9">
      <c r="A868">
        <v>867</v>
      </c>
      <c r="B868" t="s">
        <v>763</v>
      </c>
      <c r="C868" t="s">
        <v>752</v>
      </c>
      <c r="D868">
        <v>2031</v>
      </c>
      <c r="E868">
        <v>42.344474830000003</v>
      </c>
      <c r="F868" t="s">
        <v>753</v>
      </c>
      <c r="G868" t="s">
        <v>732</v>
      </c>
      <c r="H868" t="s">
        <v>754</v>
      </c>
      <c r="I868" t="s">
        <v>755</v>
      </c>
    </row>
    <row r="869" spans="1:9">
      <c r="A869">
        <v>868</v>
      </c>
      <c r="B869" t="s">
        <v>763</v>
      </c>
      <c r="C869" t="s">
        <v>752</v>
      </c>
      <c r="D869">
        <v>2032</v>
      </c>
      <c r="E869">
        <v>41.382047249999999</v>
      </c>
      <c r="F869" t="s">
        <v>753</v>
      </c>
      <c r="G869" t="s">
        <v>732</v>
      </c>
      <c r="H869" t="s">
        <v>754</v>
      </c>
      <c r="I869" t="s">
        <v>755</v>
      </c>
    </row>
    <row r="870" spans="1:9">
      <c r="A870">
        <v>869</v>
      </c>
      <c r="B870" t="s">
        <v>763</v>
      </c>
      <c r="C870" t="s">
        <v>752</v>
      </c>
      <c r="D870">
        <v>2033</v>
      </c>
      <c r="E870">
        <v>40.179997280000002</v>
      </c>
      <c r="F870" t="s">
        <v>753</v>
      </c>
      <c r="G870" t="s">
        <v>732</v>
      </c>
      <c r="H870" t="s">
        <v>754</v>
      </c>
      <c r="I870" t="s">
        <v>755</v>
      </c>
    </row>
    <row r="871" spans="1:9">
      <c r="A871">
        <v>870</v>
      </c>
      <c r="B871" t="s">
        <v>763</v>
      </c>
      <c r="C871" t="s">
        <v>752</v>
      </c>
      <c r="D871">
        <v>2034</v>
      </c>
      <c r="E871">
        <v>38.975940219999998</v>
      </c>
      <c r="F871" t="s">
        <v>753</v>
      </c>
      <c r="G871" t="s">
        <v>732</v>
      </c>
      <c r="H871" t="s">
        <v>754</v>
      </c>
      <c r="I871" t="s">
        <v>755</v>
      </c>
    </row>
    <row r="872" spans="1:9">
      <c r="A872">
        <v>871</v>
      </c>
      <c r="B872" t="s">
        <v>763</v>
      </c>
      <c r="C872" t="s">
        <v>752</v>
      </c>
      <c r="D872">
        <v>2035</v>
      </c>
      <c r="E872">
        <v>37.41828323</v>
      </c>
      <c r="F872" t="s">
        <v>753</v>
      </c>
      <c r="G872" t="s">
        <v>732</v>
      </c>
      <c r="H872" t="s">
        <v>754</v>
      </c>
      <c r="I872" t="s">
        <v>755</v>
      </c>
    </row>
    <row r="873" spans="1:9">
      <c r="A873">
        <v>872</v>
      </c>
      <c r="B873" t="s">
        <v>763</v>
      </c>
      <c r="C873" t="s">
        <v>752</v>
      </c>
      <c r="D873">
        <v>2036</v>
      </c>
      <c r="E873">
        <v>35.976434089999998</v>
      </c>
      <c r="F873" t="s">
        <v>753</v>
      </c>
      <c r="G873" t="s">
        <v>732</v>
      </c>
      <c r="H873" t="s">
        <v>754</v>
      </c>
      <c r="I873" t="s">
        <v>755</v>
      </c>
    </row>
    <row r="874" spans="1:9">
      <c r="A874">
        <v>873</v>
      </c>
      <c r="B874" t="s">
        <v>763</v>
      </c>
      <c r="C874" t="s">
        <v>752</v>
      </c>
      <c r="D874">
        <v>2037</v>
      </c>
      <c r="E874">
        <v>34.247295370000003</v>
      </c>
      <c r="F874" t="s">
        <v>753</v>
      </c>
      <c r="G874" t="s">
        <v>732</v>
      </c>
      <c r="H874" t="s">
        <v>754</v>
      </c>
      <c r="I874" t="s">
        <v>755</v>
      </c>
    </row>
    <row r="875" spans="1:9">
      <c r="A875">
        <v>874</v>
      </c>
      <c r="B875" t="s">
        <v>763</v>
      </c>
      <c r="C875" t="s">
        <v>752</v>
      </c>
      <c r="D875">
        <v>2038</v>
      </c>
      <c r="E875">
        <v>32.307021480000003</v>
      </c>
      <c r="F875" t="s">
        <v>753</v>
      </c>
      <c r="G875" t="s">
        <v>732</v>
      </c>
      <c r="H875" t="s">
        <v>754</v>
      </c>
      <c r="I875" t="s">
        <v>755</v>
      </c>
    </row>
    <row r="876" spans="1:9">
      <c r="A876">
        <v>875</v>
      </c>
      <c r="B876" t="s">
        <v>763</v>
      </c>
      <c r="C876" t="s">
        <v>752</v>
      </c>
      <c r="D876">
        <v>2039</v>
      </c>
      <c r="E876">
        <v>30.58305279</v>
      </c>
      <c r="F876" t="s">
        <v>753</v>
      </c>
      <c r="G876" t="s">
        <v>732</v>
      </c>
      <c r="H876" t="s">
        <v>754</v>
      </c>
      <c r="I876" t="s">
        <v>755</v>
      </c>
    </row>
    <row r="877" spans="1:9">
      <c r="A877">
        <v>876</v>
      </c>
      <c r="B877" t="s">
        <v>763</v>
      </c>
      <c r="C877" t="s">
        <v>752</v>
      </c>
      <c r="D877">
        <v>2040</v>
      </c>
      <c r="E877">
        <v>28.805443879999999</v>
      </c>
      <c r="F877" t="s">
        <v>753</v>
      </c>
      <c r="G877" t="s">
        <v>732</v>
      </c>
      <c r="H877" t="s">
        <v>754</v>
      </c>
      <c r="I877" t="s">
        <v>755</v>
      </c>
    </row>
    <row r="878" spans="1:9">
      <c r="A878">
        <v>877</v>
      </c>
      <c r="B878" t="s">
        <v>763</v>
      </c>
      <c r="C878" t="s">
        <v>752</v>
      </c>
      <c r="D878">
        <v>2041</v>
      </c>
      <c r="E878">
        <v>27.14748604</v>
      </c>
      <c r="F878" t="s">
        <v>753</v>
      </c>
      <c r="G878" t="s">
        <v>732</v>
      </c>
      <c r="H878" t="s">
        <v>754</v>
      </c>
      <c r="I878" t="s">
        <v>755</v>
      </c>
    </row>
    <row r="879" spans="1:9">
      <c r="A879">
        <v>878</v>
      </c>
      <c r="B879" t="s">
        <v>763</v>
      </c>
      <c r="C879" t="s">
        <v>752</v>
      </c>
      <c r="D879">
        <v>2042</v>
      </c>
      <c r="E879">
        <v>25.55466152</v>
      </c>
      <c r="F879" t="s">
        <v>753</v>
      </c>
      <c r="G879" t="s">
        <v>732</v>
      </c>
      <c r="H879" t="s">
        <v>754</v>
      </c>
      <c r="I879" t="s">
        <v>755</v>
      </c>
    </row>
    <row r="880" spans="1:9">
      <c r="A880">
        <v>879</v>
      </c>
      <c r="B880" t="s">
        <v>763</v>
      </c>
      <c r="C880" t="s">
        <v>752</v>
      </c>
      <c r="D880">
        <v>2043</v>
      </c>
      <c r="E880">
        <v>23.829123719999998</v>
      </c>
      <c r="F880" t="s">
        <v>753</v>
      </c>
      <c r="G880" t="s">
        <v>732</v>
      </c>
      <c r="H880" t="s">
        <v>754</v>
      </c>
      <c r="I880" t="s">
        <v>755</v>
      </c>
    </row>
    <row r="881" spans="1:9">
      <c r="A881">
        <v>880</v>
      </c>
      <c r="B881" t="s">
        <v>763</v>
      </c>
      <c r="C881" t="s">
        <v>752</v>
      </c>
      <c r="D881">
        <v>2044</v>
      </c>
      <c r="E881">
        <v>22.194824449999999</v>
      </c>
      <c r="F881" t="s">
        <v>753</v>
      </c>
      <c r="G881" t="s">
        <v>732</v>
      </c>
      <c r="H881" t="s">
        <v>754</v>
      </c>
      <c r="I881" t="s">
        <v>755</v>
      </c>
    </row>
    <row r="882" spans="1:9">
      <c r="A882">
        <v>881</v>
      </c>
      <c r="B882" t="s">
        <v>763</v>
      </c>
      <c r="C882" t="s">
        <v>752</v>
      </c>
      <c r="D882">
        <v>2045</v>
      </c>
      <c r="E882">
        <v>20.75676215</v>
      </c>
      <c r="F882" t="s">
        <v>753</v>
      </c>
      <c r="G882" t="s">
        <v>732</v>
      </c>
      <c r="H882" t="s">
        <v>754</v>
      </c>
      <c r="I882" t="s">
        <v>755</v>
      </c>
    </row>
    <row r="883" spans="1:9">
      <c r="A883">
        <v>882</v>
      </c>
      <c r="B883" t="s">
        <v>763</v>
      </c>
      <c r="C883" t="s">
        <v>752</v>
      </c>
      <c r="D883">
        <v>2046</v>
      </c>
      <c r="E883">
        <v>19.352523850000001</v>
      </c>
      <c r="F883" t="s">
        <v>753</v>
      </c>
      <c r="G883" t="s">
        <v>732</v>
      </c>
      <c r="H883" t="s">
        <v>754</v>
      </c>
      <c r="I883" t="s">
        <v>755</v>
      </c>
    </row>
    <row r="884" spans="1:9">
      <c r="A884">
        <v>883</v>
      </c>
      <c r="B884" t="s">
        <v>763</v>
      </c>
      <c r="C884" t="s">
        <v>752</v>
      </c>
      <c r="D884">
        <v>2047</v>
      </c>
      <c r="E884">
        <v>18.240744719999999</v>
      </c>
      <c r="F884" t="s">
        <v>753</v>
      </c>
      <c r="G884" t="s">
        <v>732</v>
      </c>
      <c r="H884" t="s">
        <v>754</v>
      </c>
      <c r="I884" t="s">
        <v>755</v>
      </c>
    </row>
    <row r="885" spans="1:9">
      <c r="A885">
        <v>884</v>
      </c>
      <c r="B885" t="s">
        <v>763</v>
      </c>
      <c r="C885" t="s">
        <v>752</v>
      </c>
      <c r="D885">
        <v>2048</v>
      </c>
      <c r="E885">
        <v>16.818574590000001</v>
      </c>
      <c r="F885" t="s">
        <v>753</v>
      </c>
      <c r="G885" t="s">
        <v>732</v>
      </c>
      <c r="H885" t="s">
        <v>754</v>
      </c>
      <c r="I885" t="s">
        <v>755</v>
      </c>
    </row>
    <row r="886" spans="1:9">
      <c r="A886">
        <v>885</v>
      </c>
      <c r="B886" t="s">
        <v>763</v>
      </c>
      <c r="C886" t="s">
        <v>752</v>
      </c>
      <c r="D886">
        <v>2049</v>
      </c>
      <c r="E886">
        <v>15.707981589999999</v>
      </c>
      <c r="F886" t="s">
        <v>753</v>
      </c>
      <c r="G886" t="s">
        <v>732</v>
      </c>
      <c r="H886" t="s">
        <v>754</v>
      </c>
      <c r="I886" t="s">
        <v>755</v>
      </c>
    </row>
    <row r="887" spans="1:9">
      <c r="A887">
        <v>886</v>
      </c>
      <c r="B887" t="s">
        <v>763</v>
      </c>
      <c r="C887" t="s">
        <v>752</v>
      </c>
      <c r="D887">
        <v>2050</v>
      </c>
      <c r="E887">
        <v>14.754920759999999</v>
      </c>
      <c r="F887" t="s">
        <v>753</v>
      </c>
      <c r="G887" t="s">
        <v>732</v>
      </c>
      <c r="H887" t="s">
        <v>754</v>
      </c>
      <c r="I887" t="s">
        <v>755</v>
      </c>
    </row>
    <row r="888" spans="1:9">
      <c r="A888">
        <v>887</v>
      </c>
      <c r="B888" t="s">
        <v>763</v>
      </c>
      <c r="C888" t="s">
        <v>756</v>
      </c>
      <c r="D888">
        <v>1990</v>
      </c>
      <c r="E888">
        <v>7936.4629716361687</v>
      </c>
      <c r="F888" t="s">
        <v>753</v>
      </c>
      <c r="G888" t="s">
        <v>732</v>
      </c>
      <c r="H888" t="s">
        <v>754</v>
      </c>
      <c r="I888" t="s">
        <v>755</v>
      </c>
    </row>
    <row r="889" spans="1:9">
      <c r="A889">
        <v>888</v>
      </c>
      <c r="B889" t="s">
        <v>763</v>
      </c>
      <c r="C889" t="s">
        <v>756</v>
      </c>
      <c r="D889">
        <v>1991</v>
      </c>
      <c r="E889">
        <v>7915.2837021666337</v>
      </c>
      <c r="F889" t="s">
        <v>753</v>
      </c>
      <c r="G889" t="s">
        <v>732</v>
      </c>
      <c r="H889" t="s">
        <v>754</v>
      </c>
      <c r="I889" t="s">
        <v>755</v>
      </c>
    </row>
    <row r="890" spans="1:9">
      <c r="A890">
        <v>889</v>
      </c>
      <c r="B890" t="s">
        <v>763</v>
      </c>
      <c r="C890" t="s">
        <v>756</v>
      </c>
      <c r="D890">
        <v>1992</v>
      </c>
      <c r="E890">
        <v>8271.9975429782935</v>
      </c>
      <c r="F890" t="s">
        <v>753</v>
      </c>
      <c r="G890" t="s">
        <v>732</v>
      </c>
      <c r="H890" t="s">
        <v>754</v>
      </c>
      <c r="I890" t="s">
        <v>755</v>
      </c>
    </row>
    <row r="891" spans="1:9">
      <c r="A891">
        <v>890</v>
      </c>
      <c r="B891" t="s">
        <v>763</v>
      </c>
      <c r="C891" t="s">
        <v>756</v>
      </c>
      <c r="D891">
        <v>1993</v>
      </c>
      <c r="E891">
        <v>8720.4447045830802</v>
      </c>
      <c r="F891" t="s">
        <v>753</v>
      </c>
      <c r="G891" t="s">
        <v>732</v>
      </c>
      <c r="H891" t="s">
        <v>754</v>
      </c>
      <c r="I891" t="s">
        <v>755</v>
      </c>
    </row>
    <row r="892" spans="1:9">
      <c r="A892">
        <v>891</v>
      </c>
      <c r="B892" t="s">
        <v>763</v>
      </c>
      <c r="C892" t="s">
        <v>756</v>
      </c>
      <c r="D892">
        <v>1994</v>
      </c>
      <c r="E892">
        <v>9373.6919769104479</v>
      </c>
      <c r="F892" t="s">
        <v>753</v>
      </c>
      <c r="G892" t="s">
        <v>732</v>
      </c>
      <c r="H892" t="s">
        <v>754</v>
      </c>
      <c r="I892" t="s">
        <v>755</v>
      </c>
    </row>
    <row r="893" spans="1:9">
      <c r="A893">
        <v>892</v>
      </c>
      <c r="B893" t="s">
        <v>763</v>
      </c>
      <c r="C893" t="s">
        <v>756</v>
      </c>
      <c r="D893">
        <v>1995</v>
      </c>
      <c r="E893">
        <v>10029.86605365062</v>
      </c>
      <c r="F893" t="s">
        <v>753</v>
      </c>
      <c r="G893" t="s">
        <v>732</v>
      </c>
      <c r="H893" t="s">
        <v>754</v>
      </c>
      <c r="I893" t="s">
        <v>755</v>
      </c>
    </row>
    <row r="894" spans="1:9">
      <c r="A894">
        <v>893</v>
      </c>
      <c r="B894" t="s">
        <v>763</v>
      </c>
      <c r="C894" t="s">
        <v>756</v>
      </c>
      <c r="D894">
        <v>1996</v>
      </c>
      <c r="E894">
        <v>10161.508046136831</v>
      </c>
      <c r="F894" t="s">
        <v>753</v>
      </c>
      <c r="G894" t="s">
        <v>732</v>
      </c>
      <c r="H894" t="s">
        <v>754</v>
      </c>
      <c r="I894" t="s">
        <v>755</v>
      </c>
    </row>
    <row r="895" spans="1:9">
      <c r="A895">
        <v>894</v>
      </c>
      <c r="B895" t="s">
        <v>763</v>
      </c>
      <c r="C895" t="s">
        <v>756</v>
      </c>
      <c r="D895">
        <v>1997</v>
      </c>
      <c r="E895">
        <v>10383.534321169869</v>
      </c>
      <c r="F895" t="s">
        <v>753</v>
      </c>
      <c r="G895" t="s">
        <v>732</v>
      </c>
      <c r="H895" t="s">
        <v>754</v>
      </c>
      <c r="I895" t="s">
        <v>755</v>
      </c>
    </row>
    <row r="896" spans="1:9">
      <c r="A896">
        <v>895</v>
      </c>
      <c r="B896" t="s">
        <v>763</v>
      </c>
      <c r="C896" t="s">
        <v>756</v>
      </c>
      <c r="D896">
        <v>1998</v>
      </c>
      <c r="E896">
        <v>10587.777213549291</v>
      </c>
      <c r="F896" t="s">
        <v>753</v>
      </c>
      <c r="G896" t="s">
        <v>732</v>
      </c>
      <c r="H896" t="s">
        <v>754</v>
      </c>
      <c r="I896" t="s">
        <v>755</v>
      </c>
    </row>
    <row r="897" spans="1:9">
      <c r="A897">
        <v>896</v>
      </c>
      <c r="B897" t="s">
        <v>763</v>
      </c>
      <c r="C897" t="s">
        <v>756</v>
      </c>
      <c r="D897">
        <v>1999</v>
      </c>
      <c r="E897">
        <v>10868.589794699061</v>
      </c>
      <c r="F897" t="s">
        <v>753</v>
      </c>
      <c r="G897" t="s">
        <v>732</v>
      </c>
      <c r="H897" t="s">
        <v>754</v>
      </c>
      <c r="I897" t="s">
        <v>755</v>
      </c>
    </row>
    <row r="898" spans="1:9">
      <c r="A898">
        <v>897</v>
      </c>
      <c r="B898" t="s">
        <v>763</v>
      </c>
      <c r="C898" t="s">
        <v>756</v>
      </c>
      <c r="D898">
        <v>2000</v>
      </c>
      <c r="E898">
        <v>11410.88324088933</v>
      </c>
      <c r="F898" t="s">
        <v>753</v>
      </c>
      <c r="G898" t="s">
        <v>732</v>
      </c>
      <c r="H898" t="s">
        <v>754</v>
      </c>
      <c r="I898" t="s">
        <v>755</v>
      </c>
    </row>
    <row r="899" spans="1:9">
      <c r="A899">
        <v>898</v>
      </c>
      <c r="B899" t="s">
        <v>763</v>
      </c>
      <c r="C899" t="s">
        <v>756</v>
      </c>
      <c r="D899">
        <v>2001</v>
      </c>
      <c r="E899">
        <v>11473.86129281293</v>
      </c>
      <c r="F899" t="s">
        <v>753</v>
      </c>
      <c r="G899" t="s">
        <v>732</v>
      </c>
      <c r="H899" t="s">
        <v>754</v>
      </c>
      <c r="I899" t="s">
        <v>755</v>
      </c>
    </row>
    <row r="900" spans="1:9">
      <c r="A900">
        <v>899</v>
      </c>
      <c r="B900" t="s">
        <v>763</v>
      </c>
      <c r="C900" t="s">
        <v>756</v>
      </c>
      <c r="D900">
        <v>2002</v>
      </c>
      <c r="E900">
        <v>11925.66129662087</v>
      </c>
      <c r="F900" t="s">
        <v>753</v>
      </c>
      <c r="G900" t="s">
        <v>732</v>
      </c>
      <c r="H900" t="s">
        <v>754</v>
      </c>
      <c r="I900" t="s">
        <v>755</v>
      </c>
    </row>
    <row r="901" spans="1:9">
      <c r="A901">
        <v>900</v>
      </c>
      <c r="B901" t="s">
        <v>763</v>
      </c>
      <c r="C901" t="s">
        <v>756</v>
      </c>
      <c r="D901">
        <v>2003</v>
      </c>
      <c r="E901">
        <v>12453.657640777579</v>
      </c>
      <c r="F901" t="s">
        <v>753</v>
      </c>
      <c r="G901" t="s">
        <v>732</v>
      </c>
      <c r="H901" t="s">
        <v>754</v>
      </c>
      <c r="I901" t="s">
        <v>755</v>
      </c>
    </row>
    <row r="902" spans="1:9">
      <c r="A902">
        <v>901</v>
      </c>
      <c r="B902" t="s">
        <v>763</v>
      </c>
      <c r="C902" t="s">
        <v>756</v>
      </c>
      <c r="D902">
        <v>2004</v>
      </c>
      <c r="E902">
        <v>12742.48091574046</v>
      </c>
      <c r="F902" t="s">
        <v>753</v>
      </c>
      <c r="G902" t="s">
        <v>732</v>
      </c>
      <c r="H902" t="s">
        <v>754</v>
      </c>
      <c r="I902" t="s">
        <v>755</v>
      </c>
    </row>
    <row r="903" spans="1:9">
      <c r="A903">
        <v>902</v>
      </c>
      <c r="B903" t="s">
        <v>763</v>
      </c>
      <c r="C903" t="s">
        <v>756</v>
      </c>
      <c r="D903">
        <v>2005</v>
      </c>
      <c r="E903">
        <v>12817.90344608514</v>
      </c>
      <c r="F903" t="s">
        <v>753</v>
      </c>
      <c r="G903" t="s">
        <v>732</v>
      </c>
      <c r="H903" t="s">
        <v>754</v>
      </c>
      <c r="I903" t="s">
        <v>755</v>
      </c>
    </row>
    <row r="904" spans="1:9">
      <c r="A904">
        <v>903</v>
      </c>
      <c r="B904" t="s">
        <v>763</v>
      </c>
      <c r="C904" t="s">
        <v>756</v>
      </c>
      <c r="D904">
        <v>2006</v>
      </c>
      <c r="E904">
        <v>12944.516034367311</v>
      </c>
      <c r="F904" t="s">
        <v>753</v>
      </c>
      <c r="G904" t="s">
        <v>732</v>
      </c>
      <c r="H904" t="s">
        <v>754</v>
      </c>
      <c r="I904" t="s">
        <v>755</v>
      </c>
    </row>
    <row r="905" spans="1:9">
      <c r="A905">
        <v>904</v>
      </c>
      <c r="B905" t="s">
        <v>763</v>
      </c>
      <c r="C905" t="s">
        <v>756</v>
      </c>
      <c r="D905">
        <v>2007</v>
      </c>
      <c r="E905">
        <v>13053.26501080209</v>
      </c>
      <c r="F905" t="s">
        <v>753</v>
      </c>
      <c r="G905" t="s">
        <v>732</v>
      </c>
      <c r="H905" t="s">
        <v>754</v>
      </c>
      <c r="I905" t="s">
        <v>755</v>
      </c>
    </row>
    <row r="906" spans="1:9">
      <c r="A906">
        <v>905</v>
      </c>
      <c r="B906" t="s">
        <v>763</v>
      </c>
      <c r="C906" t="s">
        <v>756</v>
      </c>
      <c r="D906">
        <v>2008</v>
      </c>
      <c r="E906">
        <v>13073.804346307301</v>
      </c>
      <c r="F906" t="s">
        <v>753</v>
      </c>
      <c r="G906" t="s">
        <v>732</v>
      </c>
      <c r="H906" t="s">
        <v>754</v>
      </c>
      <c r="I906" t="s">
        <v>755</v>
      </c>
    </row>
    <row r="907" spans="1:9">
      <c r="A907">
        <v>906</v>
      </c>
      <c r="B907" t="s">
        <v>763</v>
      </c>
      <c r="C907" t="s">
        <v>756</v>
      </c>
      <c r="D907">
        <v>2009</v>
      </c>
      <c r="E907">
        <v>12887.109320582929</v>
      </c>
      <c r="F907" t="s">
        <v>753</v>
      </c>
      <c r="G907" t="s">
        <v>732</v>
      </c>
      <c r="H907" t="s">
        <v>754</v>
      </c>
      <c r="I907" t="s">
        <v>755</v>
      </c>
    </row>
    <row r="908" spans="1:9">
      <c r="A908">
        <v>907</v>
      </c>
      <c r="B908" t="s">
        <v>763</v>
      </c>
      <c r="C908" t="s">
        <v>756</v>
      </c>
      <c r="D908">
        <v>2010</v>
      </c>
      <c r="E908">
        <v>13145.478246507701</v>
      </c>
      <c r="F908" t="s">
        <v>753</v>
      </c>
      <c r="G908" t="s">
        <v>732</v>
      </c>
      <c r="H908" t="s">
        <v>754</v>
      </c>
      <c r="I908" t="s">
        <v>755</v>
      </c>
    </row>
    <row r="909" spans="1:9">
      <c r="A909">
        <v>908</v>
      </c>
      <c r="B909" t="s">
        <v>763</v>
      </c>
      <c r="C909" t="s">
        <v>756</v>
      </c>
      <c r="D909">
        <v>2011</v>
      </c>
      <c r="E909">
        <v>13137.150645219521</v>
      </c>
      <c r="F909" t="s">
        <v>753</v>
      </c>
      <c r="G909" t="s">
        <v>732</v>
      </c>
      <c r="H909" t="s">
        <v>754</v>
      </c>
      <c r="I909" t="s">
        <v>755</v>
      </c>
    </row>
    <row r="910" spans="1:9">
      <c r="A910">
        <v>909</v>
      </c>
      <c r="B910" t="s">
        <v>763</v>
      </c>
      <c r="C910" t="s">
        <v>756</v>
      </c>
      <c r="D910">
        <v>2012</v>
      </c>
      <c r="E910">
        <v>12820.72185764974</v>
      </c>
      <c r="F910" t="s">
        <v>753</v>
      </c>
      <c r="G910" t="s">
        <v>732</v>
      </c>
      <c r="H910" t="s">
        <v>754</v>
      </c>
      <c r="I910" t="s">
        <v>755</v>
      </c>
    </row>
    <row r="911" spans="1:9">
      <c r="A911">
        <v>910</v>
      </c>
      <c r="B911" t="s">
        <v>763</v>
      </c>
      <c r="C911" t="s">
        <v>756</v>
      </c>
      <c r="D911">
        <v>2013</v>
      </c>
      <c r="E911">
        <v>12899.386439040991</v>
      </c>
      <c r="F911" t="s">
        <v>753</v>
      </c>
      <c r="G911" t="s">
        <v>732</v>
      </c>
      <c r="H911" t="s">
        <v>754</v>
      </c>
      <c r="I911" t="s">
        <v>755</v>
      </c>
    </row>
    <row r="912" spans="1:9">
      <c r="A912">
        <v>911</v>
      </c>
      <c r="B912" t="s">
        <v>763</v>
      </c>
      <c r="C912" t="s">
        <v>756</v>
      </c>
      <c r="D912">
        <v>2014</v>
      </c>
      <c r="E912">
        <v>13163.616470566179</v>
      </c>
      <c r="F912" t="s">
        <v>753</v>
      </c>
      <c r="G912" t="s">
        <v>732</v>
      </c>
      <c r="H912" t="s">
        <v>754</v>
      </c>
      <c r="I912" t="s">
        <v>755</v>
      </c>
    </row>
    <row r="913" spans="1:9">
      <c r="A913">
        <v>912</v>
      </c>
      <c r="B913" t="s">
        <v>763</v>
      </c>
      <c r="C913" t="s">
        <v>756</v>
      </c>
      <c r="D913">
        <v>2015</v>
      </c>
      <c r="E913">
        <v>13643.278707015879</v>
      </c>
      <c r="F913" t="s">
        <v>753</v>
      </c>
      <c r="G913" t="s">
        <v>732</v>
      </c>
      <c r="H913" t="s">
        <v>754</v>
      </c>
      <c r="I913" t="s">
        <v>755</v>
      </c>
    </row>
    <row r="914" spans="1:9">
      <c r="A914">
        <v>913</v>
      </c>
      <c r="B914" t="s">
        <v>763</v>
      </c>
      <c r="C914" t="s">
        <v>756</v>
      </c>
      <c r="D914">
        <v>2016</v>
      </c>
      <c r="E914">
        <v>13739.7149576464</v>
      </c>
      <c r="F914" t="s">
        <v>753</v>
      </c>
      <c r="G914" t="s">
        <v>732</v>
      </c>
      <c r="H914" t="s">
        <v>754</v>
      </c>
      <c r="I914" t="s">
        <v>755</v>
      </c>
    </row>
    <row r="915" spans="1:9">
      <c r="A915">
        <v>914</v>
      </c>
      <c r="B915" t="s">
        <v>763</v>
      </c>
      <c r="C915" t="s">
        <v>756</v>
      </c>
      <c r="D915">
        <v>2017</v>
      </c>
      <c r="E915">
        <v>14658.424764795231</v>
      </c>
      <c r="F915" t="s">
        <v>753</v>
      </c>
      <c r="G915" t="s">
        <v>732</v>
      </c>
      <c r="H915" t="s">
        <v>754</v>
      </c>
      <c r="I915" t="s">
        <v>755</v>
      </c>
    </row>
    <row r="916" spans="1:9">
      <c r="A916">
        <v>915</v>
      </c>
      <c r="B916" t="s">
        <v>763</v>
      </c>
      <c r="C916" t="s">
        <v>756</v>
      </c>
      <c r="D916">
        <v>2018</v>
      </c>
      <c r="E916">
        <v>14985.898385002571</v>
      </c>
      <c r="F916" t="s">
        <v>753</v>
      </c>
      <c r="G916" t="s">
        <v>732</v>
      </c>
      <c r="H916" t="s">
        <v>754</v>
      </c>
      <c r="I916" t="s">
        <v>755</v>
      </c>
    </row>
    <row r="917" spans="1:9">
      <c r="A917">
        <v>916</v>
      </c>
      <c r="B917" t="s">
        <v>763</v>
      </c>
      <c r="C917" t="s">
        <v>756</v>
      </c>
      <c r="D917">
        <v>2019</v>
      </c>
      <c r="E917">
        <v>14517.598671780101</v>
      </c>
      <c r="F917" t="s">
        <v>753</v>
      </c>
      <c r="G917" t="s">
        <v>732</v>
      </c>
      <c r="H917" t="s">
        <v>754</v>
      </c>
      <c r="I917" t="s">
        <v>755</v>
      </c>
    </row>
    <row r="918" spans="1:9">
      <c r="A918">
        <v>917</v>
      </c>
      <c r="B918" t="s">
        <v>763</v>
      </c>
      <c r="C918" t="s">
        <v>756</v>
      </c>
      <c r="D918">
        <v>2020</v>
      </c>
      <c r="E918">
        <v>13078.684827821249</v>
      </c>
      <c r="F918" t="s">
        <v>753</v>
      </c>
      <c r="G918" t="s">
        <v>732</v>
      </c>
      <c r="H918" t="s">
        <v>754</v>
      </c>
      <c r="I918" t="s">
        <v>755</v>
      </c>
    </row>
    <row r="919" spans="1:9">
      <c r="A919">
        <v>918</v>
      </c>
      <c r="B919" t="s">
        <v>763</v>
      </c>
      <c r="C919" t="s">
        <v>756</v>
      </c>
      <c r="D919">
        <v>2021</v>
      </c>
      <c r="E919">
        <v>13733.396455010759</v>
      </c>
      <c r="F919" t="s">
        <v>753</v>
      </c>
      <c r="G919" t="s">
        <v>732</v>
      </c>
      <c r="H919" t="s">
        <v>754</v>
      </c>
      <c r="I919" t="s">
        <v>755</v>
      </c>
    </row>
    <row r="920" spans="1:9">
      <c r="A920">
        <v>919</v>
      </c>
      <c r="B920" t="s">
        <v>763</v>
      </c>
      <c r="C920" t="s">
        <v>756</v>
      </c>
      <c r="D920">
        <v>2022</v>
      </c>
      <c r="E920">
        <v>13575.148334675579</v>
      </c>
      <c r="F920" t="s">
        <v>753</v>
      </c>
      <c r="G920" t="s">
        <v>732</v>
      </c>
      <c r="H920" t="s">
        <v>754</v>
      </c>
      <c r="I920" t="s">
        <v>755</v>
      </c>
    </row>
    <row r="921" spans="1:9">
      <c r="A921">
        <v>920</v>
      </c>
      <c r="B921" t="s">
        <v>763</v>
      </c>
      <c r="C921" t="s">
        <v>756</v>
      </c>
      <c r="D921">
        <v>2023</v>
      </c>
      <c r="E921">
        <v>14043.807389605379</v>
      </c>
      <c r="F921" t="s">
        <v>753</v>
      </c>
      <c r="G921" t="s">
        <v>732</v>
      </c>
      <c r="H921" t="s">
        <v>754</v>
      </c>
      <c r="I921" t="s">
        <v>755</v>
      </c>
    </row>
    <row r="922" spans="1:9">
      <c r="A922">
        <v>921</v>
      </c>
      <c r="B922" t="s">
        <v>763</v>
      </c>
      <c r="C922" t="s">
        <v>756</v>
      </c>
      <c r="D922">
        <v>2024</v>
      </c>
      <c r="E922">
        <v>13836.092049999999</v>
      </c>
      <c r="F922" t="s">
        <v>753</v>
      </c>
      <c r="G922" t="s">
        <v>732</v>
      </c>
      <c r="H922" t="s">
        <v>754</v>
      </c>
      <c r="I922" t="s">
        <v>755</v>
      </c>
    </row>
    <row r="923" spans="1:9">
      <c r="A923">
        <v>922</v>
      </c>
      <c r="B923" t="s">
        <v>763</v>
      </c>
      <c r="C923" t="s">
        <v>756</v>
      </c>
      <c r="D923">
        <v>2025</v>
      </c>
      <c r="E923">
        <v>13759.63861</v>
      </c>
      <c r="F923" t="s">
        <v>753</v>
      </c>
      <c r="G923" t="s">
        <v>732</v>
      </c>
      <c r="H923" t="s">
        <v>754</v>
      </c>
      <c r="I923" t="s">
        <v>755</v>
      </c>
    </row>
    <row r="924" spans="1:9">
      <c r="A924">
        <v>923</v>
      </c>
      <c r="B924" t="s">
        <v>763</v>
      </c>
      <c r="C924" t="s">
        <v>756</v>
      </c>
      <c r="D924">
        <v>2026</v>
      </c>
      <c r="E924">
        <v>13734.334349999999</v>
      </c>
      <c r="F924" t="s">
        <v>753</v>
      </c>
      <c r="G924" t="s">
        <v>732</v>
      </c>
      <c r="H924" t="s">
        <v>754</v>
      </c>
      <c r="I924" t="s">
        <v>755</v>
      </c>
    </row>
    <row r="925" spans="1:9">
      <c r="A925">
        <v>924</v>
      </c>
      <c r="B925" t="s">
        <v>763</v>
      </c>
      <c r="C925" t="s">
        <v>756</v>
      </c>
      <c r="D925">
        <v>2027</v>
      </c>
      <c r="E925">
        <v>13694.369290000001</v>
      </c>
      <c r="F925" t="s">
        <v>753</v>
      </c>
      <c r="G925" t="s">
        <v>732</v>
      </c>
      <c r="H925" t="s">
        <v>754</v>
      </c>
      <c r="I925" t="s">
        <v>755</v>
      </c>
    </row>
    <row r="926" spans="1:9">
      <c r="A926">
        <v>925</v>
      </c>
      <c r="B926" t="s">
        <v>763</v>
      </c>
      <c r="C926" t="s">
        <v>756</v>
      </c>
      <c r="D926">
        <v>2028</v>
      </c>
      <c r="E926">
        <v>13624.478870000001</v>
      </c>
      <c r="F926" t="s">
        <v>753</v>
      </c>
      <c r="G926" t="s">
        <v>732</v>
      </c>
      <c r="H926" t="s">
        <v>754</v>
      </c>
      <c r="I926" t="s">
        <v>755</v>
      </c>
    </row>
    <row r="927" spans="1:9">
      <c r="A927">
        <v>926</v>
      </c>
      <c r="B927" t="s">
        <v>763</v>
      </c>
      <c r="C927" t="s">
        <v>756</v>
      </c>
      <c r="D927">
        <v>2029</v>
      </c>
      <c r="E927">
        <v>13543.119290000001</v>
      </c>
      <c r="F927" t="s">
        <v>753</v>
      </c>
      <c r="G927" t="s">
        <v>732</v>
      </c>
      <c r="H927" t="s">
        <v>754</v>
      </c>
      <c r="I927" t="s">
        <v>755</v>
      </c>
    </row>
    <row r="928" spans="1:9">
      <c r="A928">
        <v>927</v>
      </c>
      <c r="B928" t="s">
        <v>763</v>
      </c>
      <c r="C928" t="s">
        <v>756</v>
      </c>
      <c r="D928">
        <v>2030</v>
      </c>
      <c r="E928">
        <v>13406.64064</v>
      </c>
      <c r="F928" t="s">
        <v>753</v>
      </c>
      <c r="G928" t="s">
        <v>732</v>
      </c>
      <c r="H928" t="s">
        <v>754</v>
      </c>
      <c r="I928" t="s">
        <v>755</v>
      </c>
    </row>
    <row r="929" spans="1:9">
      <c r="A929">
        <v>928</v>
      </c>
      <c r="B929" t="s">
        <v>763</v>
      </c>
      <c r="C929" t="s">
        <v>756</v>
      </c>
      <c r="D929">
        <v>2031</v>
      </c>
      <c r="E929">
        <v>13256.065210000001</v>
      </c>
      <c r="F929" t="s">
        <v>753</v>
      </c>
      <c r="G929" t="s">
        <v>732</v>
      </c>
      <c r="H929" t="s">
        <v>754</v>
      </c>
      <c r="I929" t="s">
        <v>755</v>
      </c>
    </row>
    <row r="930" spans="1:9">
      <c r="A930">
        <v>929</v>
      </c>
      <c r="B930" t="s">
        <v>763</v>
      </c>
      <c r="C930" t="s">
        <v>756</v>
      </c>
      <c r="D930">
        <v>2032</v>
      </c>
      <c r="E930">
        <v>13092.678690000001</v>
      </c>
      <c r="F930" t="s">
        <v>753</v>
      </c>
      <c r="G930" t="s">
        <v>732</v>
      </c>
      <c r="H930" t="s">
        <v>754</v>
      </c>
      <c r="I930" t="s">
        <v>755</v>
      </c>
    </row>
    <row r="931" spans="1:9">
      <c r="A931">
        <v>930</v>
      </c>
      <c r="B931" t="s">
        <v>763</v>
      </c>
      <c r="C931" t="s">
        <v>756</v>
      </c>
      <c r="D931">
        <v>2033</v>
      </c>
      <c r="E931">
        <v>12857.504070000001</v>
      </c>
      <c r="F931" t="s">
        <v>753</v>
      </c>
      <c r="G931" t="s">
        <v>732</v>
      </c>
      <c r="H931" t="s">
        <v>754</v>
      </c>
      <c r="I931" t="s">
        <v>755</v>
      </c>
    </row>
    <row r="932" spans="1:9">
      <c r="A932">
        <v>931</v>
      </c>
      <c r="B932" t="s">
        <v>763</v>
      </c>
      <c r="C932" t="s">
        <v>756</v>
      </c>
      <c r="D932">
        <v>2034</v>
      </c>
      <c r="E932">
        <v>12610.71974</v>
      </c>
      <c r="F932" t="s">
        <v>753</v>
      </c>
      <c r="G932" t="s">
        <v>732</v>
      </c>
      <c r="H932" t="s">
        <v>754</v>
      </c>
      <c r="I932" t="s">
        <v>755</v>
      </c>
    </row>
    <row r="933" spans="1:9">
      <c r="A933">
        <v>932</v>
      </c>
      <c r="B933" t="s">
        <v>763</v>
      </c>
      <c r="C933" t="s">
        <v>756</v>
      </c>
      <c r="D933">
        <v>2035</v>
      </c>
      <c r="E933">
        <v>12276.93282</v>
      </c>
      <c r="F933" t="s">
        <v>753</v>
      </c>
      <c r="G933" t="s">
        <v>732</v>
      </c>
      <c r="H933" t="s">
        <v>754</v>
      </c>
      <c r="I933" t="s">
        <v>755</v>
      </c>
    </row>
    <row r="934" spans="1:9">
      <c r="A934">
        <v>933</v>
      </c>
      <c r="B934" t="s">
        <v>763</v>
      </c>
      <c r="C934" t="s">
        <v>756</v>
      </c>
      <c r="D934">
        <v>2036</v>
      </c>
      <c r="E934">
        <v>11993.41339</v>
      </c>
      <c r="F934" t="s">
        <v>753</v>
      </c>
      <c r="G934" t="s">
        <v>732</v>
      </c>
      <c r="H934" t="s">
        <v>754</v>
      </c>
      <c r="I934" t="s">
        <v>755</v>
      </c>
    </row>
    <row r="935" spans="1:9">
      <c r="A935">
        <v>934</v>
      </c>
      <c r="B935" t="s">
        <v>763</v>
      </c>
      <c r="C935" t="s">
        <v>756</v>
      </c>
      <c r="D935">
        <v>2037</v>
      </c>
      <c r="E935">
        <v>11633.40516</v>
      </c>
      <c r="F935" t="s">
        <v>753</v>
      </c>
      <c r="G935" t="s">
        <v>732</v>
      </c>
      <c r="H935" t="s">
        <v>754</v>
      </c>
      <c r="I935" t="s">
        <v>755</v>
      </c>
    </row>
    <row r="936" spans="1:9">
      <c r="A936">
        <v>935</v>
      </c>
      <c r="B936" t="s">
        <v>763</v>
      </c>
      <c r="C936" t="s">
        <v>756</v>
      </c>
      <c r="D936">
        <v>2038</v>
      </c>
      <c r="E936">
        <v>11242.932709999999</v>
      </c>
      <c r="F936" t="s">
        <v>753</v>
      </c>
      <c r="G936" t="s">
        <v>732</v>
      </c>
      <c r="H936" t="s">
        <v>754</v>
      </c>
      <c r="I936" t="s">
        <v>755</v>
      </c>
    </row>
    <row r="937" spans="1:9">
      <c r="A937">
        <v>936</v>
      </c>
      <c r="B937" t="s">
        <v>763</v>
      </c>
      <c r="C937" t="s">
        <v>756</v>
      </c>
      <c r="D937">
        <v>2039</v>
      </c>
      <c r="E937">
        <v>10882.127039999999</v>
      </c>
      <c r="F937" t="s">
        <v>753</v>
      </c>
      <c r="G937" t="s">
        <v>732</v>
      </c>
      <c r="H937" t="s">
        <v>754</v>
      </c>
      <c r="I937" t="s">
        <v>755</v>
      </c>
    </row>
    <row r="938" spans="1:9">
      <c r="A938">
        <v>937</v>
      </c>
      <c r="B938" t="s">
        <v>763</v>
      </c>
      <c r="C938" t="s">
        <v>756</v>
      </c>
      <c r="D938">
        <v>2040</v>
      </c>
      <c r="E938">
        <v>10519.278780000001</v>
      </c>
      <c r="F938" t="s">
        <v>753</v>
      </c>
      <c r="G938" t="s">
        <v>732</v>
      </c>
      <c r="H938" t="s">
        <v>754</v>
      </c>
      <c r="I938" t="s">
        <v>755</v>
      </c>
    </row>
    <row r="939" spans="1:9">
      <c r="A939">
        <v>938</v>
      </c>
      <c r="B939" t="s">
        <v>763</v>
      </c>
      <c r="C939" t="s">
        <v>756</v>
      </c>
      <c r="D939">
        <v>2041</v>
      </c>
      <c r="E939">
        <v>10179.12154</v>
      </c>
      <c r="F939" t="s">
        <v>753</v>
      </c>
      <c r="G939" t="s">
        <v>732</v>
      </c>
      <c r="H939" t="s">
        <v>754</v>
      </c>
      <c r="I939" t="s">
        <v>755</v>
      </c>
    </row>
    <row r="940" spans="1:9">
      <c r="A940">
        <v>939</v>
      </c>
      <c r="B940" t="s">
        <v>763</v>
      </c>
      <c r="C940" t="s">
        <v>756</v>
      </c>
      <c r="D940">
        <v>2042</v>
      </c>
      <c r="E940">
        <v>9862.3981640000002</v>
      </c>
      <c r="F940" t="s">
        <v>753</v>
      </c>
      <c r="G940" t="s">
        <v>732</v>
      </c>
      <c r="H940" t="s">
        <v>754</v>
      </c>
      <c r="I940" t="s">
        <v>755</v>
      </c>
    </row>
    <row r="941" spans="1:9">
      <c r="A941">
        <v>940</v>
      </c>
      <c r="B941" t="s">
        <v>763</v>
      </c>
      <c r="C941" t="s">
        <v>756</v>
      </c>
      <c r="D941">
        <v>2043</v>
      </c>
      <c r="E941">
        <v>9468.2134409999999</v>
      </c>
      <c r="F941" t="s">
        <v>753</v>
      </c>
      <c r="G941" t="s">
        <v>732</v>
      </c>
      <c r="H941" t="s">
        <v>754</v>
      </c>
      <c r="I941" t="s">
        <v>755</v>
      </c>
    </row>
    <row r="942" spans="1:9">
      <c r="A942">
        <v>941</v>
      </c>
      <c r="B942" t="s">
        <v>763</v>
      </c>
      <c r="C942" t="s">
        <v>756</v>
      </c>
      <c r="D942">
        <v>2044</v>
      </c>
      <c r="E942">
        <v>9153.0642619999999</v>
      </c>
      <c r="F942" t="s">
        <v>753</v>
      </c>
      <c r="G942" t="s">
        <v>732</v>
      </c>
      <c r="H942" t="s">
        <v>754</v>
      </c>
      <c r="I942" t="s">
        <v>755</v>
      </c>
    </row>
    <row r="943" spans="1:9">
      <c r="A943">
        <v>942</v>
      </c>
      <c r="B943" t="s">
        <v>763</v>
      </c>
      <c r="C943" t="s">
        <v>756</v>
      </c>
      <c r="D943">
        <v>2045</v>
      </c>
      <c r="E943">
        <v>8823.0462389999993</v>
      </c>
      <c r="F943" t="s">
        <v>753</v>
      </c>
      <c r="G943" t="s">
        <v>732</v>
      </c>
      <c r="H943" t="s">
        <v>754</v>
      </c>
      <c r="I943" t="s">
        <v>755</v>
      </c>
    </row>
    <row r="944" spans="1:9">
      <c r="A944">
        <v>943</v>
      </c>
      <c r="B944" t="s">
        <v>763</v>
      </c>
      <c r="C944" t="s">
        <v>756</v>
      </c>
      <c r="D944">
        <v>2046</v>
      </c>
      <c r="E944">
        <v>8498.7260050000004</v>
      </c>
      <c r="F944" t="s">
        <v>753</v>
      </c>
      <c r="G944" t="s">
        <v>732</v>
      </c>
      <c r="H944" t="s">
        <v>754</v>
      </c>
      <c r="I944" t="s">
        <v>755</v>
      </c>
    </row>
    <row r="945" spans="1:9">
      <c r="A945">
        <v>944</v>
      </c>
      <c r="B945" t="s">
        <v>763</v>
      </c>
      <c r="C945" t="s">
        <v>756</v>
      </c>
      <c r="D945">
        <v>2047</v>
      </c>
      <c r="E945">
        <v>8204.0551820000001</v>
      </c>
      <c r="F945" t="s">
        <v>753</v>
      </c>
      <c r="G945" t="s">
        <v>732</v>
      </c>
      <c r="H945" t="s">
        <v>754</v>
      </c>
      <c r="I945" t="s">
        <v>755</v>
      </c>
    </row>
    <row r="946" spans="1:9">
      <c r="A946">
        <v>945</v>
      </c>
      <c r="B946" t="s">
        <v>763</v>
      </c>
      <c r="C946" t="s">
        <v>756</v>
      </c>
      <c r="D946">
        <v>2048</v>
      </c>
      <c r="E946">
        <v>7860.5845380000001</v>
      </c>
      <c r="F946" t="s">
        <v>753</v>
      </c>
      <c r="G946" t="s">
        <v>732</v>
      </c>
      <c r="H946" t="s">
        <v>754</v>
      </c>
      <c r="I946" t="s">
        <v>755</v>
      </c>
    </row>
    <row r="947" spans="1:9">
      <c r="A947">
        <v>946</v>
      </c>
      <c r="B947" t="s">
        <v>763</v>
      </c>
      <c r="C947" t="s">
        <v>756</v>
      </c>
      <c r="D947">
        <v>2049</v>
      </c>
      <c r="E947">
        <v>7531.949259</v>
      </c>
      <c r="F947" t="s">
        <v>753</v>
      </c>
      <c r="G947" t="s">
        <v>732</v>
      </c>
      <c r="H947" t="s">
        <v>754</v>
      </c>
      <c r="I947" t="s">
        <v>755</v>
      </c>
    </row>
    <row r="948" spans="1:9">
      <c r="A948">
        <v>947</v>
      </c>
      <c r="B948" t="s">
        <v>763</v>
      </c>
      <c r="C948" t="s">
        <v>756</v>
      </c>
      <c r="D948">
        <v>2050</v>
      </c>
      <c r="E948">
        <v>7270.5496750000002</v>
      </c>
      <c r="F948" t="s">
        <v>753</v>
      </c>
      <c r="G948" t="s">
        <v>732</v>
      </c>
      <c r="H948" t="s">
        <v>754</v>
      </c>
      <c r="I948" t="s">
        <v>755</v>
      </c>
    </row>
    <row r="949" spans="1:9">
      <c r="A949">
        <v>948</v>
      </c>
      <c r="B949" t="s">
        <v>763</v>
      </c>
      <c r="C949" t="s">
        <v>757</v>
      </c>
      <c r="D949">
        <v>1990</v>
      </c>
      <c r="E949">
        <v>98.237555362977076</v>
      </c>
      <c r="F949" t="s">
        <v>753</v>
      </c>
      <c r="G949" t="s">
        <v>732</v>
      </c>
      <c r="H949" t="s">
        <v>754</v>
      </c>
      <c r="I949" t="s">
        <v>755</v>
      </c>
    </row>
    <row r="950" spans="1:9">
      <c r="A950">
        <v>949</v>
      </c>
      <c r="B950" t="s">
        <v>763</v>
      </c>
      <c r="C950" t="s">
        <v>757</v>
      </c>
      <c r="D950">
        <v>1991</v>
      </c>
      <c r="E950">
        <v>102.0545992180696</v>
      </c>
      <c r="F950" t="s">
        <v>753</v>
      </c>
      <c r="G950" t="s">
        <v>732</v>
      </c>
      <c r="H950" t="s">
        <v>754</v>
      </c>
      <c r="I950" t="s">
        <v>755</v>
      </c>
    </row>
    <row r="951" spans="1:9">
      <c r="A951">
        <v>950</v>
      </c>
      <c r="B951" t="s">
        <v>763</v>
      </c>
      <c r="C951" t="s">
        <v>757</v>
      </c>
      <c r="D951">
        <v>1992</v>
      </c>
      <c r="E951">
        <v>109.3995794694282</v>
      </c>
      <c r="F951" t="s">
        <v>753</v>
      </c>
      <c r="G951" t="s">
        <v>732</v>
      </c>
      <c r="H951" t="s">
        <v>754</v>
      </c>
      <c r="I951" t="s">
        <v>755</v>
      </c>
    </row>
    <row r="952" spans="1:9">
      <c r="A952">
        <v>951</v>
      </c>
      <c r="B952" t="s">
        <v>763</v>
      </c>
      <c r="C952" t="s">
        <v>757</v>
      </c>
      <c r="D952">
        <v>1993</v>
      </c>
      <c r="E952">
        <v>115.05855604647221</v>
      </c>
      <c r="F952" t="s">
        <v>753</v>
      </c>
      <c r="G952" t="s">
        <v>732</v>
      </c>
      <c r="H952" t="s">
        <v>754</v>
      </c>
      <c r="I952" t="s">
        <v>755</v>
      </c>
    </row>
    <row r="953" spans="1:9">
      <c r="A953">
        <v>952</v>
      </c>
      <c r="B953" t="s">
        <v>763</v>
      </c>
      <c r="C953" t="s">
        <v>757</v>
      </c>
      <c r="D953">
        <v>1994</v>
      </c>
      <c r="E953">
        <v>123.08135582401469</v>
      </c>
      <c r="F953" t="s">
        <v>753</v>
      </c>
      <c r="G953" t="s">
        <v>732</v>
      </c>
      <c r="H953" t="s">
        <v>754</v>
      </c>
      <c r="I953" t="s">
        <v>755</v>
      </c>
    </row>
    <row r="954" spans="1:9">
      <c r="A954">
        <v>953</v>
      </c>
      <c r="B954" t="s">
        <v>763</v>
      </c>
      <c r="C954" t="s">
        <v>757</v>
      </c>
      <c r="D954">
        <v>1995</v>
      </c>
      <c r="E954">
        <v>130.79866547989741</v>
      </c>
      <c r="F954" t="s">
        <v>753</v>
      </c>
      <c r="G954" t="s">
        <v>732</v>
      </c>
      <c r="H954" t="s">
        <v>754</v>
      </c>
      <c r="I954" t="s">
        <v>755</v>
      </c>
    </row>
    <row r="955" spans="1:9">
      <c r="A955">
        <v>954</v>
      </c>
      <c r="B955" t="s">
        <v>763</v>
      </c>
      <c r="C955" t="s">
        <v>757</v>
      </c>
      <c r="D955">
        <v>1996</v>
      </c>
      <c r="E955">
        <v>133.2708226782307</v>
      </c>
      <c r="F955" t="s">
        <v>753</v>
      </c>
      <c r="G955" t="s">
        <v>732</v>
      </c>
      <c r="H955" t="s">
        <v>754</v>
      </c>
      <c r="I955" t="s">
        <v>755</v>
      </c>
    </row>
    <row r="956" spans="1:9">
      <c r="A956">
        <v>955</v>
      </c>
      <c r="B956" t="s">
        <v>763</v>
      </c>
      <c r="C956" t="s">
        <v>757</v>
      </c>
      <c r="D956">
        <v>1997</v>
      </c>
      <c r="E956">
        <v>138.9870724883958</v>
      </c>
      <c r="F956" t="s">
        <v>753</v>
      </c>
      <c r="G956" t="s">
        <v>732</v>
      </c>
      <c r="H956" t="s">
        <v>754</v>
      </c>
      <c r="I956" t="s">
        <v>755</v>
      </c>
    </row>
    <row r="957" spans="1:9">
      <c r="A957">
        <v>956</v>
      </c>
      <c r="B957" t="s">
        <v>763</v>
      </c>
      <c r="C957" t="s">
        <v>757</v>
      </c>
      <c r="D957">
        <v>1998</v>
      </c>
      <c r="E957">
        <v>142.18301023014999</v>
      </c>
      <c r="F957" t="s">
        <v>753</v>
      </c>
      <c r="G957" t="s">
        <v>732</v>
      </c>
      <c r="H957" t="s">
        <v>754</v>
      </c>
      <c r="I957" t="s">
        <v>755</v>
      </c>
    </row>
    <row r="958" spans="1:9">
      <c r="A958">
        <v>957</v>
      </c>
      <c r="B958" t="s">
        <v>763</v>
      </c>
      <c r="C958" t="s">
        <v>757</v>
      </c>
      <c r="D958">
        <v>1999</v>
      </c>
      <c r="E958">
        <v>149.2221493166488</v>
      </c>
      <c r="F958" t="s">
        <v>753</v>
      </c>
      <c r="G958" t="s">
        <v>732</v>
      </c>
      <c r="H958" t="s">
        <v>754</v>
      </c>
      <c r="I958" t="s">
        <v>755</v>
      </c>
    </row>
    <row r="959" spans="1:9">
      <c r="A959">
        <v>958</v>
      </c>
      <c r="B959" t="s">
        <v>763</v>
      </c>
      <c r="C959" t="s">
        <v>757</v>
      </c>
      <c r="D959">
        <v>2000</v>
      </c>
      <c r="E959">
        <v>160.37201268967871</v>
      </c>
      <c r="F959" t="s">
        <v>753</v>
      </c>
      <c r="G959" t="s">
        <v>732</v>
      </c>
      <c r="H959" t="s">
        <v>754</v>
      </c>
      <c r="I959" t="s">
        <v>755</v>
      </c>
    </row>
    <row r="960" spans="1:9">
      <c r="A960">
        <v>959</v>
      </c>
      <c r="B960" t="s">
        <v>763</v>
      </c>
      <c r="C960" t="s">
        <v>757</v>
      </c>
      <c r="D960">
        <v>2001</v>
      </c>
      <c r="E960">
        <v>157.92819190411669</v>
      </c>
      <c r="F960" t="s">
        <v>753</v>
      </c>
      <c r="G960" t="s">
        <v>732</v>
      </c>
      <c r="H960" t="s">
        <v>754</v>
      </c>
      <c r="I960" t="s">
        <v>755</v>
      </c>
    </row>
    <row r="961" spans="1:9">
      <c r="A961">
        <v>960</v>
      </c>
      <c r="B961" t="s">
        <v>763</v>
      </c>
      <c r="C961" t="s">
        <v>757</v>
      </c>
      <c r="D961">
        <v>2002</v>
      </c>
      <c r="E961">
        <v>163.05095719578509</v>
      </c>
      <c r="F961" t="s">
        <v>753</v>
      </c>
      <c r="G961" t="s">
        <v>732</v>
      </c>
      <c r="H961" t="s">
        <v>754</v>
      </c>
      <c r="I961" t="s">
        <v>755</v>
      </c>
    </row>
    <row r="962" spans="1:9">
      <c r="A962">
        <v>961</v>
      </c>
      <c r="B962" t="s">
        <v>763</v>
      </c>
      <c r="C962" t="s">
        <v>757</v>
      </c>
      <c r="D962">
        <v>2003</v>
      </c>
      <c r="E962">
        <v>171.64910518181361</v>
      </c>
      <c r="F962" t="s">
        <v>753</v>
      </c>
      <c r="G962" t="s">
        <v>732</v>
      </c>
      <c r="H962" t="s">
        <v>754</v>
      </c>
      <c r="I962" t="s">
        <v>755</v>
      </c>
    </row>
    <row r="963" spans="1:9">
      <c r="A963">
        <v>962</v>
      </c>
      <c r="B963" t="s">
        <v>763</v>
      </c>
      <c r="C963" t="s">
        <v>757</v>
      </c>
      <c r="D963">
        <v>2004</v>
      </c>
      <c r="E963">
        <v>178.74268416769289</v>
      </c>
      <c r="F963" t="s">
        <v>753</v>
      </c>
      <c r="G963" t="s">
        <v>732</v>
      </c>
      <c r="H963" t="s">
        <v>754</v>
      </c>
      <c r="I963" t="s">
        <v>755</v>
      </c>
    </row>
    <row r="964" spans="1:9">
      <c r="A964">
        <v>963</v>
      </c>
      <c r="B964" t="s">
        <v>763</v>
      </c>
      <c r="C964" t="s">
        <v>757</v>
      </c>
      <c r="D964">
        <v>2005</v>
      </c>
      <c r="E964">
        <v>177.36467514332219</v>
      </c>
      <c r="F964" t="s">
        <v>753</v>
      </c>
      <c r="G964" t="s">
        <v>732</v>
      </c>
      <c r="H964" t="s">
        <v>754</v>
      </c>
      <c r="I964" t="s">
        <v>755</v>
      </c>
    </row>
    <row r="965" spans="1:9">
      <c r="A965">
        <v>964</v>
      </c>
      <c r="B965" t="s">
        <v>763</v>
      </c>
      <c r="C965" t="s">
        <v>757</v>
      </c>
      <c r="D965">
        <v>2006</v>
      </c>
      <c r="E965">
        <v>173.25327673605489</v>
      </c>
      <c r="F965" t="s">
        <v>753</v>
      </c>
      <c r="G965" t="s">
        <v>732</v>
      </c>
      <c r="H965" t="s">
        <v>754</v>
      </c>
      <c r="I965" t="s">
        <v>755</v>
      </c>
    </row>
    <row r="966" spans="1:9">
      <c r="A966">
        <v>965</v>
      </c>
      <c r="B966" t="s">
        <v>763</v>
      </c>
      <c r="C966" t="s">
        <v>757</v>
      </c>
      <c r="D966">
        <v>2007</v>
      </c>
      <c r="E966">
        <v>169.70968210541679</v>
      </c>
      <c r="F966" t="s">
        <v>753</v>
      </c>
      <c r="G966" t="s">
        <v>732</v>
      </c>
      <c r="H966" t="s">
        <v>754</v>
      </c>
      <c r="I966" t="s">
        <v>755</v>
      </c>
    </row>
    <row r="967" spans="1:9">
      <c r="A967">
        <v>966</v>
      </c>
      <c r="B967" t="s">
        <v>763</v>
      </c>
      <c r="C967" t="s">
        <v>757</v>
      </c>
      <c r="D967">
        <v>2008</v>
      </c>
      <c r="E967">
        <v>162.28244194494081</v>
      </c>
      <c r="F967" t="s">
        <v>753</v>
      </c>
      <c r="G967" t="s">
        <v>732</v>
      </c>
      <c r="H967" t="s">
        <v>754</v>
      </c>
      <c r="I967" t="s">
        <v>755</v>
      </c>
    </row>
    <row r="968" spans="1:9">
      <c r="A968">
        <v>967</v>
      </c>
      <c r="B968" t="s">
        <v>763</v>
      </c>
      <c r="C968" t="s">
        <v>757</v>
      </c>
      <c r="D968">
        <v>2009</v>
      </c>
      <c r="E968">
        <v>158.41899674448049</v>
      </c>
      <c r="F968" t="s">
        <v>753</v>
      </c>
      <c r="G968" t="s">
        <v>732</v>
      </c>
      <c r="H968" t="s">
        <v>754</v>
      </c>
      <c r="I968" t="s">
        <v>755</v>
      </c>
    </row>
    <row r="969" spans="1:9">
      <c r="A969">
        <v>968</v>
      </c>
      <c r="B969" t="s">
        <v>763</v>
      </c>
      <c r="C969" t="s">
        <v>757</v>
      </c>
      <c r="D969">
        <v>2010</v>
      </c>
      <c r="E969">
        <v>150.8285815968124</v>
      </c>
      <c r="F969" t="s">
        <v>753</v>
      </c>
      <c r="G969" t="s">
        <v>732</v>
      </c>
      <c r="H969" t="s">
        <v>754</v>
      </c>
      <c r="I969" t="s">
        <v>755</v>
      </c>
    </row>
    <row r="970" spans="1:9">
      <c r="A970">
        <v>969</v>
      </c>
      <c r="B970" t="s">
        <v>763</v>
      </c>
      <c r="C970" t="s">
        <v>757</v>
      </c>
      <c r="D970">
        <v>2011</v>
      </c>
      <c r="E970">
        <v>145.02626294057299</v>
      </c>
      <c r="F970" t="s">
        <v>753</v>
      </c>
      <c r="G970" t="s">
        <v>732</v>
      </c>
      <c r="H970" t="s">
        <v>754</v>
      </c>
      <c r="I970" t="s">
        <v>755</v>
      </c>
    </row>
    <row r="971" spans="1:9">
      <c r="A971">
        <v>970</v>
      </c>
      <c r="B971" t="s">
        <v>763</v>
      </c>
      <c r="C971" t="s">
        <v>757</v>
      </c>
      <c r="D971">
        <v>2012</v>
      </c>
      <c r="E971">
        <v>138.63292021882279</v>
      </c>
      <c r="F971" t="s">
        <v>753</v>
      </c>
      <c r="G971" t="s">
        <v>732</v>
      </c>
      <c r="H971" t="s">
        <v>754</v>
      </c>
      <c r="I971" t="s">
        <v>755</v>
      </c>
    </row>
    <row r="972" spans="1:9">
      <c r="A972">
        <v>971</v>
      </c>
      <c r="B972" t="s">
        <v>763</v>
      </c>
      <c r="C972" t="s">
        <v>757</v>
      </c>
      <c r="D972">
        <v>2013</v>
      </c>
      <c r="E972">
        <v>135.5183565795864</v>
      </c>
      <c r="F972" t="s">
        <v>753</v>
      </c>
      <c r="G972" t="s">
        <v>732</v>
      </c>
      <c r="H972" t="s">
        <v>754</v>
      </c>
      <c r="I972" t="s">
        <v>755</v>
      </c>
    </row>
    <row r="973" spans="1:9">
      <c r="A973">
        <v>972</v>
      </c>
      <c r="B973" t="s">
        <v>763</v>
      </c>
      <c r="C973" t="s">
        <v>757</v>
      </c>
      <c r="D973">
        <v>2014</v>
      </c>
      <c r="E973">
        <v>131.18036423987189</v>
      </c>
      <c r="F973" t="s">
        <v>753</v>
      </c>
      <c r="G973" t="s">
        <v>732</v>
      </c>
      <c r="H973" t="s">
        <v>754</v>
      </c>
      <c r="I973" t="s">
        <v>755</v>
      </c>
    </row>
    <row r="974" spans="1:9">
      <c r="A974">
        <v>973</v>
      </c>
      <c r="B974" t="s">
        <v>763</v>
      </c>
      <c r="C974" t="s">
        <v>757</v>
      </c>
      <c r="D974">
        <v>2015</v>
      </c>
      <c r="E974">
        <v>127.4880608174234</v>
      </c>
      <c r="F974" t="s">
        <v>753</v>
      </c>
      <c r="G974" t="s">
        <v>732</v>
      </c>
      <c r="H974" t="s">
        <v>754</v>
      </c>
      <c r="I974" t="s">
        <v>755</v>
      </c>
    </row>
    <row r="975" spans="1:9">
      <c r="A975">
        <v>974</v>
      </c>
      <c r="B975" t="s">
        <v>763</v>
      </c>
      <c r="C975" t="s">
        <v>757</v>
      </c>
      <c r="D975">
        <v>2016</v>
      </c>
      <c r="E975">
        <v>124.7131886396626</v>
      </c>
      <c r="F975" t="s">
        <v>753</v>
      </c>
      <c r="G975" t="s">
        <v>732</v>
      </c>
      <c r="H975" t="s">
        <v>754</v>
      </c>
      <c r="I975" t="s">
        <v>755</v>
      </c>
    </row>
    <row r="976" spans="1:9">
      <c r="A976">
        <v>975</v>
      </c>
      <c r="B976" t="s">
        <v>763</v>
      </c>
      <c r="C976" t="s">
        <v>757</v>
      </c>
      <c r="D976">
        <v>2017</v>
      </c>
      <c r="E976">
        <v>109.4008922035942</v>
      </c>
      <c r="F976" t="s">
        <v>753</v>
      </c>
      <c r="G976" t="s">
        <v>732</v>
      </c>
      <c r="H976" t="s">
        <v>754</v>
      </c>
      <c r="I976" t="s">
        <v>755</v>
      </c>
    </row>
    <row r="977" spans="1:9">
      <c r="A977">
        <v>976</v>
      </c>
      <c r="B977" t="s">
        <v>763</v>
      </c>
      <c r="C977" t="s">
        <v>757</v>
      </c>
      <c r="D977">
        <v>2018</v>
      </c>
      <c r="E977">
        <v>106.32147636861551</v>
      </c>
      <c r="F977" t="s">
        <v>753</v>
      </c>
      <c r="G977" t="s">
        <v>732</v>
      </c>
      <c r="H977" t="s">
        <v>754</v>
      </c>
      <c r="I977" t="s">
        <v>755</v>
      </c>
    </row>
    <row r="978" spans="1:9">
      <c r="A978">
        <v>977</v>
      </c>
      <c r="B978" t="s">
        <v>763</v>
      </c>
      <c r="C978" t="s">
        <v>757</v>
      </c>
      <c r="D978">
        <v>2019</v>
      </c>
      <c r="E978">
        <v>104.98252592005881</v>
      </c>
      <c r="F978" t="s">
        <v>753</v>
      </c>
      <c r="G978" t="s">
        <v>732</v>
      </c>
      <c r="H978" t="s">
        <v>754</v>
      </c>
      <c r="I978" t="s">
        <v>755</v>
      </c>
    </row>
    <row r="979" spans="1:9">
      <c r="A979">
        <v>978</v>
      </c>
      <c r="B979" t="s">
        <v>763</v>
      </c>
      <c r="C979" t="s">
        <v>757</v>
      </c>
      <c r="D979">
        <v>2020</v>
      </c>
      <c r="E979">
        <v>94.418206146890526</v>
      </c>
      <c r="F979" t="s">
        <v>753</v>
      </c>
      <c r="G979" t="s">
        <v>732</v>
      </c>
      <c r="H979" t="s">
        <v>754</v>
      </c>
      <c r="I979" t="s">
        <v>755</v>
      </c>
    </row>
    <row r="980" spans="1:9">
      <c r="A980">
        <v>979</v>
      </c>
      <c r="B980" t="s">
        <v>763</v>
      </c>
      <c r="C980" t="s">
        <v>757</v>
      </c>
      <c r="D980">
        <v>2021</v>
      </c>
      <c r="E980">
        <v>94.99628461578358</v>
      </c>
      <c r="F980" t="s">
        <v>753</v>
      </c>
      <c r="G980" t="s">
        <v>732</v>
      </c>
      <c r="H980" t="s">
        <v>754</v>
      </c>
      <c r="I980" t="s">
        <v>755</v>
      </c>
    </row>
    <row r="981" spans="1:9">
      <c r="A981">
        <v>980</v>
      </c>
      <c r="B981" t="s">
        <v>763</v>
      </c>
      <c r="C981" t="s">
        <v>757</v>
      </c>
      <c r="D981">
        <v>2022</v>
      </c>
      <c r="E981">
        <v>94.294463319856874</v>
      </c>
      <c r="F981" t="s">
        <v>753</v>
      </c>
      <c r="G981" t="s">
        <v>732</v>
      </c>
      <c r="H981" t="s">
        <v>754</v>
      </c>
      <c r="I981" t="s">
        <v>755</v>
      </c>
    </row>
    <row r="982" spans="1:9">
      <c r="A982">
        <v>981</v>
      </c>
      <c r="B982" t="s">
        <v>763</v>
      </c>
      <c r="C982" t="s">
        <v>757</v>
      </c>
      <c r="D982">
        <v>2023</v>
      </c>
      <c r="E982">
        <v>95.671166601773862</v>
      </c>
      <c r="F982" t="s">
        <v>753</v>
      </c>
      <c r="G982" t="s">
        <v>732</v>
      </c>
      <c r="H982" t="s">
        <v>754</v>
      </c>
      <c r="I982" t="s">
        <v>755</v>
      </c>
    </row>
    <row r="983" spans="1:9">
      <c r="A983">
        <v>982</v>
      </c>
      <c r="B983" t="s">
        <v>763</v>
      </c>
      <c r="C983" t="s">
        <v>757</v>
      </c>
      <c r="D983">
        <v>2024</v>
      </c>
      <c r="E983">
        <v>134.74472249999999</v>
      </c>
      <c r="F983" t="s">
        <v>753</v>
      </c>
      <c r="G983" t="s">
        <v>732</v>
      </c>
      <c r="H983" t="s">
        <v>754</v>
      </c>
      <c r="I983" t="s">
        <v>755</v>
      </c>
    </row>
    <row r="984" spans="1:9">
      <c r="A984">
        <v>983</v>
      </c>
      <c r="B984" t="s">
        <v>763</v>
      </c>
      <c r="C984" t="s">
        <v>757</v>
      </c>
      <c r="D984">
        <v>2025</v>
      </c>
      <c r="E984">
        <v>133.33427750000001</v>
      </c>
      <c r="F984" t="s">
        <v>753</v>
      </c>
      <c r="G984" t="s">
        <v>732</v>
      </c>
      <c r="H984" t="s">
        <v>754</v>
      </c>
      <c r="I984" t="s">
        <v>755</v>
      </c>
    </row>
    <row r="985" spans="1:9">
      <c r="A985">
        <v>984</v>
      </c>
      <c r="B985" t="s">
        <v>763</v>
      </c>
      <c r="C985" t="s">
        <v>757</v>
      </c>
      <c r="D985">
        <v>2026</v>
      </c>
      <c r="E985">
        <v>132.55456419999999</v>
      </c>
      <c r="F985" t="s">
        <v>753</v>
      </c>
      <c r="G985" t="s">
        <v>732</v>
      </c>
      <c r="H985" t="s">
        <v>754</v>
      </c>
      <c r="I985" t="s">
        <v>755</v>
      </c>
    </row>
    <row r="986" spans="1:9">
      <c r="A986">
        <v>985</v>
      </c>
      <c r="B986" t="s">
        <v>763</v>
      </c>
      <c r="C986" t="s">
        <v>757</v>
      </c>
      <c r="D986">
        <v>2027</v>
      </c>
      <c r="E986">
        <v>131.63482629999999</v>
      </c>
      <c r="F986" t="s">
        <v>753</v>
      </c>
      <c r="G986" t="s">
        <v>732</v>
      </c>
      <c r="H986" t="s">
        <v>754</v>
      </c>
      <c r="I986" t="s">
        <v>755</v>
      </c>
    </row>
    <row r="987" spans="1:9">
      <c r="A987">
        <v>986</v>
      </c>
      <c r="B987" t="s">
        <v>763</v>
      </c>
      <c r="C987" t="s">
        <v>757</v>
      </c>
      <c r="D987">
        <v>2028</v>
      </c>
      <c r="E987">
        <v>130.4163302</v>
      </c>
      <c r="F987" t="s">
        <v>753</v>
      </c>
      <c r="G987" t="s">
        <v>732</v>
      </c>
      <c r="H987" t="s">
        <v>754</v>
      </c>
      <c r="I987" t="s">
        <v>755</v>
      </c>
    </row>
    <row r="988" spans="1:9">
      <c r="A988">
        <v>987</v>
      </c>
      <c r="B988" t="s">
        <v>763</v>
      </c>
      <c r="C988" t="s">
        <v>757</v>
      </c>
      <c r="D988">
        <v>2029</v>
      </c>
      <c r="E988">
        <v>129.0810228</v>
      </c>
      <c r="F988" t="s">
        <v>753</v>
      </c>
      <c r="G988" t="s">
        <v>732</v>
      </c>
      <c r="H988" t="s">
        <v>754</v>
      </c>
      <c r="I988" t="s">
        <v>755</v>
      </c>
    </row>
    <row r="989" spans="1:9">
      <c r="A989">
        <v>988</v>
      </c>
      <c r="B989" t="s">
        <v>763</v>
      </c>
      <c r="C989" t="s">
        <v>757</v>
      </c>
      <c r="D989">
        <v>2030</v>
      </c>
      <c r="E989">
        <v>127.2242816</v>
      </c>
      <c r="F989" t="s">
        <v>753</v>
      </c>
      <c r="G989" t="s">
        <v>732</v>
      </c>
      <c r="H989" t="s">
        <v>754</v>
      </c>
      <c r="I989" t="s">
        <v>755</v>
      </c>
    </row>
    <row r="990" spans="1:9">
      <c r="A990">
        <v>989</v>
      </c>
      <c r="B990" t="s">
        <v>763</v>
      </c>
      <c r="C990" t="s">
        <v>757</v>
      </c>
      <c r="D990">
        <v>2031</v>
      </c>
      <c r="E990">
        <v>125.43559279999999</v>
      </c>
      <c r="F990" t="s">
        <v>753</v>
      </c>
      <c r="G990" t="s">
        <v>732</v>
      </c>
      <c r="H990" t="s">
        <v>754</v>
      </c>
      <c r="I990" t="s">
        <v>755</v>
      </c>
    </row>
    <row r="991" spans="1:9">
      <c r="A991">
        <v>990</v>
      </c>
      <c r="B991" t="s">
        <v>763</v>
      </c>
      <c r="C991" t="s">
        <v>757</v>
      </c>
      <c r="D991">
        <v>2032</v>
      </c>
      <c r="E991">
        <v>123.53036729999999</v>
      </c>
      <c r="F991" t="s">
        <v>753</v>
      </c>
      <c r="G991" t="s">
        <v>732</v>
      </c>
      <c r="H991" t="s">
        <v>754</v>
      </c>
      <c r="I991" t="s">
        <v>755</v>
      </c>
    </row>
    <row r="992" spans="1:9">
      <c r="A992">
        <v>991</v>
      </c>
      <c r="B992" t="s">
        <v>763</v>
      </c>
      <c r="C992" t="s">
        <v>757</v>
      </c>
      <c r="D992">
        <v>2033</v>
      </c>
      <c r="E992">
        <v>120.9900528</v>
      </c>
      <c r="F992" t="s">
        <v>753</v>
      </c>
      <c r="G992" t="s">
        <v>732</v>
      </c>
      <c r="H992" t="s">
        <v>754</v>
      </c>
      <c r="I992" t="s">
        <v>755</v>
      </c>
    </row>
    <row r="993" spans="1:9">
      <c r="A993">
        <v>992</v>
      </c>
      <c r="B993" t="s">
        <v>763</v>
      </c>
      <c r="C993" t="s">
        <v>757</v>
      </c>
      <c r="D993">
        <v>2034</v>
      </c>
      <c r="E993">
        <v>118.3922815</v>
      </c>
      <c r="F993" t="s">
        <v>753</v>
      </c>
      <c r="G993" t="s">
        <v>732</v>
      </c>
      <c r="H993" t="s">
        <v>754</v>
      </c>
      <c r="I993" t="s">
        <v>755</v>
      </c>
    </row>
    <row r="994" spans="1:9">
      <c r="A994">
        <v>993</v>
      </c>
      <c r="B994" t="s">
        <v>763</v>
      </c>
      <c r="C994" t="s">
        <v>757</v>
      </c>
      <c r="D994">
        <v>2035</v>
      </c>
      <c r="E994">
        <v>114.939245</v>
      </c>
      <c r="F994" t="s">
        <v>753</v>
      </c>
      <c r="G994" t="s">
        <v>732</v>
      </c>
      <c r="H994" t="s">
        <v>754</v>
      </c>
      <c r="I994" t="s">
        <v>755</v>
      </c>
    </row>
    <row r="995" spans="1:9">
      <c r="A995">
        <v>994</v>
      </c>
      <c r="B995" t="s">
        <v>763</v>
      </c>
      <c r="C995" t="s">
        <v>757</v>
      </c>
      <c r="D995">
        <v>2036</v>
      </c>
      <c r="E995">
        <v>111.8727859</v>
      </c>
      <c r="F995" t="s">
        <v>753</v>
      </c>
      <c r="G995" t="s">
        <v>732</v>
      </c>
      <c r="H995" t="s">
        <v>754</v>
      </c>
      <c r="I995" t="s">
        <v>755</v>
      </c>
    </row>
    <row r="996" spans="1:9">
      <c r="A996">
        <v>995</v>
      </c>
      <c r="B996" t="s">
        <v>763</v>
      </c>
      <c r="C996" t="s">
        <v>757</v>
      </c>
      <c r="D996">
        <v>2037</v>
      </c>
      <c r="E996">
        <v>108.0972364</v>
      </c>
      <c r="F996" t="s">
        <v>753</v>
      </c>
      <c r="G996" t="s">
        <v>732</v>
      </c>
      <c r="H996" t="s">
        <v>754</v>
      </c>
      <c r="I996" t="s">
        <v>755</v>
      </c>
    </row>
    <row r="997" spans="1:9">
      <c r="A997">
        <v>996</v>
      </c>
      <c r="B997" t="s">
        <v>763</v>
      </c>
      <c r="C997" t="s">
        <v>757</v>
      </c>
      <c r="D997">
        <v>2038</v>
      </c>
      <c r="E997">
        <v>103.9217842</v>
      </c>
      <c r="F997" t="s">
        <v>753</v>
      </c>
      <c r="G997" t="s">
        <v>732</v>
      </c>
      <c r="H997" t="s">
        <v>754</v>
      </c>
      <c r="I997" t="s">
        <v>755</v>
      </c>
    </row>
    <row r="998" spans="1:9">
      <c r="A998">
        <v>997</v>
      </c>
      <c r="B998" t="s">
        <v>763</v>
      </c>
      <c r="C998" t="s">
        <v>757</v>
      </c>
      <c r="D998">
        <v>2039</v>
      </c>
      <c r="E998">
        <v>100.1815373</v>
      </c>
      <c r="F998" t="s">
        <v>753</v>
      </c>
      <c r="G998" t="s">
        <v>732</v>
      </c>
      <c r="H998" t="s">
        <v>754</v>
      </c>
      <c r="I998" t="s">
        <v>755</v>
      </c>
    </row>
    <row r="999" spans="1:9">
      <c r="A999">
        <v>998</v>
      </c>
      <c r="B999" t="s">
        <v>763</v>
      </c>
      <c r="C999" t="s">
        <v>757</v>
      </c>
      <c r="D999">
        <v>2040</v>
      </c>
      <c r="E999">
        <v>96.365394949999995</v>
      </c>
      <c r="F999" t="s">
        <v>753</v>
      </c>
      <c r="G999" t="s">
        <v>732</v>
      </c>
      <c r="H999" t="s">
        <v>754</v>
      </c>
      <c r="I999" t="s">
        <v>755</v>
      </c>
    </row>
    <row r="1000" spans="1:9">
      <c r="A1000">
        <v>999</v>
      </c>
      <c r="B1000" t="s">
        <v>763</v>
      </c>
      <c r="C1000" t="s">
        <v>757</v>
      </c>
      <c r="D1000">
        <v>2041</v>
      </c>
      <c r="E1000">
        <v>92.699640479999999</v>
      </c>
      <c r="F1000" t="s">
        <v>753</v>
      </c>
      <c r="G1000" t="s">
        <v>732</v>
      </c>
      <c r="H1000" t="s">
        <v>754</v>
      </c>
      <c r="I1000" t="s">
        <v>755</v>
      </c>
    </row>
    <row r="1001" spans="1:9">
      <c r="A1001">
        <v>1000</v>
      </c>
      <c r="B1001" t="s">
        <v>763</v>
      </c>
      <c r="C1001" t="s">
        <v>757</v>
      </c>
      <c r="D1001">
        <v>2042</v>
      </c>
      <c r="E1001">
        <v>89.33881384</v>
      </c>
      <c r="F1001" t="s">
        <v>753</v>
      </c>
      <c r="G1001" t="s">
        <v>732</v>
      </c>
      <c r="H1001" t="s">
        <v>754</v>
      </c>
      <c r="I1001" t="s">
        <v>755</v>
      </c>
    </row>
    <row r="1002" spans="1:9">
      <c r="A1002">
        <v>1001</v>
      </c>
      <c r="B1002" t="s">
        <v>763</v>
      </c>
      <c r="C1002" t="s">
        <v>757</v>
      </c>
      <c r="D1002">
        <v>2043</v>
      </c>
      <c r="E1002">
        <v>85.453116030000004</v>
      </c>
      <c r="F1002" t="s">
        <v>753</v>
      </c>
      <c r="G1002" t="s">
        <v>732</v>
      </c>
      <c r="H1002" t="s">
        <v>754</v>
      </c>
      <c r="I1002" t="s">
        <v>755</v>
      </c>
    </row>
    <row r="1003" spans="1:9">
      <c r="A1003">
        <v>1002</v>
      </c>
      <c r="B1003" t="s">
        <v>763</v>
      </c>
      <c r="C1003" t="s">
        <v>757</v>
      </c>
      <c r="D1003">
        <v>2044</v>
      </c>
      <c r="E1003">
        <v>82.052202129999998</v>
      </c>
      <c r="F1003" t="s">
        <v>753</v>
      </c>
      <c r="G1003" t="s">
        <v>732</v>
      </c>
      <c r="H1003" t="s">
        <v>754</v>
      </c>
      <c r="I1003" t="s">
        <v>755</v>
      </c>
    </row>
    <row r="1004" spans="1:9">
      <c r="A1004">
        <v>1003</v>
      </c>
      <c r="B1004" t="s">
        <v>763</v>
      </c>
      <c r="C1004" t="s">
        <v>757</v>
      </c>
      <c r="D1004">
        <v>2045</v>
      </c>
      <c r="E1004">
        <v>78.829996219999998</v>
      </c>
      <c r="F1004" t="s">
        <v>753</v>
      </c>
      <c r="G1004" t="s">
        <v>732</v>
      </c>
      <c r="H1004" t="s">
        <v>754</v>
      </c>
      <c r="I1004" t="s">
        <v>755</v>
      </c>
    </row>
    <row r="1005" spans="1:9">
      <c r="A1005">
        <v>1004</v>
      </c>
      <c r="B1005" t="s">
        <v>763</v>
      </c>
      <c r="C1005" t="s">
        <v>757</v>
      </c>
      <c r="D1005">
        <v>2046</v>
      </c>
      <c r="E1005">
        <v>75.649701789999995</v>
      </c>
      <c r="F1005" t="s">
        <v>753</v>
      </c>
      <c r="G1005" t="s">
        <v>732</v>
      </c>
      <c r="H1005" t="s">
        <v>754</v>
      </c>
      <c r="I1005" t="s">
        <v>755</v>
      </c>
    </row>
    <row r="1006" spans="1:9">
      <c r="A1006">
        <v>1005</v>
      </c>
      <c r="B1006" t="s">
        <v>763</v>
      </c>
      <c r="C1006" t="s">
        <v>757</v>
      </c>
      <c r="D1006">
        <v>2047</v>
      </c>
      <c r="E1006">
        <v>72.986082760000002</v>
      </c>
      <c r="F1006" t="s">
        <v>753</v>
      </c>
      <c r="G1006" t="s">
        <v>732</v>
      </c>
      <c r="H1006" t="s">
        <v>754</v>
      </c>
      <c r="I1006" t="s">
        <v>755</v>
      </c>
    </row>
    <row r="1007" spans="1:9">
      <c r="A1007">
        <v>1006</v>
      </c>
      <c r="B1007" t="s">
        <v>763</v>
      </c>
      <c r="C1007" t="s">
        <v>757</v>
      </c>
      <c r="D1007">
        <v>2048</v>
      </c>
      <c r="E1007">
        <v>69.699473280000007</v>
      </c>
      <c r="F1007" t="s">
        <v>753</v>
      </c>
      <c r="G1007" t="s">
        <v>732</v>
      </c>
      <c r="H1007" t="s">
        <v>754</v>
      </c>
      <c r="I1007" t="s">
        <v>755</v>
      </c>
    </row>
    <row r="1008" spans="1:9">
      <c r="A1008">
        <v>1007</v>
      </c>
      <c r="B1008" t="s">
        <v>763</v>
      </c>
      <c r="C1008" t="s">
        <v>757</v>
      </c>
      <c r="D1008">
        <v>2049</v>
      </c>
      <c r="E1008">
        <v>66.87216574</v>
      </c>
      <c r="F1008" t="s">
        <v>753</v>
      </c>
      <c r="G1008" t="s">
        <v>732</v>
      </c>
      <c r="H1008" t="s">
        <v>754</v>
      </c>
      <c r="I1008" t="s">
        <v>755</v>
      </c>
    </row>
    <row r="1009" spans="1:9">
      <c r="A1009">
        <v>1008</v>
      </c>
      <c r="B1009" t="s">
        <v>763</v>
      </c>
      <c r="C1009" t="s">
        <v>757</v>
      </c>
      <c r="D1009">
        <v>2050</v>
      </c>
      <c r="E1009">
        <v>64.557617789999995</v>
      </c>
      <c r="F1009" t="s">
        <v>753</v>
      </c>
      <c r="G1009" t="s">
        <v>732</v>
      </c>
      <c r="H1009" t="s">
        <v>754</v>
      </c>
      <c r="I1009" t="s">
        <v>755</v>
      </c>
    </row>
    <row r="1010" spans="1:9">
      <c r="A1010">
        <v>1009</v>
      </c>
      <c r="B1010" t="s">
        <v>764</v>
      </c>
      <c r="C1010" t="s">
        <v>752</v>
      </c>
      <c r="D1010">
        <v>1990</v>
      </c>
      <c r="E1010">
        <v>3092.7871340000002</v>
      </c>
      <c r="F1010" t="s">
        <v>753</v>
      </c>
      <c r="G1010" t="s">
        <v>732</v>
      </c>
      <c r="H1010" t="s">
        <v>754</v>
      </c>
      <c r="I1010" t="s">
        <v>755</v>
      </c>
    </row>
    <row r="1011" spans="1:9">
      <c r="A1011">
        <v>1010</v>
      </c>
      <c r="B1011" t="s">
        <v>764</v>
      </c>
      <c r="C1011" t="s">
        <v>752</v>
      </c>
      <c r="D1011">
        <v>1991</v>
      </c>
      <c r="E1011">
        <v>3184.1290800000002</v>
      </c>
      <c r="F1011" t="s">
        <v>753</v>
      </c>
      <c r="G1011" t="s">
        <v>732</v>
      </c>
      <c r="H1011" t="s">
        <v>754</v>
      </c>
      <c r="I1011" t="s">
        <v>755</v>
      </c>
    </row>
    <row r="1012" spans="1:9">
      <c r="A1012">
        <v>1011</v>
      </c>
      <c r="B1012" t="s">
        <v>764</v>
      </c>
      <c r="C1012" t="s">
        <v>752</v>
      </c>
      <c r="D1012">
        <v>1992</v>
      </c>
      <c r="E1012">
        <v>3272.030342</v>
      </c>
      <c r="F1012" t="s">
        <v>753</v>
      </c>
      <c r="G1012" t="s">
        <v>732</v>
      </c>
      <c r="H1012" t="s">
        <v>754</v>
      </c>
      <c r="I1012" t="s">
        <v>755</v>
      </c>
    </row>
    <row r="1013" spans="1:9">
      <c r="A1013">
        <v>1012</v>
      </c>
      <c r="B1013" t="s">
        <v>764</v>
      </c>
      <c r="C1013" t="s">
        <v>752</v>
      </c>
      <c r="D1013">
        <v>1993</v>
      </c>
      <c r="E1013">
        <v>3357.6193060000001</v>
      </c>
      <c r="F1013" t="s">
        <v>753</v>
      </c>
      <c r="G1013" t="s">
        <v>732</v>
      </c>
      <c r="H1013" t="s">
        <v>754</v>
      </c>
      <c r="I1013" t="s">
        <v>755</v>
      </c>
    </row>
    <row r="1014" spans="1:9">
      <c r="A1014">
        <v>1013</v>
      </c>
      <c r="B1014" t="s">
        <v>764</v>
      </c>
      <c r="C1014" t="s">
        <v>752</v>
      </c>
      <c r="D1014">
        <v>1994</v>
      </c>
      <c r="E1014">
        <v>3335.2394869999998</v>
      </c>
      <c r="F1014" t="s">
        <v>753</v>
      </c>
      <c r="G1014" t="s">
        <v>732</v>
      </c>
      <c r="H1014" t="s">
        <v>754</v>
      </c>
      <c r="I1014" t="s">
        <v>755</v>
      </c>
    </row>
    <row r="1015" spans="1:9">
      <c r="A1015">
        <v>1014</v>
      </c>
      <c r="B1015" t="s">
        <v>764</v>
      </c>
      <c r="C1015" t="s">
        <v>752</v>
      </c>
      <c r="D1015">
        <v>1995</v>
      </c>
      <c r="E1015">
        <v>3414.4642720000002</v>
      </c>
      <c r="F1015" t="s">
        <v>753</v>
      </c>
      <c r="G1015" t="s">
        <v>732</v>
      </c>
      <c r="H1015" t="s">
        <v>754</v>
      </c>
      <c r="I1015" t="s">
        <v>755</v>
      </c>
    </row>
    <row r="1016" spans="1:9">
      <c r="A1016">
        <v>1015</v>
      </c>
      <c r="B1016" t="s">
        <v>764</v>
      </c>
      <c r="C1016" t="s">
        <v>752</v>
      </c>
      <c r="D1016">
        <v>1996</v>
      </c>
      <c r="E1016">
        <v>3488.3361180000002</v>
      </c>
      <c r="F1016" t="s">
        <v>753</v>
      </c>
      <c r="G1016" t="s">
        <v>732</v>
      </c>
      <c r="H1016" t="s">
        <v>754</v>
      </c>
      <c r="I1016" t="s">
        <v>755</v>
      </c>
    </row>
    <row r="1017" spans="1:9">
      <c r="A1017">
        <v>1016</v>
      </c>
      <c r="B1017" t="s">
        <v>764</v>
      </c>
      <c r="C1017" t="s">
        <v>752</v>
      </c>
      <c r="D1017">
        <v>1997</v>
      </c>
      <c r="E1017">
        <v>3550.41561</v>
      </c>
      <c r="F1017" t="s">
        <v>753</v>
      </c>
      <c r="G1017" t="s">
        <v>732</v>
      </c>
      <c r="H1017" t="s">
        <v>754</v>
      </c>
      <c r="I1017" t="s">
        <v>755</v>
      </c>
    </row>
    <row r="1018" spans="1:9">
      <c r="A1018">
        <v>1017</v>
      </c>
      <c r="B1018" t="s">
        <v>764</v>
      </c>
      <c r="C1018" t="s">
        <v>752</v>
      </c>
      <c r="D1018">
        <v>1998</v>
      </c>
      <c r="E1018">
        <v>3575.901558</v>
      </c>
      <c r="F1018" t="s">
        <v>753</v>
      </c>
      <c r="G1018" t="s">
        <v>732</v>
      </c>
      <c r="H1018" t="s">
        <v>754</v>
      </c>
      <c r="I1018" t="s">
        <v>755</v>
      </c>
    </row>
    <row r="1019" spans="1:9">
      <c r="A1019">
        <v>1018</v>
      </c>
      <c r="B1019" t="s">
        <v>764</v>
      </c>
      <c r="C1019" t="s">
        <v>752</v>
      </c>
      <c r="D1019">
        <v>1999</v>
      </c>
      <c r="E1019">
        <v>3598.4863030000001</v>
      </c>
      <c r="F1019" t="s">
        <v>753</v>
      </c>
      <c r="G1019" t="s">
        <v>732</v>
      </c>
      <c r="H1019" t="s">
        <v>754</v>
      </c>
      <c r="I1019" t="s">
        <v>755</v>
      </c>
    </row>
    <row r="1020" spans="1:9">
      <c r="A1020">
        <v>1019</v>
      </c>
      <c r="B1020" t="s">
        <v>764</v>
      </c>
      <c r="C1020" t="s">
        <v>752</v>
      </c>
      <c r="D1020">
        <v>2000</v>
      </c>
      <c r="E1020">
        <v>3629.937156</v>
      </c>
      <c r="F1020" t="s">
        <v>753</v>
      </c>
      <c r="G1020" t="s">
        <v>732</v>
      </c>
      <c r="H1020" t="s">
        <v>754</v>
      </c>
      <c r="I1020" t="s">
        <v>755</v>
      </c>
    </row>
    <row r="1021" spans="1:9">
      <c r="A1021">
        <v>1020</v>
      </c>
      <c r="B1021" t="s">
        <v>764</v>
      </c>
      <c r="C1021" t="s">
        <v>752</v>
      </c>
      <c r="D1021">
        <v>2001</v>
      </c>
      <c r="E1021">
        <v>3654.9555099999998</v>
      </c>
      <c r="F1021" t="s">
        <v>753</v>
      </c>
      <c r="G1021" t="s">
        <v>732</v>
      </c>
      <c r="H1021" t="s">
        <v>754</v>
      </c>
      <c r="I1021" t="s">
        <v>755</v>
      </c>
    </row>
    <row r="1022" spans="1:9">
      <c r="A1022">
        <v>1021</v>
      </c>
      <c r="B1022" t="s">
        <v>764</v>
      </c>
      <c r="C1022" t="s">
        <v>752</v>
      </c>
      <c r="D1022">
        <v>2002</v>
      </c>
      <c r="E1022">
        <v>3684.3237760000002</v>
      </c>
      <c r="F1022" t="s">
        <v>753</v>
      </c>
      <c r="G1022" t="s">
        <v>732</v>
      </c>
      <c r="H1022" t="s">
        <v>754</v>
      </c>
      <c r="I1022" t="s">
        <v>755</v>
      </c>
    </row>
    <row r="1023" spans="1:9">
      <c r="A1023">
        <v>1022</v>
      </c>
      <c r="B1023" t="s">
        <v>764</v>
      </c>
      <c r="C1023" t="s">
        <v>752</v>
      </c>
      <c r="D1023">
        <v>2003</v>
      </c>
      <c r="E1023">
        <v>3623.252422</v>
      </c>
      <c r="F1023" t="s">
        <v>753</v>
      </c>
      <c r="G1023" t="s">
        <v>732</v>
      </c>
      <c r="H1023" t="s">
        <v>754</v>
      </c>
      <c r="I1023" t="s">
        <v>755</v>
      </c>
    </row>
    <row r="1024" spans="1:9">
      <c r="A1024">
        <v>1023</v>
      </c>
      <c r="B1024" t="s">
        <v>764</v>
      </c>
      <c r="C1024" t="s">
        <v>752</v>
      </c>
      <c r="D1024">
        <v>2004</v>
      </c>
      <c r="E1024">
        <v>3651.566014</v>
      </c>
      <c r="F1024" t="s">
        <v>753</v>
      </c>
      <c r="G1024" t="s">
        <v>732</v>
      </c>
      <c r="H1024" t="s">
        <v>754</v>
      </c>
      <c r="I1024" t="s">
        <v>755</v>
      </c>
    </row>
    <row r="1025" spans="1:9">
      <c r="A1025">
        <v>1024</v>
      </c>
      <c r="B1025" t="s">
        <v>764</v>
      </c>
      <c r="C1025" t="s">
        <v>752</v>
      </c>
      <c r="D1025">
        <v>2005</v>
      </c>
      <c r="E1025">
        <v>3635.3483500000002</v>
      </c>
      <c r="F1025" t="s">
        <v>753</v>
      </c>
      <c r="G1025" t="s">
        <v>732</v>
      </c>
      <c r="H1025" t="s">
        <v>754</v>
      </c>
      <c r="I1025" t="s">
        <v>755</v>
      </c>
    </row>
    <row r="1026" spans="1:9">
      <c r="A1026">
        <v>1025</v>
      </c>
      <c r="B1026" t="s">
        <v>764</v>
      </c>
      <c r="C1026" t="s">
        <v>752</v>
      </c>
      <c r="D1026">
        <v>2006</v>
      </c>
      <c r="E1026">
        <v>3589.4720950000001</v>
      </c>
      <c r="F1026" t="s">
        <v>753</v>
      </c>
      <c r="G1026" t="s">
        <v>732</v>
      </c>
      <c r="H1026" t="s">
        <v>754</v>
      </c>
      <c r="I1026" t="s">
        <v>755</v>
      </c>
    </row>
    <row r="1027" spans="1:9">
      <c r="A1027">
        <v>1026</v>
      </c>
      <c r="B1027" t="s">
        <v>764</v>
      </c>
      <c r="C1027" t="s">
        <v>752</v>
      </c>
      <c r="D1027">
        <v>2007</v>
      </c>
      <c r="E1027">
        <v>3562.755044</v>
      </c>
      <c r="F1027" t="s">
        <v>753</v>
      </c>
      <c r="G1027" t="s">
        <v>732</v>
      </c>
      <c r="H1027" t="s">
        <v>754</v>
      </c>
      <c r="I1027" t="s">
        <v>755</v>
      </c>
    </row>
    <row r="1028" spans="1:9">
      <c r="A1028">
        <v>1027</v>
      </c>
      <c r="B1028" t="s">
        <v>764</v>
      </c>
      <c r="C1028" t="s">
        <v>752</v>
      </c>
      <c r="D1028">
        <v>2008</v>
      </c>
      <c r="E1028">
        <v>3517.8157820000001</v>
      </c>
      <c r="F1028" t="s">
        <v>753</v>
      </c>
      <c r="G1028" t="s">
        <v>732</v>
      </c>
      <c r="H1028" t="s">
        <v>754</v>
      </c>
      <c r="I1028" t="s">
        <v>755</v>
      </c>
    </row>
    <row r="1029" spans="1:9">
      <c r="A1029">
        <v>1028</v>
      </c>
      <c r="B1029" t="s">
        <v>764</v>
      </c>
      <c r="C1029" t="s">
        <v>752</v>
      </c>
      <c r="D1029">
        <v>2009</v>
      </c>
      <c r="E1029">
        <v>3458.51451</v>
      </c>
      <c r="F1029" t="s">
        <v>753</v>
      </c>
      <c r="G1029" t="s">
        <v>732</v>
      </c>
      <c r="H1029" t="s">
        <v>754</v>
      </c>
      <c r="I1029" t="s">
        <v>755</v>
      </c>
    </row>
    <row r="1030" spans="1:9">
      <c r="A1030">
        <v>1029</v>
      </c>
      <c r="B1030" t="s">
        <v>764</v>
      </c>
      <c r="C1030" t="s">
        <v>752</v>
      </c>
      <c r="D1030">
        <v>2010</v>
      </c>
      <c r="E1030">
        <v>3417.8545840000002</v>
      </c>
      <c r="F1030" t="s">
        <v>753</v>
      </c>
      <c r="G1030" t="s">
        <v>732</v>
      </c>
      <c r="H1030" t="s">
        <v>754</v>
      </c>
      <c r="I1030" t="s">
        <v>755</v>
      </c>
    </row>
    <row r="1031" spans="1:9">
      <c r="A1031">
        <v>1030</v>
      </c>
      <c r="B1031" t="s">
        <v>764</v>
      </c>
      <c r="C1031" t="s">
        <v>752</v>
      </c>
      <c r="D1031">
        <v>2011</v>
      </c>
      <c r="E1031">
        <v>3319.7924159999998</v>
      </c>
      <c r="F1031" t="s">
        <v>753</v>
      </c>
      <c r="G1031" t="s">
        <v>732</v>
      </c>
      <c r="H1031" t="s">
        <v>754</v>
      </c>
      <c r="I1031" t="s">
        <v>755</v>
      </c>
    </row>
    <row r="1032" spans="1:9">
      <c r="A1032">
        <v>1031</v>
      </c>
      <c r="B1032" t="s">
        <v>764</v>
      </c>
      <c r="C1032" t="s">
        <v>752</v>
      </c>
      <c r="D1032">
        <v>2012</v>
      </c>
      <c r="E1032">
        <v>3251.0716809999999</v>
      </c>
      <c r="F1032" t="s">
        <v>753</v>
      </c>
      <c r="G1032" t="s">
        <v>732</v>
      </c>
      <c r="H1032" t="s">
        <v>754</v>
      </c>
      <c r="I1032" t="s">
        <v>755</v>
      </c>
    </row>
    <row r="1033" spans="1:9">
      <c r="A1033">
        <v>1032</v>
      </c>
      <c r="B1033" t="s">
        <v>764</v>
      </c>
      <c r="C1033" t="s">
        <v>752</v>
      </c>
      <c r="D1033">
        <v>2013</v>
      </c>
      <c r="E1033">
        <v>3200.4639430000002</v>
      </c>
      <c r="F1033" t="s">
        <v>753</v>
      </c>
      <c r="G1033" t="s">
        <v>732</v>
      </c>
      <c r="H1033" t="s">
        <v>754</v>
      </c>
      <c r="I1033" t="s">
        <v>755</v>
      </c>
    </row>
    <row r="1034" spans="1:9">
      <c r="A1034">
        <v>1033</v>
      </c>
      <c r="B1034" t="s">
        <v>764</v>
      </c>
      <c r="C1034" t="s">
        <v>752</v>
      </c>
      <c r="D1034">
        <v>2014</v>
      </c>
      <c r="E1034">
        <v>3157.5158310000002</v>
      </c>
      <c r="F1034" t="s">
        <v>753</v>
      </c>
      <c r="G1034" t="s">
        <v>732</v>
      </c>
      <c r="H1034" t="s">
        <v>754</v>
      </c>
      <c r="I1034" t="s">
        <v>755</v>
      </c>
    </row>
    <row r="1035" spans="1:9">
      <c r="A1035">
        <v>1034</v>
      </c>
      <c r="B1035" t="s">
        <v>764</v>
      </c>
      <c r="C1035" t="s">
        <v>752</v>
      </c>
      <c r="D1035">
        <v>2015</v>
      </c>
      <c r="E1035">
        <v>3119.8257779999999</v>
      </c>
      <c r="F1035" t="s">
        <v>753</v>
      </c>
      <c r="G1035" t="s">
        <v>732</v>
      </c>
      <c r="H1035" t="s">
        <v>754</v>
      </c>
      <c r="I1035" t="s">
        <v>755</v>
      </c>
    </row>
    <row r="1036" spans="1:9">
      <c r="A1036">
        <v>1035</v>
      </c>
      <c r="B1036" t="s">
        <v>764</v>
      </c>
      <c r="C1036" t="s">
        <v>752</v>
      </c>
      <c r="D1036">
        <v>2016</v>
      </c>
      <c r="E1036">
        <v>3084.804799</v>
      </c>
      <c r="F1036" t="s">
        <v>753</v>
      </c>
      <c r="G1036" t="s">
        <v>732</v>
      </c>
      <c r="H1036" t="s">
        <v>754</v>
      </c>
      <c r="I1036" t="s">
        <v>755</v>
      </c>
    </row>
    <row r="1037" spans="1:9">
      <c r="A1037">
        <v>1036</v>
      </c>
      <c r="B1037" t="s">
        <v>764</v>
      </c>
      <c r="C1037" t="s">
        <v>752</v>
      </c>
      <c r="D1037">
        <v>2017</v>
      </c>
      <c r="E1037">
        <v>3052.1042699999998</v>
      </c>
      <c r="F1037" t="s">
        <v>753</v>
      </c>
      <c r="G1037" t="s">
        <v>732</v>
      </c>
      <c r="H1037" t="s">
        <v>754</v>
      </c>
      <c r="I1037" t="s">
        <v>755</v>
      </c>
    </row>
    <row r="1038" spans="1:9">
      <c r="A1038">
        <v>1037</v>
      </c>
      <c r="B1038" t="s">
        <v>764</v>
      </c>
      <c r="C1038" t="s">
        <v>752</v>
      </c>
      <c r="D1038">
        <v>2018</v>
      </c>
      <c r="E1038">
        <v>3007.5838560000002</v>
      </c>
      <c r="F1038" t="s">
        <v>753</v>
      </c>
      <c r="G1038" t="s">
        <v>732</v>
      </c>
      <c r="H1038" t="s">
        <v>754</v>
      </c>
      <c r="I1038" t="s">
        <v>755</v>
      </c>
    </row>
    <row r="1039" spans="1:9">
      <c r="A1039">
        <v>1038</v>
      </c>
      <c r="B1039" t="s">
        <v>764</v>
      </c>
      <c r="C1039" t="s">
        <v>752</v>
      </c>
      <c r="D1039">
        <v>2019</v>
      </c>
      <c r="E1039">
        <v>2974.1460189999998</v>
      </c>
      <c r="F1039" t="s">
        <v>753</v>
      </c>
      <c r="G1039" t="s">
        <v>732</v>
      </c>
      <c r="H1039" t="s">
        <v>754</v>
      </c>
      <c r="I1039" t="s">
        <v>755</v>
      </c>
    </row>
    <row r="1040" spans="1:9">
      <c r="A1040">
        <v>1039</v>
      </c>
      <c r="B1040" t="s">
        <v>764</v>
      </c>
      <c r="C1040" t="s">
        <v>752</v>
      </c>
      <c r="D1040">
        <v>2020</v>
      </c>
      <c r="E1040">
        <v>2937.8028850000001</v>
      </c>
      <c r="F1040" t="s">
        <v>753</v>
      </c>
      <c r="G1040" t="s">
        <v>732</v>
      </c>
      <c r="H1040" t="s">
        <v>754</v>
      </c>
      <c r="I1040" t="s">
        <v>755</v>
      </c>
    </row>
    <row r="1041" spans="1:9">
      <c r="A1041">
        <v>1040</v>
      </c>
      <c r="B1041" t="s">
        <v>764</v>
      </c>
      <c r="C1041" t="s">
        <v>752</v>
      </c>
      <c r="D1041">
        <v>2021</v>
      </c>
      <c r="E1041">
        <v>2896.0393359999998</v>
      </c>
      <c r="F1041" t="s">
        <v>753</v>
      </c>
      <c r="G1041" t="s">
        <v>732</v>
      </c>
      <c r="H1041" t="s">
        <v>754</v>
      </c>
      <c r="I1041" t="s">
        <v>755</v>
      </c>
    </row>
    <row r="1042" spans="1:9">
      <c r="A1042">
        <v>1041</v>
      </c>
      <c r="B1042" t="s">
        <v>764</v>
      </c>
      <c r="C1042" t="s">
        <v>752</v>
      </c>
      <c r="D1042">
        <v>2022</v>
      </c>
      <c r="E1042">
        <v>2864.0950790000002</v>
      </c>
      <c r="F1042" t="s">
        <v>753</v>
      </c>
      <c r="G1042" t="s">
        <v>732</v>
      </c>
      <c r="H1042" t="s">
        <v>754</v>
      </c>
      <c r="I1042" t="s">
        <v>755</v>
      </c>
    </row>
    <row r="1043" spans="1:9">
      <c r="A1043">
        <v>1042</v>
      </c>
      <c r="B1043" t="s">
        <v>764</v>
      </c>
      <c r="C1043" t="s">
        <v>752</v>
      </c>
      <c r="D1043">
        <v>2023</v>
      </c>
      <c r="E1043">
        <v>2845.233291</v>
      </c>
      <c r="F1043" t="s">
        <v>753</v>
      </c>
      <c r="G1043" t="s">
        <v>732</v>
      </c>
      <c r="H1043" t="s">
        <v>754</v>
      </c>
      <c r="I1043" t="s">
        <v>755</v>
      </c>
    </row>
    <row r="1044" spans="1:9">
      <c r="A1044">
        <v>1043</v>
      </c>
      <c r="B1044" t="s">
        <v>764</v>
      </c>
      <c r="C1044" t="s">
        <v>752</v>
      </c>
      <c r="D1044">
        <v>2024</v>
      </c>
      <c r="E1044">
        <v>2839.9629970000001</v>
      </c>
      <c r="F1044" t="s">
        <v>753</v>
      </c>
      <c r="G1044" t="s">
        <v>732</v>
      </c>
      <c r="H1044" t="s">
        <v>754</v>
      </c>
      <c r="I1044" t="s">
        <v>755</v>
      </c>
    </row>
    <row r="1045" spans="1:9">
      <c r="A1045">
        <v>1044</v>
      </c>
      <c r="B1045" t="s">
        <v>764</v>
      </c>
      <c r="C1045" t="s">
        <v>752</v>
      </c>
      <c r="D1045">
        <v>2025</v>
      </c>
      <c r="E1045">
        <v>2797.80825</v>
      </c>
      <c r="F1045" t="s">
        <v>753</v>
      </c>
      <c r="G1045" t="s">
        <v>732</v>
      </c>
      <c r="H1045" t="s">
        <v>754</v>
      </c>
      <c r="I1045" t="s">
        <v>755</v>
      </c>
    </row>
    <row r="1046" spans="1:9">
      <c r="A1046">
        <v>1045</v>
      </c>
      <c r="B1046" t="s">
        <v>764</v>
      </c>
      <c r="C1046" t="s">
        <v>752</v>
      </c>
      <c r="D1046">
        <v>2026</v>
      </c>
      <c r="E1046">
        <v>2792.373227</v>
      </c>
      <c r="F1046" t="s">
        <v>753</v>
      </c>
      <c r="G1046" t="s">
        <v>732</v>
      </c>
      <c r="H1046" t="s">
        <v>754</v>
      </c>
      <c r="I1046" t="s">
        <v>755</v>
      </c>
    </row>
    <row r="1047" spans="1:9">
      <c r="A1047">
        <v>1046</v>
      </c>
      <c r="B1047" t="s">
        <v>764</v>
      </c>
      <c r="C1047" t="s">
        <v>752</v>
      </c>
      <c r="D1047">
        <v>2027</v>
      </c>
      <c r="E1047">
        <v>2663.0006389999999</v>
      </c>
      <c r="F1047" t="s">
        <v>753</v>
      </c>
      <c r="G1047" t="s">
        <v>732</v>
      </c>
      <c r="H1047" t="s">
        <v>754</v>
      </c>
      <c r="I1047" t="s">
        <v>755</v>
      </c>
    </row>
    <row r="1048" spans="1:9">
      <c r="A1048">
        <v>1047</v>
      </c>
      <c r="B1048" t="s">
        <v>764</v>
      </c>
      <c r="C1048" t="s">
        <v>752</v>
      </c>
      <c r="D1048">
        <v>2028</v>
      </c>
      <c r="E1048">
        <v>2542.8062249999998</v>
      </c>
      <c r="F1048" t="s">
        <v>753</v>
      </c>
      <c r="G1048" t="s">
        <v>732</v>
      </c>
      <c r="H1048" t="s">
        <v>754</v>
      </c>
      <c r="I1048" t="s">
        <v>755</v>
      </c>
    </row>
    <row r="1049" spans="1:9">
      <c r="A1049">
        <v>1048</v>
      </c>
      <c r="B1049" t="s">
        <v>764</v>
      </c>
      <c r="C1049" t="s">
        <v>752</v>
      </c>
      <c r="D1049">
        <v>2029</v>
      </c>
      <c r="E1049">
        <v>2440.7779209999999</v>
      </c>
      <c r="F1049" t="s">
        <v>753</v>
      </c>
      <c r="G1049" t="s">
        <v>732</v>
      </c>
      <c r="H1049" t="s">
        <v>754</v>
      </c>
      <c r="I1049" t="s">
        <v>755</v>
      </c>
    </row>
    <row r="1050" spans="1:9">
      <c r="A1050">
        <v>1049</v>
      </c>
      <c r="B1050" t="s">
        <v>764</v>
      </c>
      <c r="C1050" t="s">
        <v>752</v>
      </c>
      <c r="D1050">
        <v>2030</v>
      </c>
      <c r="E1050">
        <v>2342.252841</v>
      </c>
      <c r="F1050" t="s">
        <v>753</v>
      </c>
      <c r="G1050" t="s">
        <v>732</v>
      </c>
      <c r="H1050" t="s">
        <v>754</v>
      </c>
      <c r="I1050" t="s">
        <v>755</v>
      </c>
    </row>
    <row r="1051" spans="1:9">
      <c r="A1051">
        <v>1050</v>
      </c>
      <c r="B1051" t="s">
        <v>764</v>
      </c>
      <c r="C1051" t="s">
        <v>752</v>
      </c>
      <c r="D1051">
        <v>2031</v>
      </c>
      <c r="E1051">
        <v>2243.6489799999999</v>
      </c>
      <c r="F1051" t="s">
        <v>753</v>
      </c>
      <c r="G1051" t="s">
        <v>732</v>
      </c>
      <c r="H1051" t="s">
        <v>754</v>
      </c>
      <c r="I1051" t="s">
        <v>755</v>
      </c>
    </row>
    <row r="1052" spans="1:9">
      <c r="A1052">
        <v>1051</v>
      </c>
      <c r="B1052" t="s">
        <v>764</v>
      </c>
      <c r="C1052" t="s">
        <v>752</v>
      </c>
      <c r="D1052">
        <v>2032</v>
      </c>
      <c r="E1052">
        <v>2187.5418140000002</v>
      </c>
      <c r="F1052" t="s">
        <v>753</v>
      </c>
      <c r="G1052" t="s">
        <v>732</v>
      </c>
      <c r="H1052" t="s">
        <v>754</v>
      </c>
      <c r="I1052" t="s">
        <v>755</v>
      </c>
    </row>
    <row r="1053" spans="1:9">
      <c r="A1053">
        <v>1052</v>
      </c>
      <c r="B1053" t="s">
        <v>764</v>
      </c>
      <c r="C1053" t="s">
        <v>752</v>
      </c>
      <c r="D1053">
        <v>2033</v>
      </c>
      <c r="E1053">
        <v>2134.9775530000002</v>
      </c>
      <c r="F1053" t="s">
        <v>753</v>
      </c>
      <c r="G1053" t="s">
        <v>732</v>
      </c>
      <c r="H1053" t="s">
        <v>754</v>
      </c>
      <c r="I1053" t="s">
        <v>755</v>
      </c>
    </row>
    <row r="1054" spans="1:9">
      <c r="A1054">
        <v>1053</v>
      </c>
      <c r="B1054" t="s">
        <v>764</v>
      </c>
      <c r="C1054" t="s">
        <v>752</v>
      </c>
      <c r="D1054">
        <v>2034</v>
      </c>
      <c r="E1054">
        <v>2086.0675249999999</v>
      </c>
      <c r="F1054" t="s">
        <v>753</v>
      </c>
      <c r="G1054" t="s">
        <v>732</v>
      </c>
      <c r="H1054" t="s">
        <v>754</v>
      </c>
      <c r="I1054" t="s">
        <v>755</v>
      </c>
    </row>
    <row r="1055" spans="1:9">
      <c r="A1055">
        <v>1054</v>
      </c>
      <c r="B1055" t="s">
        <v>764</v>
      </c>
      <c r="C1055" t="s">
        <v>752</v>
      </c>
      <c r="D1055">
        <v>2035</v>
      </c>
      <c r="E1055">
        <v>2040.811868</v>
      </c>
      <c r="F1055" t="s">
        <v>753</v>
      </c>
      <c r="G1055" t="s">
        <v>732</v>
      </c>
      <c r="H1055" t="s">
        <v>754</v>
      </c>
      <c r="I1055" t="s">
        <v>755</v>
      </c>
    </row>
    <row r="1056" spans="1:9">
      <c r="A1056">
        <v>1055</v>
      </c>
      <c r="B1056" t="s">
        <v>764</v>
      </c>
      <c r="C1056" t="s">
        <v>752</v>
      </c>
      <c r="D1056">
        <v>2036</v>
      </c>
      <c r="E1056">
        <v>2022.6996859999999</v>
      </c>
      <c r="F1056" t="s">
        <v>753</v>
      </c>
      <c r="G1056" t="s">
        <v>732</v>
      </c>
      <c r="H1056" t="s">
        <v>754</v>
      </c>
      <c r="I1056" t="s">
        <v>755</v>
      </c>
    </row>
    <row r="1057" spans="1:9">
      <c r="A1057">
        <v>1056</v>
      </c>
      <c r="B1057" t="s">
        <v>764</v>
      </c>
      <c r="C1057" t="s">
        <v>752</v>
      </c>
      <c r="D1057">
        <v>2037</v>
      </c>
      <c r="E1057">
        <v>2016.1787830000001</v>
      </c>
      <c r="F1057" t="s">
        <v>753</v>
      </c>
      <c r="G1057" t="s">
        <v>732</v>
      </c>
      <c r="H1057" t="s">
        <v>754</v>
      </c>
      <c r="I1057" t="s">
        <v>755</v>
      </c>
    </row>
    <row r="1058" spans="1:9">
      <c r="A1058">
        <v>1057</v>
      </c>
      <c r="B1058" t="s">
        <v>764</v>
      </c>
      <c r="C1058" t="s">
        <v>752</v>
      </c>
      <c r="D1058">
        <v>2038</v>
      </c>
      <c r="E1058">
        <v>2010.4585159999999</v>
      </c>
      <c r="F1058" t="s">
        <v>753</v>
      </c>
      <c r="G1058" t="s">
        <v>732</v>
      </c>
      <c r="H1058" t="s">
        <v>754</v>
      </c>
      <c r="I1058" t="s">
        <v>755</v>
      </c>
    </row>
    <row r="1059" spans="1:9">
      <c r="A1059">
        <v>1058</v>
      </c>
      <c r="B1059" t="s">
        <v>764</v>
      </c>
      <c r="C1059" t="s">
        <v>752</v>
      </c>
      <c r="D1059">
        <v>2039</v>
      </c>
      <c r="E1059">
        <v>2005.930286</v>
      </c>
      <c r="F1059" t="s">
        <v>753</v>
      </c>
      <c r="G1059" t="s">
        <v>732</v>
      </c>
      <c r="H1059" t="s">
        <v>754</v>
      </c>
      <c r="I1059" t="s">
        <v>755</v>
      </c>
    </row>
    <row r="1060" spans="1:9">
      <c r="A1060">
        <v>1059</v>
      </c>
      <c r="B1060" t="s">
        <v>764</v>
      </c>
      <c r="C1060" t="s">
        <v>752</v>
      </c>
      <c r="D1060">
        <v>2040</v>
      </c>
      <c r="E1060">
        <v>1999.844257</v>
      </c>
      <c r="F1060" t="s">
        <v>753</v>
      </c>
      <c r="G1060" t="s">
        <v>732</v>
      </c>
      <c r="H1060" t="s">
        <v>754</v>
      </c>
      <c r="I1060" t="s">
        <v>755</v>
      </c>
    </row>
    <row r="1061" spans="1:9">
      <c r="A1061">
        <v>1060</v>
      </c>
      <c r="B1061" t="s">
        <v>764</v>
      </c>
      <c r="C1061" t="s">
        <v>752</v>
      </c>
      <c r="D1061">
        <v>2041</v>
      </c>
      <c r="E1061">
        <v>2001.8798899999999</v>
      </c>
      <c r="F1061" t="s">
        <v>753</v>
      </c>
      <c r="G1061" t="s">
        <v>732</v>
      </c>
      <c r="H1061" t="s">
        <v>754</v>
      </c>
      <c r="I1061" t="s">
        <v>755</v>
      </c>
    </row>
    <row r="1062" spans="1:9">
      <c r="A1062">
        <v>1061</v>
      </c>
      <c r="B1062" t="s">
        <v>764</v>
      </c>
      <c r="C1062" t="s">
        <v>752</v>
      </c>
      <c r="D1062">
        <v>2042</v>
      </c>
      <c r="E1062">
        <v>2004.1242689999999</v>
      </c>
      <c r="F1062" t="s">
        <v>753</v>
      </c>
      <c r="G1062" t="s">
        <v>732</v>
      </c>
      <c r="H1062" t="s">
        <v>754</v>
      </c>
      <c r="I1062" t="s">
        <v>755</v>
      </c>
    </row>
    <row r="1063" spans="1:9">
      <c r="A1063">
        <v>1062</v>
      </c>
      <c r="B1063" t="s">
        <v>764</v>
      </c>
      <c r="C1063" t="s">
        <v>752</v>
      </c>
      <c r="D1063">
        <v>2043</v>
      </c>
      <c r="E1063">
        <v>2010.571533</v>
      </c>
      <c r="F1063" t="s">
        <v>753</v>
      </c>
      <c r="G1063" t="s">
        <v>732</v>
      </c>
      <c r="H1063" t="s">
        <v>754</v>
      </c>
      <c r="I1063" t="s">
        <v>755</v>
      </c>
    </row>
    <row r="1064" spans="1:9">
      <c r="A1064">
        <v>1063</v>
      </c>
      <c r="B1064" t="s">
        <v>764</v>
      </c>
      <c r="C1064" t="s">
        <v>752</v>
      </c>
      <c r="D1064">
        <v>2044</v>
      </c>
      <c r="E1064">
        <v>2019.403059</v>
      </c>
      <c r="F1064" t="s">
        <v>753</v>
      </c>
      <c r="G1064" t="s">
        <v>732</v>
      </c>
      <c r="H1064" t="s">
        <v>754</v>
      </c>
      <c r="I1064" t="s">
        <v>755</v>
      </c>
    </row>
    <row r="1065" spans="1:9">
      <c r="A1065">
        <v>1064</v>
      </c>
      <c r="B1065" t="s">
        <v>764</v>
      </c>
      <c r="C1065" t="s">
        <v>752</v>
      </c>
      <c r="D1065">
        <v>2045</v>
      </c>
      <c r="E1065">
        <v>2030.5127669999999</v>
      </c>
      <c r="F1065" t="s">
        <v>753</v>
      </c>
      <c r="G1065" t="s">
        <v>732</v>
      </c>
      <c r="H1065" t="s">
        <v>754</v>
      </c>
      <c r="I1065" t="s">
        <v>755</v>
      </c>
    </row>
    <row r="1066" spans="1:9">
      <c r="A1066">
        <v>1065</v>
      </c>
      <c r="B1066" t="s">
        <v>764</v>
      </c>
      <c r="C1066" t="s">
        <v>752</v>
      </c>
      <c r="D1066">
        <v>2046</v>
      </c>
      <c r="E1066">
        <v>2044.9803440000001</v>
      </c>
      <c r="F1066" t="s">
        <v>753</v>
      </c>
      <c r="G1066" t="s">
        <v>732</v>
      </c>
      <c r="H1066" t="s">
        <v>754</v>
      </c>
      <c r="I1066" t="s">
        <v>755</v>
      </c>
    </row>
    <row r="1067" spans="1:9">
      <c r="A1067">
        <v>1066</v>
      </c>
      <c r="B1067" t="s">
        <v>764</v>
      </c>
      <c r="C1067" t="s">
        <v>752</v>
      </c>
      <c r="D1067">
        <v>2047</v>
      </c>
      <c r="E1067">
        <v>2058.0153150000001</v>
      </c>
      <c r="F1067" t="s">
        <v>753</v>
      </c>
      <c r="G1067" t="s">
        <v>732</v>
      </c>
      <c r="H1067" t="s">
        <v>754</v>
      </c>
      <c r="I1067" t="s">
        <v>755</v>
      </c>
    </row>
    <row r="1068" spans="1:9">
      <c r="A1068">
        <v>1067</v>
      </c>
      <c r="B1068" t="s">
        <v>764</v>
      </c>
      <c r="C1068" t="s">
        <v>752</v>
      </c>
      <c r="D1068">
        <v>2048</v>
      </c>
      <c r="E1068">
        <v>2069.8590020000001</v>
      </c>
      <c r="F1068" t="s">
        <v>753</v>
      </c>
      <c r="G1068" t="s">
        <v>732</v>
      </c>
      <c r="H1068" t="s">
        <v>754</v>
      </c>
      <c r="I1068" t="s">
        <v>755</v>
      </c>
    </row>
    <row r="1069" spans="1:9">
      <c r="A1069">
        <v>1068</v>
      </c>
      <c r="B1069" t="s">
        <v>764</v>
      </c>
      <c r="C1069" t="s">
        <v>752</v>
      </c>
      <c r="D1069">
        <v>2049</v>
      </c>
      <c r="E1069">
        <v>2080.497351</v>
      </c>
      <c r="F1069" t="s">
        <v>753</v>
      </c>
      <c r="G1069" t="s">
        <v>732</v>
      </c>
      <c r="H1069" t="s">
        <v>754</v>
      </c>
      <c r="I1069" t="s">
        <v>755</v>
      </c>
    </row>
    <row r="1070" spans="1:9">
      <c r="A1070">
        <v>1069</v>
      </c>
      <c r="B1070" t="s">
        <v>764</v>
      </c>
      <c r="C1070" t="s">
        <v>752</v>
      </c>
      <c r="D1070">
        <v>2050</v>
      </c>
      <c r="E1070">
        <v>2089.0846489999999</v>
      </c>
      <c r="F1070" t="s">
        <v>753</v>
      </c>
      <c r="G1070" t="s">
        <v>732</v>
      </c>
      <c r="H1070" t="s">
        <v>754</v>
      </c>
      <c r="I1070" t="s">
        <v>755</v>
      </c>
    </row>
    <row r="1071" spans="1:9">
      <c r="A1071">
        <v>1070</v>
      </c>
      <c r="B1071" t="s">
        <v>764</v>
      </c>
      <c r="C1071" t="s">
        <v>756</v>
      </c>
      <c r="D1071">
        <v>1990</v>
      </c>
      <c r="E1071">
        <v>153.25677479999999</v>
      </c>
      <c r="F1071" t="s">
        <v>753</v>
      </c>
      <c r="G1071" t="s">
        <v>732</v>
      </c>
      <c r="H1071" t="s">
        <v>754</v>
      </c>
      <c r="I1071" t="s">
        <v>755</v>
      </c>
    </row>
    <row r="1072" spans="1:9">
      <c r="A1072">
        <v>1071</v>
      </c>
      <c r="B1072" t="s">
        <v>764</v>
      </c>
      <c r="C1072" t="s">
        <v>756</v>
      </c>
      <c r="D1072">
        <v>1991</v>
      </c>
      <c r="E1072">
        <v>152.20610009999999</v>
      </c>
      <c r="F1072" t="s">
        <v>753</v>
      </c>
      <c r="G1072" t="s">
        <v>732</v>
      </c>
      <c r="H1072" t="s">
        <v>754</v>
      </c>
      <c r="I1072" t="s">
        <v>755</v>
      </c>
    </row>
    <row r="1073" spans="1:9">
      <c r="A1073">
        <v>1072</v>
      </c>
      <c r="B1073" t="s">
        <v>764</v>
      </c>
      <c r="C1073" t="s">
        <v>756</v>
      </c>
      <c r="D1073">
        <v>1992</v>
      </c>
      <c r="E1073">
        <v>150.5256502</v>
      </c>
      <c r="F1073" t="s">
        <v>753</v>
      </c>
      <c r="G1073" t="s">
        <v>732</v>
      </c>
      <c r="H1073" t="s">
        <v>754</v>
      </c>
      <c r="I1073" t="s">
        <v>755</v>
      </c>
    </row>
    <row r="1074" spans="1:9">
      <c r="A1074">
        <v>1073</v>
      </c>
      <c r="B1074" t="s">
        <v>764</v>
      </c>
      <c r="C1074" t="s">
        <v>756</v>
      </c>
      <c r="D1074">
        <v>1993</v>
      </c>
      <c r="E1074">
        <v>153.17006069999999</v>
      </c>
      <c r="F1074" t="s">
        <v>753</v>
      </c>
      <c r="G1074" t="s">
        <v>732</v>
      </c>
      <c r="H1074" t="s">
        <v>754</v>
      </c>
      <c r="I1074" t="s">
        <v>755</v>
      </c>
    </row>
    <row r="1075" spans="1:9">
      <c r="A1075">
        <v>1074</v>
      </c>
      <c r="B1075" t="s">
        <v>764</v>
      </c>
      <c r="C1075" t="s">
        <v>756</v>
      </c>
      <c r="D1075">
        <v>1994</v>
      </c>
      <c r="E1075">
        <v>133.19648659999999</v>
      </c>
      <c r="F1075" t="s">
        <v>753</v>
      </c>
      <c r="G1075" t="s">
        <v>732</v>
      </c>
      <c r="H1075" t="s">
        <v>754</v>
      </c>
      <c r="I1075" t="s">
        <v>755</v>
      </c>
    </row>
    <row r="1076" spans="1:9">
      <c r="A1076">
        <v>1075</v>
      </c>
      <c r="B1076" t="s">
        <v>764</v>
      </c>
      <c r="C1076" t="s">
        <v>756</v>
      </c>
      <c r="D1076">
        <v>1995</v>
      </c>
      <c r="E1076">
        <v>131.81811819999999</v>
      </c>
      <c r="F1076" t="s">
        <v>753</v>
      </c>
      <c r="G1076" t="s">
        <v>732</v>
      </c>
      <c r="H1076" t="s">
        <v>754</v>
      </c>
      <c r="I1076" t="s">
        <v>755</v>
      </c>
    </row>
    <row r="1077" spans="1:9">
      <c r="A1077">
        <v>1076</v>
      </c>
      <c r="B1077" t="s">
        <v>764</v>
      </c>
      <c r="C1077" t="s">
        <v>756</v>
      </c>
      <c r="D1077">
        <v>1996</v>
      </c>
      <c r="E1077">
        <v>126.7635136</v>
      </c>
      <c r="F1077" t="s">
        <v>753</v>
      </c>
      <c r="G1077" t="s">
        <v>732</v>
      </c>
      <c r="H1077" t="s">
        <v>754</v>
      </c>
      <c r="I1077" t="s">
        <v>755</v>
      </c>
    </row>
    <row r="1078" spans="1:9">
      <c r="A1078">
        <v>1077</v>
      </c>
      <c r="B1078" t="s">
        <v>764</v>
      </c>
      <c r="C1078" t="s">
        <v>756</v>
      </c>
      <c r="D1078">
        <v>1997</v>
      </c>
      <c r="E1078">
        <v>135.2312445</v>
      </c>
      <c r="F1078" t="s">
        <v>753</v>
      </c>
      <c r="G1078" t="s">
        <v>732</v>
      </c>
      <c r="H1078" t="s">
        <v>754</v>
      </c>
      <c r="I1078" t="s">
        <v>755</v>
      </c>
    </row>
    <row r="1079" spans="1:9">
      <c r="A1079">
        <v>1078</v>
      </c>
      <c r="B1079" t="s">
        <v>764</v>
      </c>
      <c r="C1079" t="s">
        <v>756</v>
      </c>
      <c r="D1079">
        <v>1998</v>
      </c>
      <c r="E1079">
        <v>143.5044954</v>
      </c>
      <c r="F1079" t="s">
        <v>753</v>
      </c>
      <c r="G1079" t="s">
        <v>732</v>
      </c>
      <c r="H1079" t="s">
        <v>754</v>
      </c>
      <c r="I1079" t="s">
        <v>755</v>
      </c>
    </row>
    <row r="1080" spans="1:9">
      <c r="A1080">
        <v>1079</v>
      </c>
      <c r="B1080" t="s">
        <v>764</v>
      </c>
      <c r="C1080" t="s">
        <v>756</v>
      </c>
      <c r="D1080">
        <v>1999</v>
      </c>
      <c r="E1080">
        <v>151.3373062</v>
      </c>
      <c r="F1080" t="s">
        <v>753</v>
      </c>
      <c r="G1080" t="s">
        <v>732</v>
      </c>
      <c r="H1080" t="s">
        <v>754</v>
      </c>
      <c r="I1080" t="s">
        <v>755</v>
      </c>
    </row>
    <row r="1081" spans="1:9">
      <c r="A1081">
        <v>1080</v>
      </c>
      <c r="B1081" t="s">
        <v>764</v>
      </c>
      <c r="C1081" t="s">
        <v>756</v>
      </c>
      <c r="D1081">
        <v>2000</v>
      </c>
      <c r="E1081">
        <v>144.66133909999999</v>
      </c>
      <c r="F1081" t="s">
        <v>753</v>
      </c>
      <c r="G1081" t="s">
        <v>732</v>
      </c>
      <c r="H1081" t="s">
        <v>754</v>
      </c>
      <c r="I1081" t="s">
        <v>755</v>
      </c>
    </row>
    <row r="1082" spans="1:9">
      <c r="A1082">
        <v>1081</v>
      </c>
      <c r="B1082" t="s">
        <v>764</v>
      </c>
      <c r="C1082" t="s">
        <v>756</v>
      </c>
      <c r="D1082">
        <v>2001</v>
      </c>
      <c r="E1082">
        <v>133.77402190000001</v>
      </c>
      <c r="F1082" t="s">
        <v>753</v>
      </c>
      <c r="G1082" t="s">
        <v>732</v>
      </c>
      <c r="H1082" t="s">
        <v>754</v>
      </c>
      <c r="I1082" t="s">
        <v>755</v>
      </c>
    </row>
    <row r="1083" spans="1:9">
      <c r="A1083">
        <v>1082</v>
      </c>
      <c r="B1083" t="s">
        <v>764</v>
      </c>
      <c r="C1083" t="s">
        <v>756</v>
      </c>
      <c r="D1083">
        <v>2002</v>
      </c>
      <c r="E1083">
        <v>127.1675528</v>
      </c>
      <c r="F1083" t="s">
        <v>753</v>
      </c>
      <c r="G1083" t="s">
        <v>732</v>
      </c>
      <c r="H1083" t="s">
        <v>754</v>
      </c>
      <c r="I1083" t="s">
        <v>755</v>
      </c>
    </row>
    <row r="1084" spans="1:9">
      <c r="A1084">
        <v>1083</v>
      </c>
      <c r="B1084" t="s">
        <v>764</v>
      </c>
      <c r="C1084" t="s">
        <v>756</v>
      </c>
      <c r="D1084">
        <v>2003</v>
      </c>
      <c r="E1084">
        <v>119.2559297</v>
      </c>
      <c r="F1084" t="s">
        <v>753</v>
      </c>
      <c r="G1084" t="s">
        <v>732</v>
      </c>
      <c r="H1084" t="s">
        <v>754</v>
      </c>
      <c r="I1084" t="s">
        <v>755</v>
      </c>
    </row>
    <row r="1085" spans="1:9">
      <c r="A1085">
        <v>1084</v>
      </c>
      <c r="B1085" t="s">
        <v>764</v>
      </c>
      <c r="C1085" t="s">
        <v>756</v>
      </c>
      <c r="D1085">
        <v>2004</v>
      </c>
      <c r="E1085">
        <v>120.086946</v>
      </c>
      <c r="F1085" t="s">
        <v>753</v>
      </c>
      <c r="G1085" t="s">
        <v>732</v>
      </c>
      <c r="H1085" t="s">
        <v>754</v>
      </c>
      <c r="I1085" t="s">
        <v>755</v>
      </c>
    </row>
    <row r="1086" spans="1:9">
      <c r="A1086">
        <v>1085</v>
      </c>
      <c r="B1086" t="s">
        <v>764</v>
      </c>
      <c r="C1086" t="s">
        <v>756</v>
      </c>
      <c r="D1086">
        <v>2005</v>
      </c>
      <c r="E1086">
        <v>115.4930154</v>
      </c>
      <c r="F1086" t="s">
        <v>753</v>
      </c>
      <c r="G1086" t="s">
        <v>732</v>
      </c>
      <c r="H1086" t="s">
        <v>754</v>
      </c>
      <c r="I1086" t="s">
        <v>755</v>
      </c>
    </row>
    <row r="1087" spans="1:9">
      <c r="A1087">
        <v>1086</v>
      </c>
      <c r="B1087" t="s">
        <v>764</v>
      </c>
      <c r="C1087" t="s">
        <v>756</v>
      </c>
      <c r="D1087">
        <v>2006</v>
      </c>
      <c r="E1087">
        <v>114.5702624</v>
      </c>
      <c r="F1087" t="s">
        <v>753</v>
      </c>
      <c r="G1087" t="s">
        <v>732</v>
      </c>
      <c r="H1087" t="s">
        <v>754</v>
      </c>
      <c r="I1087" t="s">
        <v>755</v>
      </c>
    </row>
    <row r="1088" spans="1:9">
      <c r="A1088">
        <v>1087</v>
      </c>
      <c r="B1088" t="s">
        <v>764</v>
      </c>
      <c r="C1088" t="s">
        <v>756</v>
      </c>
      <c r="D1088">
        <v>2007</v>
      </c>
      <c r="E1088">
        <v>110.9102357</v>
      </c>
      <c r="F1088" t="s">
        <v>753</v>
      </c>
      <c r="G1088" t="s">
        <v>732</v>
      </c>
      <c r="H1088" t="s">
        <v>754</v>
      </c>
      <c r="I1088" t="s">
        <v>755</v>
      </c>
    </row>
    <row r="1089" spans="1:9">
      <c r="A1089">
        <v>1088</v>
      </c>
      <c r="B1089" t="s">
        <v>764</v>
      </c>
      <c r="C1089" t="s">
        <v>756</v>
      </c>
      <c r="D1089">
        <v>2008</v>
      </c>
      <c r="E1089">
        <v>106.0970153</v>
      </c>
      <c r="F1089" t="s">
        <v>753</v>
      </c>
      <c r="G1089" t="s">
        <v>732</v>
      </c>
      <c r="H1089" t="s">
        <v>754</v>
      </c>
      <c r="I1089" t="s">
        <v>755</v>
      </c>
    </row>
    <row r="1090" spans="1:9">
      <c r="A1090">
        <v>1089</v>
      </c>
      <c r="B1090" t="s">
        <v>764</v>
      </c>
      <c r="C1090" t="s">
        <v>756</v>
      </c>
      <c r="D1090">
        <v>2009</v>
      </c>
      <c r="E1090">
        <v>103.8908844</v>
      </c>
      <c r="F1090" t="s">
        <v>753</v>
      </c>
      <c r="G1090" t="s">
        <v>732</v>
      </c>
      <c r="H1090" t="s">
        <v>754</v>
      </c>
      <c r="I1090" t="s">
        <v>755</v>
      </c>
    </row>
    <row r="1091" spans="1:9">
      <c r="A1091">
        <v>1090</v>
      </c>
      <c r="B1091" t="s">
        <v>764</v>
      </c>
      <c r="C1091" t="s">
        <v>756</v>
      </c>
      <c r="D1091">
        <v>2010</v>
      </c>
      <c r="E1091">
        <v>104.89847279999999</v>
      </c>
      <c r="F1091" t="s">
        <v>753</v>
      </c>
      <c r="G1091" t="s">
        <v>732</v>
      </c>
      <c r="H1091" t="s">
        <v>754</v>
      </c>
      <c r="I1091" t="s">
        <v>755</v>
      </c>
    </row>
    <row r="1092" spans="1:9">
      <c r="A1092">
        <v>1091</v>
      </c>
      <c r="B1092" t="s">
        <v>764</v>
      </c>
      <c r="C1092" t="s">
        <v>756</v>
      </c>
      <c r="D1092">
        <v>2011</v>
      </c>
      <c r="E1092">
        <v>101.6546889</v>
      </c>
      <c r="F1092" t="s">
        <v>753</v>
      </c>
      <c r="G1092" t="s">
        <v>732</v>
      </c>
      <c r="H1092" t="s">
        <v>754</v>
      </c>
      <c r="I1092" t="s">
        <v>755</v>
      </c>
    </row>
    <row r="1093" spans="1:9">
      <c r="A1093">
        <v>1092</v>
      </c>
      <c r="B1093" t="s">
        <v>764</v>
      </c>
      <c r="C1093" t="s">
        <v>756</v>
      </c>
      <c r="D1093">
        <v>2012</v>
      </c>
      <c r="E1093">
        <v>101.9231734</v>
      </c>
      <c r="F1093" t="s">
        <v>753</v>
      </c>
      <c r="G1093" t="s">
        <v>732</v>
      </c>
      <c r="H1093" t="s">
        <v>754</v>
      </c>
      <c r="I1093" t="s">
        <v>755</v>
      </c>
    </row>
    <row r="1094" spans="1:9">
      <c r="A1094">
        <v>1093</v>
      </c>
      <c r="B1094" t="s">
        <v>764</v>
      </c>
      <c r="C1094" t="s">
        <v>756</v>
      </c>
      <c r="D1094">
        <v>2013</v>
      </c>
      <c r="E1094">
        <v>99.364486740000004</v>
      </c>
      <c r="F1094" t="s">
        <v>753</v>
      </c>
      <c r="G1094" t="s">
        <v>732</v>
      </c>
      <c r="H1094" t="s">
        <v>754</v>
      </c>
      <c r="I1094" t="s">
        <v>755</v>
      </c>
    </row>
    <row r="1095" spans="1:9">
      <c r="A1095">
        <v>1094</v>
      </c>
      <c r="B1095" t="s">
        <v>764</v>
      </c>
      <c r="C1095" t="s">
        <v>756</v>
      </c>
      <c r="D1095">
        <v>2014</v>
      </c>
      <c r="E1095">
        <v>99.472718529999995</v>
      </c>
      <c r="F1095" t="s">
        <v>753</v>
      </c>
      <c r="G1095" t="s">
        <v>732</v>
      </c>
      <c r="H1095" t="s">
        <v>754</v>
      </c>
      <c r="I1095" t="s">
        <v>755</v>
      </c>
    </row>
    <row r="1096" spans="1:9">
      <c r="A1096">
        <v>1095</v>
      </c>
      <c r="B1096" t="s">
        <v>764</v>
      </c>
      <c r="C1096" t="s">
        <v>756</v>
      </c>
      <c r="D1096">
        <v>2015</v>
      </c>
      <c r="E1096">
        <v>96.910135310000001</v>
      </c>
      <c r="F1096" t="s">
        <v>753</v>
      </c>
      <c r="G1096" t="s">
        <v>732</v>
      </c>
      <c r="H1096" t="s">
        <v>754</v>
      </c>
      <c r="I1096" t="s">
        <v>755</v>
      </c>
    </row>
    <row r="1097" spans="1:9">
      <c r="A1097">
        <v>1096</v>
      </c>
      <c r="B1097" t="s">
        <v>764</v>
      </c>
      <c r="C1097" t="s">
        <v>756</v>
      </c>
      <c r="D1097">
        <v>2016</v>
      </c>
      <c r="E1097">
        <v>97.305391589999999</v>
      </c>
      <c r="F1097" t="s">
        <v>753</v>
      </c>
      <c r="G1097" t="s">
        <v>732</v>
      </c>
      <c r="H1097" t="s">
        <v>754</v>
      </c>
      <c r="I1097" t="s">
        <v>755</v>
      </c>
    </row>
    <row r="1098" spans="1:9">
      <c r="A1098">
        <v>1097</v>
      </c>
      <c r="B1098" t="s">
        <v>764</v>
      </c>
      <c r="C1098" t="s">
        <v>756</v>
      </c>
      <c r="D1098">
        <v>2017</v>
      </c>
      <c r="E1098">
        <v>91.916821279999994</v>
      </c>
      <c r="F1098" t="s">
        <v>753</v>
      </c>
      <c r="G1098" t="s">
        <v>732</v>
      </c>
      <c r="H1098" t="s">
        <v>754</v>
      </c>
      <c r="I1098" t="s">
        <v>755</v>
      </c>
    </row>
    <row r="1099" spans="1:9">
      <c r="A1099">
        <v>1098</v>
      </c>
      <c r="B1099" t="s">
        <v>764</v>
      </c>
      <c r="C1099" t="s">
        <v>756</v>
      </c>
      <c r="D1099">
        <v>2018</v>
      </c>
      <c r="E1099">
        <v>89.194580180000003</v>
      </c>
      <c r="F1099" t="s">
        <v>753</v>
      </c>
      <c r="G1099" t="s">
        <v>732</v>
      </c>
      <c r="H1099" t="s">
        <v>754</v>
      </c>
      <c r="I1099" t="s">
        <v>755</v>
      </c>
    </row>
    <row r="1100" spans="1:9">
      <c r="A1100">
        <v>1099</v>
      </c>
      <c r="B1100" t="s">
        <v>764</v>
      </c>
      <c r="C1100" t="s">
        <v>756</v>
      </c>
      <c r="D1100">
        <v>2019</v>
      </c>
      <c r="E1100">
        <v>87.105462689999996</v>
      </c>
      <c r="F1100" t="s">
        <v>753</v>
      </c>
      <c r="G1100" t="s">
        <v>732</v>
      </c>
      <c r="H1100" t="s">
        <v>754</v>
      </c>
      <c r="I1100" t="s">
        <v>755</v>
      </c>
    </row>
    <row r="1101" spans="1:9">
      <c r="A1101">
        <v>1100</v>
      </c>
      <c r="B1101" t="s">
        <v>764</v>
      </c>
      <c r="C1101" t="s">
        <v>756</v>
      </c>
      <c r="D1101">
        <v>2020</v>
      </c>
      <c r="E1101">
        <v>86.666078630000001</v>
      </c>
      <c r="F1101" t="s">
        <v>753</v>
      </c>
      <c r="G1101" t="s">
        <v>732</v>
      </c>
      <c r="H1101" t="s">
        <v>754</v>
      </c>
      <c r="I1101" t="s">
        <v>755</v>
      </c>
    </row>
    <row r="1102" spans="1:9">
      <c r="A1102">
        <v>1101</v>
      </c>
      <c r="B1102" t="s">
        <v>764</v>
      </c>
      <c r="C1102" t="s">
        <v>756</v>
      </c>
      <c r="D1102">
        <v>2021</v>
      </c>
      <c r="E1102">
        <v>87.450045209999999</v>
      </c>
      <c r="F1102" t="s">
        <v>753</v>
      </c>
      <c r="G1102" t="s">
        <v>732</v>
      </c>
      <c r="H1102" t="s">
        <v>754</v>
      </c>
      <c r="I1102" t="s">
        <v>755</v>
      </c>
    </row>
    <row r="1103" spans="1:9">
      <c r="A1103">
        <v>1102</v>
      </c>
      <c r="B1103" t="s">
        <v>764</v>
      </c>
      <c r="C1103" t="s">
        <v>756</v>
      </c>
      <c r="D1103">
        <v>2022</v>
      </c>
      <c r="E1103">
        <v>82.994419440000001</v>
      </c>
      <c r="F1103" t="s">
        <v>753</v>
      </c>
      <c r="G1103" t="s">
        <v>732</v>
      </c>
      <c r="H1103" t="s">
        <v>754</v>
      </c>
      <c r="I1103" t="s">
        <v>755</v>
      </c>
    </row>
    <row r="1104" spans="1:9">
      <c r="A1104">
        <v>1103</v>
      </c>
      <c r="B1104" t="s">
        <v>764</v>
      </c>
      <c r="C1104" t="s">
        <v>756</v>
      </c>
      <c r="D1104">
        <v>2023</v>
      </c>
      <c r="E1104">
        <v>81.483827590000004</v>
      </c>
      <c r="F1104" t="s">
        <v>753</v>
      </c>
      <c r="G1104" t="s">
        <v>732</v>
      </c>
      <c r="H1104" t="s">
        <v>754</v>
      </c>
      <c r="I1104" t="s">
        <v>755</v>
      </c>
    </row>
    <row r="1105" spans="1:9">
      <c r="A1105">
        <v>1104</v>
      </c>
      <c r="B1105" t="s">
        <v>764</v>
      </c>
      <c r="C1105" t="s">
        <v>756</v>
      </c>
      <c r="D1105">
        <v>2024</v>
      </c>
      <c r="E1105">
        <v>88.716953029999999</v>
      </c>
      <c r="F1105" t="s">
        <v>753</v>
      </c>
      <c r="G1105" t="s">
        <v>732</v>
      </c>
      <c r="H1105" t="s">
        <v>754</v>
      </c>
      <c r="I1105" t="s">
        <v>755</v>
      </c>
    </row>
    <row r="1106" spans="1:9">
      <c r="A1106">
        <v>1105</v>
      </c>
      <c r="B1106" t="s">
        <v>764</v>
      </c>
      <c r="C1106" t="s">
        <v>756</v>
      </c>
      <c r="D1106">
        <v>2025</v>
      </c>
      <c r="E1106">
        <v>88.161686849999995</v>
      </c>
      <c r="F1106" t="s">
        <v>753</v>
      </c>
      <c r="G1106" t="s">
        <v>732</v>
      </c>
      <c r="H1106" t="s">
        <v>754</v>
      </c>
      <c r="I1106" t="s">
        <v>755</v>
      </c>
    </row>
    <row r="1107" spans="1:9">
      <c r="A1107">
        <v>1106</v>
      </c>
      <c r="B1107" t="s">
        <v>764</v>
      </c>
      <c r="C1107" t="s">
        <v>756</v>
      </c>
      <c r="D1107">
        <v>2026</v>
      </c>
      <c r="E1107">
        <v>87.629091009999996</v>
      </c>
      <c r="F1107" t="s">
        <v>753</v>
      </c>
      <c r="G1107" t="s">
        <v>732</v>
      </c>
      <c r="H1107" t="s">
        <v>754</v>
      </c>
      <c r="I1107" t="s">
        <v>755</v>
      </c>
    </row>
    <row r="1108" spans="1:9">
      <c r="A1108">
        <v>1107</v>
      </c>
      <c r="B1108" t="s">
        <v>764</v>
      </c>
      <c r="C1108" t="s">
        <v>756</v>
      </c>
      <c r="D1108">
        <v>2027</v>
      </c>
      <c r="E1108">
        <v>87.117386760000002</v>
      </c>
      <c r="F1108" t="s">
        <v>753</v>
      </c>
      <c r="G1108" t="s">
        <v>732</v>
      </c>
      <c r="H1108" t="s">
        <v>754</v>
      </c>
      <c r="I1108" t="s">
        <v>755</v>
      </c>
    </row>
    <row r="1109" spans="1:9">
      <c r="A1109">
        <v>1108</v>
      </c>
      <c r="B1109" t="s">
        <v>764</v>
      </c>
      <c r="C1109" t="s">
        <v>756</v>
      </c>
      <c r="D1109">
        <v>2028</v>
      </c>
      <c r="E1109">
        <v>86.624996769999996</v>
      </c>
      <c r="F1109" t="s">
        <v>753</v>
      </c>
      <c r="G1109" t="s">
        <v>732</v>
      </c>
      <c r="H1109" t="s">
        <v>754</v>
      </c>
      <c r="I1109" t="s">
        <v>755</v>
      </c>
    </row>
    <row r="1110" spans="1:9">
      <c r="A1110">
        <v>1109</v>
      </c>
      <c r="B1110" t="s">
        <v>764</v>
      </c>
      <c r="C1110" t="s">
        <v>756</v>
      </c>
      <c r="D1110">
        <v>2029</v>
      </c>
      <c r="E1110">
        <v>86.150515889999994</v>
      </c>
      <c r="F1110" t="s">
        <v>753</v>
      </c>
      <c r="G1110" t="s">
        <v>732</v>
      </c>
      <c r="H1110" t="s">
        <v>754</v>
      </c>
      <c r="I1110" t="s">
        <v>755</v>
      </c>
    </row>
    <row r="1111" spans="1:9">
      <c r="A1111">
        <v>1110</v>
      </c>
      <c r="B1111" t="s">
        <v>764</v>
      </c>
      <c r="C1111" t="s">
        <v>756</v>
      </c>
      <c r="D1111">
        <v>2030</v>
      </c>
      <c r="E1111">
        <v>85.692686949999995</v>
      </c>
      <c r="F1111" t="s">
        <v>753</v>
      </c>
      <c r="G1111" t="s">
        <v>732</v>
      </c>
      <c r="H1111" t="s">
        <v>754</v>
      </c>
      <c r="I1111" t="s">
        <v>755</v>
      </c>
    </row>
    <row r="1112" spans="1:9">
      <c r="A1112">
        <v>1111</v>
      </c>
      <c r="B1112" t="s">
        <v>764</v>
      </c>
      <c r="C1112" t="s">
        <v>756</v>
      </c>
      <c r="D1112">
        <v>2031</v>
      </c>
      <c r="E1112">
        <v>85.250380649999997</v>
      </c>
      <c r="F1112" t="s">
        <v>753</v>
      </c>
      <c r="G1112" t="s">
        <v>732</v>
      </c>
      <c r="H1112" t="s">
        <v>754</v>
      </c>
      <c r="I1112" t="s">
        <v>755</v>
      </c>
    </row>
    <row r="1113" spans="1:9">
      <c r="A1113">
        <v>1112</v>
      </c>
      <c r="B1113" t="s">
        <v>764</v>
      </c>
      <c r="C1113" t="s">
        <v>756</v>
      </c>
      <c r="D1113">
        <v>2032</v>
      </c>
      <c r="E1113">
        <v>84.822578849999999</v>
      </c>
      <c r="F1113" t="s">
        <v>753</v>
      </c>
      <c r="G1113" t="s">
        <v>732</v>
      </c>
      <c r="H1113" t="s">
        <v>754</v>
      </c>
      <c r="I1113" t="s">
        <v>755</v>
      </c>
    </row>
    <row r="1114" spans="1:9">
      <c r="A1114">
        <v>1113</v>
      </c>
      <c r="B1114" t="s">
        <v>764</v>
      </c>
      <c r="C1114" t="s">
        <v>756</v>
      </c>
      <c r="D1114">
        <v>2033</v>
      </c>
      <c r="E1114">
        <v>84.408360369999997</v>
      </c>
      <c r="F1114" t="s">
        <v>753</v>
      </c>
      <c r="G1114" t="s">
        <v>732</v>
      </c>
      <c r="H1114" t="s">
        <v>754</v>
      </c>
      <c r="I1114" t="s">
        <v>755</v>
      </c>
    </row>
    <row r="1115" spans="1:9">
      <c r="A1115">
        <v>1114</v>
      </c>
      <c r="B1115" t="s">
        <v>764</v>
      </c>
      <c r="C1115" t="s">
        <v>756</v>
      </c>
      <c r="D1115">
        <v>2034</v>
      </c>
      <c r="E1115">
        <v>84.006889119999997</v>
      </c>
      <c r="F1115" t="s">
        <v>753</v>
      </c>
      <c r="G1115" t="s">
        <v>732</v>
      </c>
      <c r="H1115" t="s">
        <v>754</v>
      </c>
      <c r="I1115" t="s">
        <v>755</v>
      </c>
    </row>
    <row r="1116" spans="1:9">
      <c r="A1116">
        <v>1115</v>
      </c>
      <c r="B1116" t="s">
        <v>764</v>
      </c>
      <c r="C1116" t="s">
        <v>756</v>
      </c>
      <c r="D1116">
        <v>2035</v>
      </c>
      <c r="E1116">
        <v>83.617403899999999</v>
      </c>
      <c r="F1116" t="s">
        <v>753</v>
      </c>
      <c r="G1116" t="s">
        <v>732</v>
      </c>
      <c r="H1116" t="s">
        <v>754</v>
      </c>
      <c r="I1116" t="s">
        <v>755</v>
      </c>
    </row>
    <row r="1117" spans="1:9">
      <c r="A1117">
        <v>1116</v>
      </c>
      <c r="B1117" t="s">
        <v>764</v>
      </c>
      <c r="C1117" t="s">
        <v>756</v>
      </c>
      <c r="D1117">
        <v>2036</v>
      </c>
      <c r="E1117">
        <v>83.239209700000004</v>
      </c>
      <c r="F1117" t="s">
        <v>753</v>
      </c>
      <c r="G1117" t="s">
        <v>732</v>
      </c>
      <c r="H1117" t="s">
        <v>754</v>
      </c>
      <c r="I1117" t="s">
        <v>755</v>
      </c>
    </row>
    <row r="1118" spans="1:9">
      <c r="A1118">
        <v>1117</v>
      </c>
      <c r="B1118" t="s">
        <v>764</v>
      </c>
      <c r="C1118" t="s">
        <v>756</v>
      </c>
      <c r="D1118">
        <v>2037</v>
      </c>
      <c r="E1118">
        <v>82.871670289999997</v>
      </c>
      <c r="F1118" t="s">
        <v>753</v>
      </c>
      <c r="G1118" t="s">
        <v>732</v>
      </c>
      <c r="H1118" t="s">
        <v>754</v>
      </c>
      <c r="I1118" t="s">
        <v>755</v>
      </c>
    </row>
    <row r="1119" spans="1:9">
      <c r="A1119">
        <v>1118</v>
      </c>
      <c r="B1119" t="s">
        <v>764</v>
      </c>
      <c r="C1119" t="s">
        <v>756</v>
      </c>
      <c r="D1119">
        <v>2038</v>
      </c>
      <c r="E1119">
        <v>82.514201740000004</v>
      </c>
      <c r="F1119" t="s">
        <v>753</v>
      </c>
      <c r="G1119" t="s">
        <v>732</v>
      </c>
      <c r="H1119" t="s">
        <v>754</v>
      </c>
      <c r="I1119" t="s">
        <v>755</v>
      </c>
    </row>
    <row r="1120" spans="1:9">
      <c r="A1120">
        <v>1119</v>
      </c>
      <c r="B1120" t="s">
        <v>764</v>
      </c>
      <c r="C1120" t="s">
        <v>756</v>
      </c>
      <c r="D1120">
        <v>2039</v>
      </c>
      <c r="E1120">
        <v>82.166266820000004</v>
      </c>
      <c r="F1120" t="s">
        <v>753</v>
      </c>
      <c r="G1120" t="s">
        <v>732</v>
      </c>
      <c r="H1120" t="s">
        <v>754</v>
      </c>
      <c r="I1120" t="s">
        <v>755</v>
      </c>
    </row>
    <row r="1121" spans="1:9">
      <c r="A1121">
        <v>1120</v>
      </c>
      <c r="B1121" t="s">
        <v>764</v>
      </c>
      <c r="C1121" t="s">
        <v>756</v>
      </c>
      <c r="D1121">
        <v>2040</v>
      </c>
      <c r="E1121">
        <v>81.827370209999998</v>
      </c>
      <c r="F1121" t="s">
        <v>753</v>
      </c>
      <c r="G1121" t="s">
        <v>732</v>
      </c>
      <c r="H1121" t="s">
        <v>754</v>
      </c>
      <c r="I1121" t="s">
        <v>755</v>
      </c>
    </row>
    <row r="1122" spans="1:9">
      <c r="A1122">
        <v>1121</v>
      </c>
      <c r="B1122" t="s">
        <v>764</v>
      </c>
      <c r="C1122" t="s">
        <v>756</v>
      </c>
      <c r="D1122">
        <v>2041</v>
      </c>
      <c r="E1122">
        <v>81.497054180000006</v>
      </c>
      <c r="F1122" t="s">
        <v>753</v>
      </c>
      <c r="G1122" t="s">
        <v>732</v>
      </c>
      <c r="H1122" t="s">
        <v>754</v>
      </c>
      <c r="I1122" t="s">
        <v>755</v>
      </c>
    </row>
    <row r="1123" spans="1:9">
      <c r="A1123">
        <v>1122</v>
      </c>
      <c r="B1123" t="s">
        <v>764</v>
      </c>
      <c r="C1123" t="s">
        <v>756</v>
      </c>
      <c r="D1123">
        <v>2042</v>
      </c>
      <c r="E1123">
        <v>81.174894940000001</v>
      </c>
      <c r="F1123" t="s">
        <v>753</v>
      </c>
      <c r="G1123" t="s">
        <v>732</v>
      </c>
      <c r="H1123" t="s">
        <v>754</v>
      </c>
      <c r="I1123" t="s">
        <v>755</v>
      </c>
    </row>
    <row r="1124" spans="1:9">
      <c r="A1124">
        <v>1123</v>
      </c>
      <c r="B1124" t="s">
        <v>764</v>
      </c>
      <c r="C1124" t="s">
        <v>756</v>
      </c>
      <c r="D1124">
        <v>2043</v>
      </c>
      <c r="E1124">
        <v>80.860499340000004</v>
      </c>
      <c r="F1124" t="s">
        <v>753</v>
      </c>
      <c r="G1124" t="s">
        <v>732</v>
      </c>
      <c r="H1124" t="s">
        <v>754</v>
      </c>
      <c r="I1124" t="s">
        <v>755</v>
      </c>
    </row>
    <row r="1125" spans="1:9">
      <c r="A1125">
        <v>1124</v>
      </c>
      <c r="B1125" t="s">
        <v>764</v>
      </c>
      <c r="C1125" t="s">
        <v>756</v>
      </c>
      <c r="D1125">
        <v>2044</v>
      </c>
      <c r="E1125">
        <v>80.553501969999999</v>
      </c>
      <c r="F1125" t="s">
        <v>753</v>
      </c>
      <c r="G1125" t="s">
        <v>732</v>
      </c>
      <c r="H1125" t="s">
        <v>754</v>
      </c>
      <c r="I1125" t="s">
        <v>755</v>
      </c>
    </row>
    <row r="1126" spans="1:9">
      <c r="A1126">
        <v>1125</v>
      </c>
      <c r="B1126" t="s">
        <v>764</v>
      </c>
      <c r="C1126" t="s">
        <v>756</v>
      </c>
      <c r="D1126">
        <v>2045</v>
      </c>
      <c r="E1126">
        <v>80.253562650000006</v>
      </c>
      <c r="F1126" t="s">
        <v>753</v>
      </c>
      <c r="G1126" t="s">
        <v>732</v>
      </c>
      <c r="H1126" t="s">
        <v>754</v>
      </c>
      <c r="I1126" t="s">
        <v>755</v>
      </c>
    </row>
    <row r="1127" spans="1:9">
      <c r="A1127">
        <v>1126</v>
      </c>
      <c r="B1127" t="s">
        <v>764</v>
      </c>
      <c r="C1127" t="s">
        <v>756</v>
      </c>
      <c r="D1127">
        <v>2046</v>
      </c>
      <c r="E1127">
        <v>79.960364100000007</v>
      </c>
      <c r="F1127" t="s">
        <v>753</v>
      </c>
      <c r="G1127" t="s">
        <v>732</v>
      </c>
      <c r="H1127" t="s">
        <v>754</v>
      </c>
      <c r="I1127" t="s">
        <v>755</v>
      </c>
    </row>
    <row r="1128" spans="1:9">
      <c r="A1128">
        <v>1127</v>
      </c>
      <c r="B1128" t="s">
        <v>764</v>
      </c>
      <c r="C1128" t="s">
        <v>756</v>
      </c>
      <c r="D1128">
        <v>2047</v>
      </c>
      <c r="E1128">
        <v>79.673610010000004</v>
      </c>
      <c r="F1128" t="s">
        <v>753</v>
      </c>
      <c r="G1128" t="s">
        <v>732</v>
      </c>
      <c r="H1128" t="s">
        <v>754</v>
      </c>
      <c r="I1128" t="s">
        <v>755</v>
      </c>
    </row>
    <row r="1129" spans="1:9">
      <c r="A1129">
        <v>1128</v>
      </c>
      <c r="B1129" t="s">
        <v>764</v>
      </c>
      <c r="C1129" t="s">
        <v>756</v>
      </c>
      <c r="D1129">
        <v>2048</v>
      </c>
      <c r="E1129">
        <v>79.393023150000005</v>
      </c>
      <c r="F1129" t="s">
        <v>753</v>
      </c>
      <c r="G1129" t="s">
        <v>732</v>
      </c>
      <c r="H1129" t="s">
        <v>754</v>
      </c>
      <c r="I1129" t="s">
        <v>755</v>
      </c>
    </row>
    <row r="1130" spans="1:9">
      <c r="A1130">
        <v>1129</v>
      </c>
      <c r="B1130" t="s">
        <v>764</v>
      </c>
      <c r="C1130" t="s">
        <v>756</v>
      </c>
      <c r="D1130">
        <v>2049</v>
      </c>
      <c r="E1130">
        <v>79.118343820000007</v>
      </c>
      <c r="F1130" t="s">
        <v>753</v>
      </c>
      <c r="G1130" t="s">
        <v>732</v>
      </c>
      <c r="H1130" t="s">
        <v>754</v>
      </c>
      <c r="I1130" t="s">
        <v>755</v>
      </c>
    </row>
    <row r="1131" spans="1:9">
      <c r="A1131">
        <v>1130</v>
      </c>
      <c r="B1131" t="s">
        <v>764</v>
      </c>
      <c r="C1131" t="s">
        <v>756</v>
      </c>
      <c r="D1131">
        <v>2050</v>
      </c>
      <c r="E1131">
        <v>78.849328389999997</v>
      </c>
      <c r="F1131" t="s">
        <v>753</v>
      </c>
      <c r="G1131" t="s">
        <v>732</v>
      </c>
      <c r="H1131" t="s">
        <v>754</v>
      </c>
      <c r="I1131" t="s">
        <v>755</v>
      </c>
    </row>
    <row r="1132" spans="1:9">
      <c r="A1132">
        <v>1131</v>
      </c>
      <c r="B1132" t="s">
        <v>764</v>
      </c>
      <c r="C1132" t="s">
        <v>757</v>
      </c>
      <c r="D1132">
        <v>1990</v>
      </c>
      <c r="E1132">
        <v>100.43604070000001</v>
      </c>
      <c r="F1132" t="s">
        <v>753</v>
      </c>
      <c r="G1132" t="s">
        <v>732</v>
      </c>
      <c r="H1132" t="s">
        <v>754</v>
      </c>
      <c r="I1132" t="s">
        <v>755</v>
      </c>
    </row>
    <row r="1133" spans="1:9">
      <c r="A1133">
        <v>1132</v>
      </c>
      <c r="B1133" t="s">
        <v>764</v>
      </c>
      <c r="C1133" t="s">
        <v>757</v>
      </c>
      <c r="D1133">
        <v>1991</v>
      </c>
      <c r="E1133">
        <v>102.7100873</v>
      </c>
      <c r="F1133" t="s">
        <v>753</v>
      </c>
      <c r="G1133" t="s">
        <v>732</v>
      </c>
      <c r="H1133" t="s">
        <v>754</v>
      </c>
      <c r="I1133" t="s">
        <v>755</v>
      </c>
    </row>
    <row r="1134" spans="1:9">
      <c r="A1134">
        <v>1133</v>
      </c>
      <c r="B1134" t="s">
        <v>764</v>
      </c>
      <c r="C1134" t="s">
        <v>757</v>
      </c>
      <c r="D1134">
        <v>1992</v>
      </c>
      <c r="E1134">
        <v>103.4565072</v>
      </c>
      <c r="F1134" t="s">
        <v>753</v>
      </c>
      <c r="G1134" t="s">
        <v>732</v>
      </c>
      <c r="H1134" t="s">
        <v>754</v>
      </c>
      <c r="I1134" t="s">
        <v>755</v>
      </c>
    </row>
    <row r="1135" spans="1:9">
      <c r="A1135">
        <v>1134</v>
      </c>
      <c r="B1135" t="s">
        <v>764</v>
      </c>
      <c r="C1135" t="s">
        <v>757</v>
      </c>
      <c r="D1135">
        <v>1993</v>
      </c>
      <c r="E1135">
        <v>104.7578821</v>
      </c>
      <c r="F1135" t="s">
        <v>753</v>
      </c>
      <c r="G1135" t="s">
        <v>732</v>
      </c>
      <c r="H1135" t="s">
        <v>754</v>
      </c>
      <c r="I1135" t="s">
        <v>755</v>
      </c>
    </row>
    <row r="1136" spans="1:9">
      <c r="A1136">
        <v>1135</v>
      </c>
      <c r="B1136" t="s">
        <v>764</v>
      </c>
      <c r="C1136" t="s">
        <v>757</v>
      </c>
      <c r="D1136">
        <v>1994</v>
      </c>
      <c r="E1136">
        <v>102.5157624</v>
      </c>
      <c r="F1136" t="s">
        <v>753</v>
      </c>
      <c r="G1136" t="s">
        <v>732</v>
      </c>
      <c r="H1136" t="s">
        <v>754</v>
      </c>
      <c r="I1136" t="s">
        <v>755</v>
      </c>
    </row>
    <row r="1137" spans="1:9">
      <c r="A1137">
        <v>1136</v>
      </c>
      <c r="B1137" t="s">
        <v>764</v>
      </c>
      <c r="C1137" t="s">
        <v>757</v>
      </c>
      <c r="D1137">
        <v>1995</v>
      </c>
      <c r="E1137">
        <v>103.7410694</v>
      </c>
      <c r="F1137" t="s">
        <v>753</v>
      </c>
      <c r="G1137" t="s">
        <v>732</v>
      </c>
      <c r="H1137" t="s">
        <v>754</v>
      </c>
      <c r="I1137" t="s">
        <v>755</v>
      </c>
    </row>
    <row r="1138" spans="1:9">
      <c r="A1138">
        <v>1137</v>
      </c>
      <c r="B1138" t="s">
        <v>764</v>
      </c>
      <c r="C1138" t="s">
        <v>757</v>
      </c>
      <c r="D1138">
        <v>1996</v>
      </c>
      <c r="E1138">
        <v>104.268685</v>
      </c>
      <c r="F1138" t="s">
        <v>753</v>
      </c>
      <c r="G1138" t="s">
        <v>732</v>
      </c>
      <c r="H1138" t="s">
        <v>754</v>
      </c>
      <c r="I1138" t="s">
        <v>755</v>
      </c>
    </row>
    <row r="1139" spans="1:9">
      <c r="A1139">
        <v>1138</v>
      </c>
      <c r="B1139" t="s">
        <v>764</v>
      </c>
      <c r="C1139" t="s">
        <v>757</v>
      </c>
      <c r="D1139">
        <v>1997</v>
      </c>
      <c r="E1139">
        <v>106.6759802</v>
      </c>
      <c r="F1139" t="s">
        <v>753</v>
      </c>
      <c r="G1139" t="s">
        <v>732</v>
      </c>
      <c r="H1139" t="s">
        <v>754</v>
      </c>
      <c r="I1139" t="s">
        <v>755</v>
      </c>
    </row>
    <row r="1140" spans="1:9">
      <c r="A1140">
        <v>1139</v>
      </c>
      <c r="B1140" t="s">
        <v>764</v>
      </c>
      <c r="C1140" t="s">
        <v>757</v>
      </c>
      <c r="D1140">
        <v>1998</v>
      </c>
      <c r="E1140">
        <v>110.210892</v>
      </c>
      <c r="F1140" t="s">
        <v>753</v>
      </c>
      <c r="G1140" t="s">
        <v>732</v>
      </c>
      <c r="H1140" t="s">
        <v>754</v>
      </c>
      <c r="I1140" t="s">
        <v>755</v>
      </c>
    </row>
    <row r="1141" spans="1:9">
      <c r="A1141">
        <v>1140</v>
      </c>
      <c r="B1141" t="s">
        <v>764</v>
      </c>
      <c r="C1141" t="s">
        <v>757</v>
      </c>
      <c r="D1141">
        <v>1999</v>
      </c>
      <c r="E1141">
        <v>113.2819073</v>
      </c>
      <c r="F1141" t="s">
        <v>753</v>
      </c>
      <c r="G1141" t="s">
        <v>732</v>
      </c>
      <c r="H1141" t="s">
        <v>754</v>
      </c>
      <c r="I1141" t="s">
        <v>755</v>
      </c>
    </row>
    <row r="1142" spans="1:9">
      <c r="A1142">
        <v>1141</v>
      </c>
      <c r="B1142" t="s">
        <v>764</v>
      </c>
      <c r="C1142" t="s">
        <v>757</v>
      </c>
      <c r="D1142">
        <v>2000</v>
      </c>
      <c r="E1142">
        <v>114.47455859999999</v>
      </c>
      <c r="F1142" t="s">
        <v>753</v>
      </c>
      <c r="G1142" t="s">
        <v>732</v>
      </c>
      <c r="H1142" t="s">
        <v>754</v>
      </c>
      <c r="I1142" t="s">
        <v>755</v>
      </c>
    </row>
    <row r="1143" spans="1:9">
      <c r="A1143">
        <v>1142</v>
      </c>
      <c r="B1143" t="s">
        <v>764</v>
      </c>
      <c r="C1143" t="s">
        <v>757</v>
      </c>
      <c r="D1143">
        <v>2001</v>
      </c>
      <c r="E1143">
        <v>115.8088101</v>
      </c>
      <c r="F1143" t="s">
        <v>753</v>
      </c>
      <c r="G1143" t="s">
        <v>732</v>
      </c>
      <c r="H1143" t="s">
        <v>754</v>
      </c>
      <c r="I1143" t="s">
        <v>755</v>
      </c>
    </row>
    <row r="1144" spans="1:9">
      <c r="A1144">
        <v>1143</v>
      </c>
      <c r="B1144" t="s">
        <v>764</v>
      </c>
      <c r="C1144" t="s">
        <v>757</v>
      </c>
      <c r="D1144">
        <v>2002</v>
      </c>
      <c r="E1144">
        <v>110.7029043</v>
      </c>
      <c r="F1144" t="s">
        <v>753</v>
      </c>
      <c r="G1144" t="s">
        <v>732</v>
      </c>
      <c r="H1144" t="s">
        <v>754</v>
      </c>
      <c r="I1144" t="s">
        <v>755</v>
      </c>
    </row>
    <row r="1145" spans="1:9">
      <c r="A1145">
        <v>1144</v>
      </c>
      <c r="B1145" t="s">
        <v>764</v>
      </c>
      <c r="C1145" t="s">
        <v>757</v>
      </c>
      <c r="D1145">
        <v>2003</v>
      </c>
      <c r="E1145">
        <v>110.866671</v>
      </c>
      <c r="F1145" t="s">
        <v>753</v>
      </c>
      <c r="G1145" t="s">
        <v>732</v>
      </c>
      <c r="H1145" t="s">
        <v>754</v>
      </c>
      <c r="I1145" t="s">
        <v>755</v>
      </c>
    </row>
    <row r="1146" spans="1:9">
      <c r="A1146">
        <v>1145</v>
      </c>
      <c r="B1146" t="s">
        <v>764</v>
      </c>
      <c r="C1146" t="s">
        <v>757</v>
      </c>
      <c r="D1146">
        <v>2004</v>
      </c>
      <c r="E1146">
        <v>111.8779456</v>
      </c>
      <c r="F1146" t="s">
        <v>753</v>
      </c>
      <c r="G1146" t="s">
        <v>732</v>
      </c>
      <c r="H1146" t="s">
        <v>754</v>
      </c>
      <c r="I1146" t="s">
        <v>755</v>
      </c>
    </row>
    <row r="1147" spans="1:9">
      <c r="A1147">
        <v>1146</v>
      </c>
      <c r="B1147" t="s">
        <v>764</v>
      </c>
      <c r="C1147" t="s">
        <v>757</v>
      </c>
      <c r="D1147">
        <v>2005</v>
      </c>
      <c r="E1147">
        <v>111.8203233</v>
      </c>
      <c r="F1147" t="s">
        <v>753</v>
      </c>
      <c r="G1147" t="s">
        <v>732</v>
      </c>
      <c r="H1147" t="s">
        <v>754</v>
      </c>
      <c r="I1147" t="s">
        <v>755</v>
      </c>
    </row>
    <row r="1148" spans="1:9">
      <c r="A1148">
        <v>1147</v>
      </c>
      <c r="B1148" t="s">
        <v>764</v>
      </c>
      <c r="C1148" t="s">
        <v>757</v>
      </c>
      <c r="D1148">
        <v>2006</v>
      </c>
      <c r="E1148">
        <v>112.4505985</v>
      </c>
      <c r="F1148" t="s">
        <v>753</v>
      </c>
      <c r="G1148" t="s">
        <v>732</v>
      </c>
      <c r="H1148" t="s">
        <v>754</v>
      </c>
      <c r="I1148" t="s">
        <v>755</v>
      </c>
    </row>
    <row r="1149" spans="1:9">
      <c r="A1149">
        <v>1148</v>
      </c>
      <c r="B1149" t="s">
        <v>764</v>
      </c>
      <c r="C1149" t="s">
        <v>757</v>
      </c>
      <c r="D1149">
        <v>2007</v>
      </c>
      <c r="E1149">
        <v>112.7366833</v>
      </c>
      <c r="F1149" t="s">
        <v>753</v>
      </c>
      <c r="G1149" t="s">
        <v>732</v>
      </c>
      <c r="H1149" t="s">
        <v>754</v>
      </c>
      <c r="I1149" t="s">
        <v>755</v>
      </c>
    </row>
    <row r="1150" spans="1:9">
      <c r="A1150">
        <v>1149</v>
      </c>
      <c r="B1150" t="s">
        <v>764</v>
      </c>
      <c r="C1150" t="s">
        <v>757</v>
      </c>
      <c r="D1150">
        <v>2008</v>
      </c>
      <c r="E1150">
        <v>112.7479154</v>
      </c>
      <c r="F1150" t="s">
        <v>753</v>
      </c>
      <c r="G1150" t="s">
        <v>732</v>
      </c>
      <c r="H1150" t="s">
        <v>754</v>
      </c>
      <c r="I1150" t="s">
        <v>755</v>
      </c>
    </row>
    <row r="1151" spans="1:9">
      <c r="A1151">
        <v>1150</v>
      </c>
      <c r="B1151" t="s">
        <v>764</v>
      </c>
      <c r="C1151" t="s">
        <v>757</v>
      </c>
      <c r="D1151">
        <v>2009</v>
      </c>
      <c r="E1151">
        <v>113.91730769999999</v>
      </c>
      <c r="F1151" t="s">
        <v>753</v>
      </c>
      <c r="G1151" t="s">
        <v>732</v>
      </c>
      <c r="H1151" t="s">
        <v>754</v>
      </c>
      <c r="I1151" t="s">
        <v>755</v>
      </c>
    </row>
    <row r="1152" spans="1:9">
      <c r="A1152">
        <v>1151</v>
      </c>
      <c r="B1152" t="s">
        <v>764</v>
      </c>
      <c r="C1152" t="s">
        <v>757</v>
      </c>
      <c r="D1152">
        <v>2010</v>
      </c>
      <c r="E1152">
        <v>116.1807092</v>
      </c>
      <c r="F1152" t="s">
        <v>753</v>
      </c>
      <c r="G1152" t="s">
        <v>732</v>
      </c>
      <c r="H1152" t="s">
        <v>754</v>
      </c>
      <c r="I1152" t="s">
        <v>755</v>
      </c>
    </row>
    <row r="1153" spans="1:9">
      <c r="A1153">
        <v>1152</v>
      </c>
      <c r="B1153" t="s">
        <v>764</v>
      </c>
      <c r="C1153" t="s">
        <v>757</v>
      </c>
      <c r="D1153">
        <v>2011</v>
      </c>
      <c r="E1153">
        <v>118.0153699</v>
      </c>
      <c r="F1153" t="s">
        <v>753</v>
      </c>
      <c r="G1153" t="s">
        <v>732</v>
      </c>
      <c r="H1153" t="s">
        <v>754</v>
      </c>
      <c r="I1153" t="s">
        <v>755</v>
      </c>
    </row>
    <row r="1154" spans="1:9">
      <c r="A1154">
        <v>1153</v>
      </c>
      <c r="B1154" t="s">
        <v>764</v>
      </c>
      <c r="C1154" t="s">
        <v>757</v>
      </c>
      <c r="D1154">
        <v>2012</v>
      </c>
      <c r="E1154">
        <v>120.0904772</v>
      </c>
      <c r="F1154" t="s">
        <v>753</v>
      </c>
      <c r="G1154" t="s">
        <v>732</v>
      </c>
      <c r="H1154" t="s">
        <v>754</v>
      </c>
      <c r="I1154" t="s">
        <v>755</v>
      </c>
    </row>
    <row r="1155" spans="1:9">
      <c r="A1155">
        <v>1154</v>
      </c>
      <c r="B1155" t="s">
        <v>764</v>
      </c>
      <c r="C1155" t="s">
        <v>757</v>
      </c>
      <c r="D1155">
        <v>2013</v>
      </c>
      <c r="E1155">
        <v>122.895934</v>
      </c>
      <c r="F1155" t="s">
        <v>753</v>
      </c>
      <c r="G1155" t="s">
        <v>732</v>
      </c>
      <c r="H1155" t="s">
        <v>754</v>
      </c>
      <c r="I1155" t="s">
        <v>755</v>
      </c>
    </row>
    <row r="1156" spans="1:9">
      <c r="A1156">
        <v>1155</v>
      </c>
      <c r="B1156" t="s">
        <v>764</v>
      </c>
      <c r="C1156" t="s">
        <v>757</v>
      </c>
      <c r="D1156">
        <v>2014</v>
      </c>
      <c r="E1156">
        <v>126.6464263</v>
      </c>
      <c r="F1156" t="s">
        <v>753</v>
      </c>
      <c r="G1156" t="s">
        <v>732</v>
      </c>
      <c r="H1156" t="s">
        <v>754</v>
      </c>
      <c r="I1156" t="s">
        <v>755</v>
      </c>
    </row>
    <row r="1157" spans="1:9">
      <c r="A1157">
        <v>1156</v>
      </c>
      <c r="B1157" t="s">
        <v>764</v>
      </c>
      <c r="C1157" t="s">
        <v>757</v>
      </c>
      <c r="D1157">
        <v>2015</v>
      </c>
      <c r="E1157">
        <v>130.61528440000001</v>
      </c>
      <c r="F1157" t="s">
        <v>753</v>
      </c>
      <c r="G1157" t="s">
        <v>732</v>
      </c>
      <c r="H1157" t="s">
        <v>754</v>
      </c>
      <c r="I1157" t="s">
        <v>755</v>
      </c>
    </row>
    <row r="1158" spans="1:9">
      <c r="A1158">
        <v>1157</v>
      </c>
      <c r="B1158" t="s">
        <v>764</v>
      </c>
      <c r="C1158" t="s">
        <v>757</v>
      </c>
      <c r="D1158">
        <v>2016</v>
      </c>
      <c r="E1158">
        <v>135.3252669</v>
      </c>
      <c r="F1158" t="s">
        <v>753</v>
      </c>
      <c r="G1158" t="s">
        <v>732</v>
      </c>
      <c r="H1158" t="s">
        <v>754</v>
      </c>
      <c r="I1158" t="s">
        <v>755</v>
      </c>
    </row>
    <row r="1159" spans="1:9">
      <c r="A1159">
        <v>1158</v>
      </c>
      <c r="B1159" t="s">
        <v>764</v>
      </c>
      <c r="C1159" t="s">
        <v>757</v>
      </c>
      <c r="D1159">
        <v>2017</v>
      </c>
      <c r="E1159">
        <v>138.80001010000001</v>
      </c>
      <c r="F1159" t="s">
        <v>753</v>
      </c>
      <c r="G1159" t="s">
        <v>732</v>
      </c>
      <c r="H1159" t="s">
        <v>754</v>
      </c>
      <c r="I1159" t="s">
        <v>755</v>
      </c>
    </row>
    <row r="1160" spans="1:9">
      <c r="A1160">
        <v>1159</v>
      </c>
      <c r="B1160" t="s">
        <v>764</v>
      </c>
      <c r="C1160" t="s">
        <v>757</v>
      </c>
      <c r="D1160">
        <v>2018</v>
      </c>
      <c r="E1160">
        <v>141.97306950000001</v>
      </c>
      <c r="F1160" t="s">
        <v>753</v>
      </c>
      <c r="G1160" t="s">
        <v>732</v>
      </c>
      <c r="H1160" t="s">
        <v>754</v>
      </c>
      <c r="I1160" t="s">
        <v>755</v>
      </c>
    </row>
    <row r="1161" spans="1:9">
      <c r="A1161">
        <v>1160</v>
      </c>
      <c r="B1161" t="s">
        <v>764</v>
      </c>
      <c r="C1161" t="s">
        <v>757</v>
      </c>
      <c r="D1161">
        <v>2019</v>
      </c>
      <c r="E1161">
        <v>145.96479969999999</v>
      </c>
      <c r="F1161" t="s">
        <v>753</v>
      </c>
      <c r="G1161" t="s">
        <v>732</v>
      </c>
      <c r="H1161" t="s">
        <v>754</v>
      </c>
      <c r="I1161" t="s">
        <v>755</v>
      </c>
    </row>
    <row r="1162" spans="1:9">
      <c r="A1162">
        <v>1161</v>
      </c>
      <c r="B1162" t="s">
        <v>764</v>
      </c>
      <c r="C1162" t="s">
        <v>757</v>
      </c>
      <c r="D1162">
        <v>2020</v>
      </c>
      <c r="E1162">
        <v>148.54161920000001</v>
      </c>
      <c r="F1162" t="s">
        <v>753</v>
      </c>
      <c r="G1162" t="s">
        <v>732</v>
      </c>
      <c r="H1162" t="s">
        <v>754</v>
      </c>
      <c r="I1162" t="s">
        <v>755</v>
      </c>
    </row>
    <row r="1163" spans="1:9">
      <c r="A1163">
        <v>1162</v>
      </c>
      <c r="B1163" t="s">
        <v>764</v>
      </c>
      <c r="C1163" t="s">
        <v>757</v>
      </c>
      <c r="D1163">
        <v>2021</v>
      </c>
      <c r="E1163">
        <v>149.76133239999999</v>
      </c>
      <c r="F1163" t="s">
        <v>753</v>
      </c>
      <c r="G1163" t="s">
        <v>732</v>
      </c>
      <c r="H1163" t="s">
        <v>754</v>
      </c>
      <c r="I1163" t="s">
        <v>755</v>
      </c>
    </row>
    <row r="1164" spans="1:9">
      <c r="A1164">
        <v>1163</v>
      </c>
      <c r="B1164" t="s">
        <v>764</v>
      </c>
      <c r="C1164" t="s">
        <v>757</v>
      </c>
      <c r="D1164">
        <v>2022</v>
      </c>
      <c r="E1164">
        <v>150.63592919999999</v>
      </c>
      <c r="F1164" t="s">
        <v>753</v>
      </c>
      <c r="G1164" t="s">
        <v>732</v>
      </c>
      <c r="H1164" t="s">
        <v>754</v>
      </c>
      <c r="I1164" t="s">
        <v>755</v>
      </c>
    </row>
    <row r="1165" spans="1:9">
      <c r="A1165">
        <v>1164</v>
      </c>
      <c r="B1165" t="s">
        <v>764</v>
      </c>
      <c r="C1165" t="s">
        <v>757</v>
      </c>
      <c r="D1165">
        <v>2023</v>
      </c>
      <c r="E1165">
        <v>154.93137110000001</v>
      </c>
      <c r="F1165" t="s">
        <v>753</v>
      </c>
      <c r="G1165" t="s">
        <v>732</v>
      </c>
      <c r="H1165" t="s">
        <v>754</v>
      </c>
      <c r="I1165" t="s">
        <v>755</v>
      </c>
    </row>
    <row r="1166" spans="1:9">
      <c r="A1166">
        <v>1165</v>
      </c>
      <c r="B1166" t="s">
        <v>764</v>
      </c>
      <c r="C1166" t="s">
        <v>757</v>
      </c>
      <c r="D1166">
        <v>2024</v>
      </c>
      <c r="E1166">
        <v>157.54728030000001</v>
      </c>
      <c r="F1166" t="s">
        <v>753</v>
      </c>
      <c r="G1166" t="s">
        <v>732</v>
      </c>
      <c r="H1166" t="s">
        <v>754</v>
      </c>
      <c r="I1166" t="s">
        <v>755</v>
      </c>
    </row>
    <row r="1167" spans="1:9">
      <c r="A1167">
        <v>1166</v>
      </c>
      <c r="B1167" t="s">
        <v>764</v>
      </c>
      <c r="C1167" t="s">
        <v>757</v>
      </c>
      <c r="D1167">
        <v>2025</v>
      </c>
      <c r="E1167">
        <v>163.7644311</v>
      </c>
      <c r="F1167" t="s">
        <v>753</v>
      </c>
      <c r="G1167" t="s">
        <v>732</v>
      </c>
      <c r="H1167" t="s">
        <v>754</v>
      </c>
      <c r="I1167" t="s">
        <v>755</v>
      </c>
    </row>
    <row r="1168" spans="1:9">
      <c r="A1168">
        <v>1167</v>
      </c>
      <c r="B1168" t="s">
        <v>764</v>
      </c>
      <c r="C1168" t="s">
        <v>757</v>
      </c>
      <c r="D1168">
        <v>2026</v>
      </c>
      <c r="E1168">
        <v>165.6824048</v>
      </c>
      <c r="F1168" t="s">
        <v>753</v>
      </c>
      <c r="G1168" t="s">
        <v>732</v>
      </c>
      <c r="H1168" t="s">
        <v>754</v>
      </c>
      <c r="I1168" t="s">
        <v>755</v>
      </c>
    </row>
    <row r="1169" spans="1:9">
      <c r="A1169">
        <v>1168</v>
      </c>
      <c r="B1169" t="s">
        <v>764</v>
      </c>
      <c r="C1169" t="s">
        <v>757</v>
      </c>
      <c r="D1169">
        <v>2027</v>
      </c>
      <c r="E1169">
        <v>169.01098519999999</v>
      </c>
      <c r="F1169" t="s">
        <v>753</v>
      </c>
      <c r="G1169" t="s">
        <v>732</v>
      </c>
      <c r="H1169" t="s">
        <v>754</v>
      </c>
      <c r="I1169" t="s">
        <v>755</v>
      </c>
    </row>
    <row r="1170" spans="1:9">
      <c r="A1170">
        <v>1169</v>
      </c>
      <c r="B1170" t="s">
        <v>764</v>
      </c>
      <c r="C1170" t="s">
        <v>757</v>
      </c>
      <c r="D1170">
        <v>2028</v>
      </c>
      <c r="E1170">
        <v>174.02939649999999</v>
      </c>
      <c r="F1170" t="s">
        <v>753</v>
      </c>
      <c r="G1170" t="s">
        <v>732</v>
      </c>
      <c r="H1170" t="s">
        <v>754</v>
      </c>
      <c r="I1170" t="s">
        <v>755</v>
      </c>
    </row>
    <row r="1171" spans="1:9">
      <c r="A1171">
        <v>1170</v>
      </c>
      <c r="B1171" t="s">
        <v>764</v>
      </c>
      <c r="C1171" t="s">
        <v>757</v>
      </c>
      <c r="D1171">
        <v>2029</v>
      </c>
      <c r="E1171">
        <v>179.1464411</v>
      </c>
      <c r="F1171" t="s">
        <v>753</v>
      </c>
      <c r="G1171" t="s">
        <v>732</v>
      </c>
      <c r="H1171" t="s">
        <v>754</v>
      </c>
      <c r="I1171" t="s">
        <v>755</v>
      </c>
    </row>
    <row r="1172" spans="1:9">
      <c r="A1172">
        <v>1171</v>
      </c>
      <c r="B1172" t="s">
        <v>764</v>
      </c>
      <c r="C1172" t="s">
        <v>757</v>
      </c>
      <c r="D1172">
        <v>2030</v>
      </c>
      <c r="E1172">
        <v>183.24160319999999</v>
      </c>
      <c r="F1172" t="s">
        <v>753</v>
      </c>
      <c r="G1172" t="s">
        <v>732</v>
      </c>
      <c r="H1172" t="s">
        <v>754</v>
      </c>
      <c r="I1172" t="s">
        <v>755</v>
      </c>
    </row>
    <row r="1173" spans="1:9">
      <c r="A1173">
        <v>1172</v>
      </c>
      <c r="B1173" t="s">
        <v>764</v>
      </c>
      <c r="C1173" t="s">
        <v>757</v>
      </c>
      <c r="D1173">
        <v>2031</v>
      </c>
      <c r="E1173">
        <v>185.17517799999999</v>
      </c>
      <c r="F1173" t="s">
        <v>753</v>
      </c>
      <c r="G1173" t="s">
        <v>732</v>
      </c>
      <c r="H1173" t="s">
        <v>754</v>
      </c>
      <c r="I1173" t="s">
        <v>755</v>
      </c>
    </row>
    <row r="1174" spans="1:9">
      <c r="A1174">
        <v>1173</v>
      </c>
      <c r="B1174" t="s">
        <v>764</v>
      </c>
      <c r="C1174" t="s">
        <v>757</v>
      </c>
      <c r="D1174">
        <v>2032</v>
      </c>
      <c r="E1174">
        <v>187.85465790000001</v>
      </c>
      <c r="F1174" t="s">
        <v>753</v>
      </c>
      <c r="G1174" t="s">
        <v>732</v>
      </c>
      <c r="H1174" t="s">
        <v>754</v>
      </c>
      <c r="I1174" t="s">
        <v>755</v>
      </c>
    </row>
    <row r="1175" spans="1:9">
      <c r="A1175">
        <v>1174</v>
      </c>
      <c r="B1175" t="s">
        <v>764</v>
      </c>
      <c r="C1175" t="s">
        <v>757</v>
      </c>
      <c r="D1175">
        <v>2033</v>
      </c>
      <c r="E1175">
        <v>186.3652251</v>
      </c>
      <c r="F1175" t="s">
        <v>753</v>
      </c>
      <c r="G1175" t="s">
        <v>732</v>
      </c>
      <c r="H1175" t="s">
        <v>754</v>
      </c>
      <c r="I1175" t="s">
        <v>755</v>
      </c>
    </row>
    <row r="1176" spans="1:9">
      <c r="A1176">
        <v>1175</v>
      </c>
      <c r="B1176" t="s">
        <v>764</v>
      </c>
      <c r="C1176" t="s">
        <v>757</v>
      </c>
      <c r="D1176">
        <v>2034</v>
      </c>
      <c r="E1176">
        <v>185.01733680000001</v>
      </c>
      <c r="F1176" t="s">
        <v>753</v>
      </c>
      <c r="G1176" t="s">
        <v>732</v>
      </c>
      <c r="H1176" t="s">
        <v>754</v>
      </c>
      <c r="I1176" t="s">
        <v>755</v>
      </c>
    </row>
    <row r="1177" spans="1:9">
      <c r="A1177">
        <v>1176</v>
      </c>
      <c r="B1177" t="s">
        <v>764</v>
      </c>
      <c r="C1177" t="s">
        <v>757</v>
      </c>
      <c r="D1177">
        <v>2035</v>
      </c>
      <c r="E1177">
        <v>183.9808189</v>
      </c>
      <c r="F1177" t="s">
        <v>753</v>
      </c>
      <c r="G1177" t="s">
        <v>732</v>
      </c>
      <c r="H1177" t="s">
        <v>754</v>
      </c>
      <c r="I1177" t="s">
        <v>755</v>
      </c>
    </row>
    <row r="1178" spans="1:9">
      <c r="A1178">
        <v>1177</v>
      </c>
      <c r="B1178" t="s">
        <v>764</v>
      </c>
      <c r="C1178" t="s">
        <v>757</v>
      </c>
      <c r="D1178">
        <v>2036</v>
      </c>
      <c r="E1178">
        <v>183.2171687</v>
      </c>
      <c r="F1178" t="s">
        <v>753</v>
      </c>
      <c r="G1178" t="s">
        <v>732</v>
      </c>
      <c r="H1178" t="s">
        <v>754</v>
      </c>
      <c r="I1178" t="s">
        <v>755</v>
      </c>
    </row>
    <row r="1179" spans="1:9">
      <c r="A1179">
        <v>1178</v>
      </c>
      <c r="B1179" t="s">
        <v>764</v>
      </c>
      <c r="C1179" t="s">
        <v>757</v>
      </c>
      <c r="D1179">
        <v>2037</v>
      </c>
      <c r="E1179">
        <v>182.70626619999999</v>
      </c>
      <c r="F1179" t="s">
        <v>753</v>
      </c>
      <c r="G1179" t="s">
        <v>732</v>
      </c>
      <c r="H1179" t="s">
        <v>754</v>
      </c>
      <c r="I1179" t="s">
        <v>755</v>
      </c>
    </row>
    <row r="1180" spans="1:9">
      <c r="A1180">
        <v>1179</v>
      </c>
      <c r="B1180" t="s">
        <v>764</v>
      </c>
      <c r="C1180" t="s">
        <v>757</v>
      </c>
      <c r="D1180">
        <v>2038</v>
      </c>
      <c r="E1180">
        <v>182.3958987</v>
      </c>
      <c r="F1180" t="s">
        <v>753</v>
      </c>
      <c r="G1180" t="s">
        <v>732</v>
      </c>
      <c r="H1180" t="s">
        <v>754</v>
      </c>
      <c r="I1180" t="s">
        <v>755</v>
      </c>
    </row>
    <row r="1181" spans="1:9">
      <c r="A1181">
        <v>1180</v>
      </c>
      <c r="B1181" t="s">
        <v>764</v>
      </c>
      <c r="C1181" t="s">
        <v>757</v>
      </c>
      <c r="D1181">
        <v>2039</v>
      </c>
      <c r="E1181">
        <v>182.49272250000001</v>
      </c>
      <c r="F1181" t="s">
        <v>753</v>
      </c>
      <c r="G1181" t="s">
        <v>732</v>
      </c>
      <c r="H1181" t="s">
        <v>754</v>
      </c>
      <c r="I1181" t="s">
        <v>755</v>
      </c>
    </row>
    <row r="1182" spans="1:9">
      <c r="A1182">
        <v>1181</v>
      </c>
      <c r="B1182" t="s">
        <v>764</v>
      </c>
      <c r="C1182" t="s">
        <v>757</v>
      </c>
      <c r="D1182">
        <v>2040</v>
      </c>
      <c r="E1182">
        <v>181.48146080000001</v>
      </c>
      <c r="F1182" t="s">
        <v>753</v>
      </c>
      <c r="G1182" t="s">
        <v>732</v>
      </c>
      <c r="H1182" t="s">
        <v>754</v>
      </c>
      <c r="I1182" t="s">
        <v>755</v>
      </c>
    </row>
    <row r="1183" spans="1:9">
      <c r="A1183">
        <v>1182</v>
      </c>
      <c r="B1183" t="s">
        <v>764</v>
      </c>
      <c r="C1183" t="s">
        <v>757</v>
      </c>
      <c r="D1183">
        <v>2041</v>
      </c>
      <c r="E1183">
        <v>181.30328299999999</v>
      </c>
      <c r="F1183" t="s">
        <v>753</v>
      </c>
      <c r="G1183" t="s">
        <v>732</v>
      </c>
      <c r="H1183" t="s">
        <v>754</v>
      </c>
      <c r="I1183" t="s">
        <v>755</v>
      </c>
    </row>
    <row r="1184" spans="1:9">
      <c r="A1184">
        <v>1183</v>
      </c>
      <c r="B1184" t="s">
        <v>764</v>
      </c>
      <c r="C1184" t="s">
        <v>757</v>
      </c>
      <c r="D1184">
        <v>2042</v>
      </c>
      <c r="E1184">
        <v>181.36109070000001</v>
      </c>
      <c r="F1184" t="s">
        <v>753</v>
      </c>
      <c r="G1184" t="s">
        <v>732</v>
      </c>
      <c r="H1184" t="s">
        <v>754</v>
      </c>
      <c r="I1184" t="s">
        <v>755</v>
      </c>
    </row>
    <row r="1185" spans="1:9">
      <c r="A1185">
        <v>1184</v>
      </c>
      <c r="B1185" t="s">
        <v>764</v>
      </c>
      <c r="C1185" t="s">
        <v>757</v>
      </c>
      <c r="D1185">
        <v>2043</v>
      </c>
      <c r="E1185">
        <v>181.4215993</v>
      </c>
      <c r="F1185" t="s">
        <v>753</v>
      </c>
      <c r="G1185" t="s">
        <v>732</v>
      </c>
      <c r="H1185" t="s">
        <v>754</v>
      </c>
      <c r="I1185" t="s">
        <v>755</v>
      </c>
    </row>
    <row r="1186" spans="1:9">
      <c r="A1186">
        <v>1185</v>
      </c>
      <c r="B1186" t="s">
        <v>764</v>
      </c>
      <c r="C1186" t="s">
        <v>757</v>
      </c>
      <c r="D1186">
        <v>2044</v>
      </c>
      <c r="E1186">
        <v>181.40870620000001</v>
      </c>
      <c r="F1186" t="s">
        <v>753</v>
      </c>
      <c r="G1186" t="s">
        <v>732</v>
      </c>
      <c r="H1186" t="s">
        <v>754</v>
      </c>
      <c r="I1186" t="s">
        <v>755</v>
      </c>
    </row>
    <row r="1187" spans="1:9">
      <c r="A1187">
        <v>1186</v>
      </c>
      <c r="B1187" t="s">
        <v>764</v>
      </c>
      <c r="C1187" t="s">
        <v>757</v>
      </c>
      <c r="D1187">
        <v>2045</v>
      </c>
      <c r="E1187">
        <v>181.3963866</v>
      </c>
      <c r="F1187" t="s">
        <v>753</v>
      </c>
      <c r="G1187" t="s">
        <v>732</v>
      </c>
      <c r="H1187" t="s">
        <v>754</v>
      </c>
      <c r="I1187" t="s">
        <v>755</v>
      </c>
    </row>
    <row r="1188" spans="1:9">
      <c r="A1188">
        <v>1187</v>
      </c>
      <c r="B1188" t="s">
        <v>764</v>
      </c>
      <c r="C1188" t="s">
        <v>757</v>
      </c>
      <c r="D1188">
        <v>2046</v>
      </c>
      <c r="E1188">
        <v>182.11212090000001</v>
      </c>
      <c r="F1188" t="s">
        <v>753</v>
      </c>
      <c r="G1188" t="s">
        <v>732</v>
      </c>
      <c r="H1188" t="s">
        <v>754</v>
      </c>
      <c r="I1188" t="s">
        <v>755</v>
      </c>
    </row>
    <row r="1189" spans="1:9">
      <c r="A1189">
        <v>1188</v>
      </c>
      <c r="B1189" t="s">
        <v>764</v>
      </c>
      <c r="C1189" t="s">
        <v>757</v>
      </c>
      <c r="D1189">
        <v>2047</v>
      </c>
      <c r="E1189">
        <v>182.8285061</v>
      </c>
      <c r="F1189" t="s">
        <v>753</v>
      </c>
      <c r="G1189" t="s">
        <v>732</v>
      </c>
      <c r="H1189" t="s">
        <v>754</v>
      </c>
      <c r="I1189" t="s">
        <v>755</v>
      </c>
    </row>
    <row r="1190" spans="1:9">
      <c r="A1190">
        <v>1189</v>
      </c>
      <c r="B1190" t="s">
        <v>764</v>
      </c>
      <c r="C1190" t="s">
        <v>757</v>
      </c>
      <c r="D1190">
        <v>2048</v>
      </c>
      <c r="E1190">
        <v>183.54895500000001</v>
      </c>
      <c r="F1190" t="s">
        <v>753</v>
      </c>
      <c r="G1190" t="s">
        <v>732</v>
      </c>
      <c r="H1190" t="s">
        <v>754</v>
      </c>
      <c r="I1190" t="s">
        <v>755</v>
      </c>
    </row>
    <row r="1191" spans="1:9">
      <c r="A1191">
        <v>1190</v>
      </c>
      <c r="B1191" t="s">
        <v>764</v>
      </c>
      <c r="C1191" t="s">
        <v>757</v>
      </c>
      <c r="D1191">
        <v>2049</v>
      </c>
      <c r="E1191">
        <v>184.1827432</v>
      </c>
      <c r="F1191" t="s">
        <v>753</v>
      </c>
      <c r="G1191" t="s">
        <v>732</v>
      </c>
      <c r="H1191" t="s">
        <v>754</v>
      </c>
      <c r="I1191" t="s">
        <v>755</v>
      </c>
    </row>
    <row r="1192" spans="1:9">
      <c r="A1192">
        <v>1191</v>
      </c>
      <c r="B1192" t="s">
        <v>764</v>
      </c>
      <c r="C1192" t="s">
        <v>757</v>
      </c>
      <c r="D1192">
        <v>2050</v>
      </c>
      <c r="E1192">
        <v>184.32731559999999</v>
      </c>
      <c r="F1192" t="s">
        <v>753</v>
      </c>
      <c r="G1192" t="s">
        <v>732</v>
      </c>
      <c r="H1192" t="s">
        <v>754</v>
      </c>
      <c r="I1192" t="s">
        <v>755</v>
      </c>
    </row>
    <row r="1193" spans="1:9">
      <c r="A1193">
        <v>1192</v>
      </c>
      <c r="B1193" t="s">
        <v>751</v>
      </c>
      <c r="C1193" t="s">
        <v>752</v>
      </c>
      <c r="D1193">
        <v>1990</v>
      </c>
      <c r="E1193">
        <v>31885.056369554321</v>
      </c>
      <c r="F1193" t="s">
        <v>753</v>
      </c>
      <c r="G1193" t="s">
        <v>732</v>
      </c>
      <c r="H1193" t="s">
        <v>765</v>
      </c>
      <c r="I1193" t="s">
        <v>766</v>
      </c>
    </row>
    <row r="1194" spans="1:9">
      <c r="A1194">
        <v>1193</v>
      </c>
      <c r="B1194" t="s">
        <v>751</v>
      </c>
      <c r="C1194" t="s">
        <v>752</v>
      </c>
      <c r="D1194">
        <v>1991</v>
      </c>
      <c r="E1194">
        <v>32102.536188234619</v>
      </c>
      <c r="F1194" t="s">
        <v>753</v>
      </c>
      <c r="G1194" t="s">
        <v>732</v>
      </c>
      <c r="H1194" t="s">
        <v>765</v>
      </c>
      <c r="I1194" t="s">
        <v>766</v>
      </c>
    </row>
    <row r="1195" spans="1:9">
      <c r="A1195">
        <v>1194</v>
      </c>
      <c r="B1195" t="s">
        <v>751</v>
      </c>
      <c r="C1195" t="s">
        <v>752</v>
      </c>
      <c r="D1195">
        <v>1992</v>
      </c>
      <c r="E1195">
        <v>31618.853412686629</v>
      </c>
      <c r="F1195" t="s">
        <v>753</v>
      </c>
      <c r="G1195" t="s">
        <v>732</v>
      </c>
      <c r="H1195" t="s">
        <v>765</v>
      </c>
      <c r="I1195" t="s">
        <v>766</v>
      </c>
    </row>
    <row r="1196" spans="1:9">
      <c r="A1196">
        <v>1195</v>
      </c>
      <c r="B1196" t="s">
        <v>751</v>
      </c>
      <c r="C1196" t="s">
        <v>752</v>
      </c>
      <c r="D1196">
        <v>1993</v>
      </c>
      <c r="E1196">
        <v>31628.237899673139</v>
      </c>
      <c r="F1196" t="s">
        <v>753</v>
      </c>
      <c r="G1196" t="s">
        <v>732</v>
      </c>
      <c r="H1196" t="s">
        <v>765</v>
      </c>
      <c r="I1196" t="s">
        <v>766</v>
      </c>
    </row>
    <row r="1197" spans="1:9">
      <c r="A1197">
        <v>1196</v>
      </c>
      <c r="B1197" t="s">
        <v>751</v>
      </c>
      <c r="C1197" t="s">
        <v>752</v>
      </c>
      <c r="D1197">
        <v>1994</v>
      </c>
      <c r="E1197">
        <v>32940.39585271298</v>
      </c>
      <c r="F1197" t="s">
        <v>753</v>
      </c>
      <c r="G1197" t="s">
        <v>732</v>
      </c>
      <c r="H1197" t="s">
        <v>765</v>
      </c>
      <c r="I1197" t="s">
        <v>766</v>
      </c>
    </row>
    <row r="1198" spans="1:9">
      <c r="A1198">
        <v>1197</v>
      </c>
      <c r="B1198" t="s">
        <v>751</v>
      </c>
      <c r="C1198" t="s">
        <v>752</v>
      </c>
      <c r="D1198">
        <v>1995</v>
      </c>
      <c r="E1198">
        <v>33309.823314528687</v>
      </c>
      <c r="F1198" t="s">
        <v>753</v>
      </c>
      <c r="G1198" t="s">
        <v>732</v>
      </c>
      <c r="H1198" t="s">
        <v>765</v>
      </c>
      <c r="I1198" t="s">
        <v>766</v>
      </c>
    </row>
    <row r="1199" spans="1:9">
      <c r="A1199">
        <v>1198</v>
      </c>
      <c r="B1199" t="s">
        <v>751</v>
      </c>
      <c r="C1199" t="s">
        <v>752</v>
      </c>
      <c r="D1199">
        <v>1996</v>
      </c>
      <c r="E1199">
        <v>33928.93917691485</v>
      </c>
      <c r="F1199" t="s">
        <v>753</v>
      </c>
      <c r="G1199" t="s">
        <v>732</v>
      </c>
      <c r="H1199" t="s">
        <v>765</v>
      </c>
      <c r="I1199" t="s">
        <v>766</v>
      </c>
    </row>
    <row r="1200" spans="1:9">
      <c r="A1200">
        <v>1199</v>
      </c>
      <c r="B1200" t="s">
        <v>751</v>
      </c>
      <c r="C1200" t="s">
        <v>752</v>
      </c>
      <c r="D1200">
        <v>1997</v>
      </c>
      <c r="E1200">
        <v>34512.928209399754</v>
      </c>
      <c r="F1200" t="s">
        <v>753</v>
      </c>
      <c r="G1200" t="s">
        <v>732</v>
      </c>
      <c r="H1200" t="s">
        <v>765</v>
      </c>
      <c r="I1200" t="s">
        <v>766</v>
      </c>
    </row>
    <row r="1201" spans="1:9">
      <c r="A1201">
        <v>1200</v>
      </c>
      <c r="B1201" t="s">
        <v>751</v>
      </c>
      <c r="C1201" t="s">
        <v>752</v>
      </c>
      <c r="D1201">
        <v>1998</v>
      </c>
      <c r="E1201">
        <v>33752.692092358928</v>
      </c>
      <c r="F1201" t="s">
        <v>753</v>
      </c>
      <c r="G1201" t="s">
        <v>732</v>
      </c>
      <c r="H1201" t="s">
        <v>765</v>
      </c>
      <c r="I1201" t="s">
        <v>766</v>
      </c>
    </row>
    <row r="1202" spans="1:9">
      <c r="A1202">
        <v>1201</v>
      </c>
      <c r="B1202" t="s">
        <v>751</v>
      </c>
      <c r="C1202" t="s">
        <v>752</v>
      </c>
      <c r="D1202">
        <v>1999</v>
      </c>
      <c r="E1202">
        <v>33611.144970449641</v>
      </c>
      <c r="F1202" t="s">
        <v>753</v>
      </c>
      <c r="G1202" t="s">
        <v>732</v>
      </c>
      <c r="H1202" t="s">
        <v>765</v>
      </c>
      <c r="I1202" t="s">
        <v>766</v>
      </c>
    </row>
    <row r="1203" spans="1:9">
      <c r="A1203">
        <v>1202</v>
      </c>
      <c r="B1203" t="s">
        <v>751</v>
      </c>
      <c r="C1203" t="s">
        <v>752</v>
      </c>
      <c r="D1203">
        <v>2000</v>
      </c>
      <c r="E1203">
        <v>34653.924201320558</v>
      </c>
      <c r="F1203" t="s">
        <v>753</v>
      </c>
      <c r="G1203" t="s">
        <v>732</v>
      </c>
      <c r="H1203" t="s">
        <v>765</v>
      </c>
      <c r="I1203" t="s">
        <v>766</v>
      </c>
    </row>
    <row r="1204" spans="1:9">
      <c r="A1204">
        <v>1203</v>
      </c>
      <c r="B1204" t="s">
        <v>751</v>
      </c>
      <c r="C1204" t="s">
        <v>752</v>
      </c>
      <c r="D1204">
        <v>2001</v>
      </c>
      <c r="E1204">
        <v>34898.545099062263</v>
      </c>
      <c r="F1204" t="s">
        <v>753</v>
      </c>
      <c r="G1204" t="s">
        <v>732</v>
      </c>
      <c r="H1204" t="s">
        <v>765</v>
      </c>
      <c r="I1204" t="s">
        <v>766</v>
      </c>
    </row>
    <row r="1205" spans="1:9">
      <c r="A1205">
        <v>1204</v>
      </c>
      <c r="B1205" t="s">
        <v>751</v>
      </c>
      <c r="C1205" t="s">
        <v>752</v>
      </c>
      <c r="D1205">
        <v>2002</v>
      </c>
      <c r="E1205">
        <v>34690.632306203312</v>
      </c>
      <c r="F1205" t="s">
        <v>753</v>
      </c>
      <c r="G1205" t="s">
        <v>732</v>
      </c>
      <c r="H1205" t="s">
        <v>765</v>
      </c>
      <c r="I1205" t="s">
        <v>766</v>
      </c>
    </row>
    <row r="1206" spans="1:9">
      <c r="A1206">
        <v>1205</v>
      </c>
      <c r="B1206" t="s">
        <v>751</v>
      </c>
      <c r="C1206" t="s">
        <v>752</v>
      </c>
      <c r="D1206">
        <v>2003</v>
      </c>
      <c r="E1206">
        <v>35300.077328834363</v>
      </c>
      <c r="F1206" t="s">
        <v>753</v>
      </c>
      <c r="G1206" t="s">
        <v>732</v>
      </c>
      <c r="H1206" t="s">
        <v>765</v>
      </c>
      <c r="I1206" t="s">
        <v>766</v>
      </c>
    </row>
    <row r="1207" spans="1:9">
      <c r="A1207">
        <v>1206</v>
      </c>
      <c r="B1207" t="s">
        <v>751</v>
      </c>
      <c r="C1207" t="s">
        <v>752</v>
      </c>
      <c r="D1207">
        <v>2004</v>
      </c>
      <c r="E1207">
        <v>35494.454011366281</v>
      </c>
      <c r="F1207" t="s">
        <v>753</v>
      </c>
      <c r="G1207" t="s">
        <v>732</v>
      </c>
      <c r="H1207" t="s">
        <v>765</v>
      </c>
      <c r="I1207" t="s">
        <v>766</v>
      </c>
    </row>
    <row r="1208" spans="1:9">
      <c r="A1208">
        <v>1207</v>
      </c>
      <c r="B1208" t="s">
        <v>751</v>
      </c>
      <c r="C1208" t="s">
        <v>752</v>
      </c>
      <c r="D1208">
        <v>2005</v>
      </c>
      <c r="E1208">
        <v>35593.734670075741</v>
      </c>
      <c r="F1208" t="s">
        <v>753</v>
      </c>
      <c r="G1208" t="s">
        <v>732</v>
      </c>
      <c r="H1208" t="s">
        <v>765</v>
      </c>
      <c r="I1208" t="s">
        <v>766</v>
      </c>
    </row>
    <row r="1209" spans="1:9">
      <c r="A1209">
        <v>1208</v>
      </c>
      <c r="B1209" t="s">
        <v>751</v>
      </c>
      <c r="C1209" t="s">
        <v>752</v>
      </c>
      <c r="D1209">
        <v>2006</v>
      </c>
      <c r="E1209">
        <v>35667.03909055893</v>
      </c>
      <c r="F1209" t="s">
        <v>753</v>
      </c>
      <c r="G1209" t="s">
        <v>732</v>
      </c>
      <c r="H1209" t="s">
        <v>765</v>
      </c>
      <c r="I1209" t="s">
        <v>766</v>
      </c>
    </row>
    <row r="1210" spans="1:9">
      <c r="A1210">
        <v>1209</v>
      </c>
      <c r="B1210" t="s">
        <v>751</v>
      </c>
      <c r="C1210" t="s">
        <v>752</v>
      </c>
      <c r="D1210">
        <v>2007</v>
      </c>
      <c r="E1210">
        <v>34697.182293997823</v>
      </c>
      <c r="F1210" t="s">
        <v>753</v>
      </c>
      <c r="G1210" t="s">
        <v>732</v>
      </c>
      <c r="H1210" t="s">
        <v>765</v>
      </c>
      <c r="I1210" t="s">
        <v>766</v>
      </c>
    </row>
    <row r="1211" spans="1:9">
      <c r="A1211">
        <v>1210</v>
      </c>
      <c r="B1211" t="s">
        <v>751</v>
      </c>
      <c r="C1211" t="s">
        <v>752</v>
      </c>
      <c r="D1211">
        <v>2008</v>
      </c>
      <c r="E1211">
        <v>33822.688862967749</v>
      </c>
      <c r="F1211" t="s">
        <v>753</v>
      </c>
      <c r="G1211" t="s">
        <v>732</v>
      </c>
      <c r="H1211" t="s">
        <v>765</v>
      </c>
      <c r="I1211" t="s">
        <v>766</v>
      </c>
    </row>
    <row r="1212" spans="1:9">
      <c r="A1212">
        <v>1211</v>
      </c>
      <c r="B1212" t="s">
        <v>751</v>
      </c>
      <c r="C1212" t="s">
        <v>752</v>
      </c>
      <c r="D1212">
        <v>2009</v>
      </c>
      <c r="E1212">
        <v>33763.06780557915</v>
      </c>
      <c r="F1212" t="s">
        <v>753</v>
      </c>
      <c r="G1212" t="s">
        <v>732</v>
      </c>
      <c r="H1212" t="s">
        <v>765</v>
      </c>
      <c r="I1212" t="s">
        <v>766</v>
      </c>
    </row>
    <row r="1213" spans="1:9">
      <c r="A1213">
        <v>1212</v>
      </c>
      <c r="B1213" t="s">
        <v>751</v>
      </c>
      <c r="C1213" t="s">
        <v>752</v>
      </c>
      <c r="D1213">
        <v>2010</v>
      </c>
      <c r="E1213">
        <v>33816.291817173187</v>
      </c>
      <c r="F1213" t="s">
        <v>753</v>
      </c>
      <c r="G1213" t="s">
        <v>732</v>
      </c>
      <c r="H1213" t="s">
        <v>765</v>
      </c>
      <c r="I1213" t="s">
        <v>766</v>
      </c>
    </row>
    <row r="1214" spans="1:9">
      <c r="A1214">
        <v>1213</v>
      </c>
      <c r="B1214" t="s">
        <v>751</v>
      </c>
      <c r="C1214" t="s">
        <v>752</v>
      </c>
      <c r="D1214">
        <v>2011</v>
      </c>
      <c r="E1214">
        <v>34189.829266991706</v>
      </c>
      <c r="F1214" t="s">
        <v>753</v>
      </c>
      <c r="G1214" t="s">
        <v>732</v>
      </c>
      <c r="H1214" t="s">
        <v>765</v>
      </c>
      <c r="I1214" t="s">
        <v>766</v>
      </c>
    </row>
    <row r="1215" spans="1:9">
      <c r="A1215">
        <v>1214</v>
      </c>
      <c r="B1215" t="s">
        <v>751</v>
      </c>
      <c r="C1215" t="s">
        <v>752</v>
      </c>
      <c r="D1215">
        <v>2012</v>
      </c>
      <c r="E1215">
        <v>35174.477373048081</v>
      </c>
      <c r="F1215" t="s">
        <v>753</v>
      </c>
      <c r="G1215" t="s">
        <v>732</v>
      </c>
      <c r="H1215" t="s">
        <v>765</v>
      </c>
      <c r="I1215" t="s">
        <v>766</v>
      </c>
    </row>
    <row r="1216" spans="1:9">
      <c r="A1216">
        <v>1215</v>
      </c>
      <c r="B1216" t="s">
        <v>751</v>
      </c>
      <c r="C1216" t="s">
        <v>752</v>
      </c>
      <c r="D1216">
        <v>2013</v>
      </c>
      <c r="E1216">
        <v>35228.957693138473</v>
      </c>
      <c r="F1216" t="s">
        <v>753</v>
      </c>
      <c r="G1216" t="s">
        <v>732</v>
      </c>
      <c r="H1216" t="s">
        <v>765</v>
      </c>
      <c r="I1216" t="s">
        <v>766</v>
      </c>
    </row>
    <row r="1217" spans="1:9">
      <c r="A1217">
        <v>1216</v>
      </c>
      <c r="B1217" t="s">
        <v>751</v>
      </c>
      <c r="C1217" t="s">
        <v>752</v>
      </c>
      <c r="D1217">
        <v>2014</v>
      </c>
      <c r="E1217">
        <v>35478.609641807037</v>
      </c>
      <c r="F1217" t="s">
        <v>753</v>
      </c>
      <c r="G1217" t="s">
        <v>732</v>
      </c>
      <c r="H1217" t="s">
        <v>765</v>
      </c>
      <c r="I1217" t="s">
        <v>766</v>
      </c>
    </row>
    <row r="1218" spans="1:9">
      <c r="A1218">
        <v>1217</v>
      </c>
      <c r="B1218" t="s">
        <v>751</v>
      </c>
      <c r="C1218" t="s">
        <v>752</v>
      </c>
      <c r="D1218">
        <v>2015</v>
      </c>
      <c r="E1218">
        <v>35091.65146377404</v>
      </c>
      <c r="F1218" t="s">
        <v>753</v>
      </c>
      <c r="G1218" t="s">
        <v>732</v>
      </c>
      <c r="H1218" t="s">
        <v>765</v>
      </c>
      <c r="I1218" t="s">
        <v>766</v>
      </c>
    </row>
    <row r="1219" spans="1:9">
      <c r="A1219">
        <v>1218</v>
      </c>
      <c r="B1219" t="s">
        <v>751</v>
      </c>
      <c r="C1219" t="s">
        <v>752</v>
      </c>
      <c r="D1219">
        <v>2016</v>
      </c>
      <c r="E1219">
        <v>34640.263075590337</v>
      </c>
      <c r="F1219" t="s">
        <v>753</v>
      </c>
      <c r="G1219" t="s">
        <v>732</v>
      </c>
      <c r="H1219" t="s">
        <v>765</v>
      </c>
      <c r="I1219" t="s">
        <v>766</v>
      </c>
    </row>
    <row r="1220" spans="1:9">
      <c r="A1220">
        <v>1219</v>
      </c>
      <c r="B1220" t="s">
        <v>751</v>
      </c>
      <c r="C1220" t="s">
        <v>752</v>
      </c>
      <c r="D1220">
        <v>2017</v>
      </c>
      <c r="E1220">
        <v>34750.080320207271</v>
      </c>
      <c r="F1220" t="s">
        <v>753</v>
      </c>
      <c r="G1220" t="s">
        <v>732</v>
      </c>
      <c r="H1220" t="s">
        <v>765</v>
      </c>
      <c r="I1220" t="s">
        <v>766</v>
      </c>
    </row>
    <row r="1221" spans="1:9">
      <c r="A1221">
        <v>1220</v>
      </c>
      <c r="B1221" t="s">
        <v>751</v>
      </c>
      <c r="C1221" t="s">
        <v>752</v>
      </c>
      <c r="D1221">
        <v>2018</v>
      </c>
      <c r="E1221">
        <v>34883.278618874618</v>
      </c>
      <c r="F1221" t="s">
        <v>753</v>
      </c>
      <c r="G1221" t="s">
        <v>732</v>
      </c>
      <c r="H1221" t="s">
        <v>765</v>
      </c>
      <c r="I1221" t="s">
        <v>766</v>
      </c>
    </row>
    <row r="1222" spans="1:9">
      <c r="A1222">
        <v>1221</v>
      </c>
      <c r="B1222" t="s">
        <v>751</v>
      </c>
      <c r="C1222" t="s">
        <v>752</v>
      </c>
      <c r="D1222">
        <v>2019</v>
      </c>
      <c r="E1222">
        <v>35073.579112072199</v>
      </c>
      <c r="F1222" t="s">
        <v>753</v>
      </c>
      <c r="G1222" t="s">
        <v>732</v>
      </c>
      <c r="H1222" t="s">
        <v>765</v>
      </c>
      <c r="I1222" t="s">
        <v>766</v>
      </c>
    </row>
    <row r="1223" spans="1:9">
      <c r="A1223">
        <v>1222</v>
      </c>
      <c r="B1223" t="s">
        <v>751</v>
      </c>
      <c r="C1223" t="s">
        <v>752</v>
      </c>
      <c r="D1223">
        <v>2020</v>
      </c>
      <c r="E1223">
        <v>34937.79588146801</v>
      </c>
      <c r="F1223" t="s">
        <v>753</v>
      </c>
      <c r="G1223" t="s">
        <v>732</v>
      </c>
      <c r="H1223" t="s">
        <v>765</v>
      </c>
      <c r="I1223" t="s">
        <v>766</v>
      </c>
    </row>
    <row r="1224" spans="1:9">
      <c r="A1224">
        <v>1223</v>
      </c>
      <c r="B1224" t="s">
        <v>751</v>
      </c>
      <c r="C1224" t="s">
        <v>752</v>
      </c>
      <c r="D1224">
        <v>2021</v>
      </c>
      <c r="E1224">
        <v>34977.070160879994</v>
      </c>
      <c r="F1224" t="s">
        <v>753</v>
      </c>
      <c r="G1224" t="s">
        <v>732</v>
      </c>
      <c r="H1224" t="s">
        <v>765</v>
      </c>
      <c r="I1224" t="s">
        <v>766</v>
      </c>
    </row>
    <row r="1225" spans="1:9">
      <c r="A1225">
        <v>1224</v>
      </c>
      <c r="B1225" t="s">
        <v>751</v>
      </c>
      <c r="C1225" t="s">
        <v>752</v>
      </c>
      <c r="D1225">
        <v>2022</v>
      </c>
      <c r="E1225">
        <v>34150.526512935387</v>
      </c>
      <c r="F1225" t="s">
        <v>753</v>
      </c>
      <c r="G1225" t="s">
        <v>732</v>
      </c>
      <c r="H1225" t="s">
        <v>765</v>
      </c>
      <c r="I1225" t="s">
        <v>766</v>
      </c>
    </row>
    <row r="1226" spans="1:9">
      <c r="A1226">
        <v>1225</v>
      </c>
      <c r="B1226" t="s">
        <v>751</v>
      </c>
      <c r="C1226" t="s">
        <v>752</v>
      </c>
      <c r="D1226">
        <v>2023</v>
      </c>
      <c r="E1226">
        <v>33449.760662040317</v>
      </c>
      <c r="F1226" t="s">
        <v>753</v>
      </c>
      <c r="G1226" t="s">
        <v>732</v>
      </c>
      <c r="H1226" t="s">
        <v>765</v>
      </c>
      <c r="I1226" t="s">
        <v>766</v>
      </c>
    </row>
    <row r="1227" spans="1:9">
      <c r="A1227">
        <v>1226</v>
      </c>
      <c r="B1227" t="s">
        <v>751</v>
      </c>
      <c r="C1227" t="s">
        <v>752</v>
      </c>
      <c r="D1227">
        <v>2024</v>
      </c>
      <c r="E1227">
        <v>33532.440210000001</v>
      </c>
      <c r="F1227" t="s">
        <v>753</v>
      </c>
      <c r="G1227" t="s">
        <v>732</v>
      </c>
      <c r="H1227" t="s">
        <v>765</v>
      </c>
      <c r="I1227" t="s">
        <v>766</v>
      </c>
    </row>
    <row r="1228" spans="1:9">
      <c r="A1228">
        <v>1227</v>
      </c>
      <c r="B1228" t="s">
        <v>751</v>
      </c>
      <c r="C1228" t="s">
        <v>752</v>
      </c>
      <c r="D1228">
        <v>2025</v>
      </c>
      <c r="E1228">
        <v>33864.110829999998</v>
      </c>
      <c r="F1228" t="s">
        <v>753</v>
      </c>
      <c r="G1228" t="s">
        <v>732</v>
      </c>
      <c r="H1228" t="s">
        <v>765</v>
      </c>
      <c r="I1228" t="s">
        <v>766</v>
      </c>
    </row>
    <row r="1229" spans="1:9">
      <c r="A1229">
        <v>1228</v>
      </c>
      <c r="B1229" t="s">
        <v>751</v>
      </c>
      <c r="C1229" t="s">
        <v>752</v>
      </c>
      <c r="D1229">
        <v>2026</v>
      </c>
      <c r="E1229">
        <v>34202.734709999997</v>
      </c>
      <c r="F1229" t="s">
        <v>753</v>
      </c>
      <c r="G1229" t="s">
        <v>732</v>
      </c>
      <c r="H1229" t="s">
        <v>765</v>
      </c>
      <c r="I1229" t="s">
        <v>766</v>
      </c>
    </row>
    <row r="1230" spans="1:9">
      <c r="A1230">
        <v>1229</v>
      </c>
      <c r="B1230" t="s">
        <v>751</v>
      </c>
      <c r="C1230" t="s">
        <v>752</v>
      </c>
      <c r="D1230">
        <v>2027</v>
      </c>
      <c r="E1230">
        <v>34444.090810000002</v>
      </c>
      <c r="F1230" t="s">
        <v>753</v>
      </c>
      <c r="G1230" t="s">
        <v>732</v>
      </c>
      <c r="H1230" t="s">
        <v>765</v>
      </c>
      <c r="I1230" t="s">
        <v>766</v>
      </c>
    </row>
    <row r="1231" spans="1:9">
      <c r="A1231">
        <v>1230</v>
      </c>
      <c r="B1231" t="s">
        <v>751</v>
      </c>
      <c r="C1231" t="s">
        <v>752</v>
      </c>
      <c r="D1231">
        <v>2028</v>
      </c>
      <c r="E1231">
        <v>34778.936670000003</v>
      </c>
      <c r="F1231" t="s">
        <v>753</v>
      </c>
      <c r="G1231" t="s">
        <v>732</v>
      </c>
      <c r="H1231" t="s">
        <v>765</v>
      </c>
      <c r="I1231" t="s">
        <v>766</v>
      </c>
    </row>
    <row r="1232" spans="1:9">
      <c r="A1232">
        <v>1231</v>
      </c>
      <c r="B1232" t="s">
        <v>751</v>
      </c>
      <c r="C1232" t="s">
        <v>752</v>
      </c>
      <c r="D1232">
        <v>2029</v>
      </c>
      <c r="E1232">
        <v>34758.886590000002</v>
      </c>
      <c r="F1232" t="s">
        <v>753</v>
      </c>
      <c r="G1232" t="s">
        <v>732</v>
      </c>
      <c r="H1232" t="s">
        <v>765</v>
      </c>
      <c r="I1232" t="s">
        <v>766</v>
      </c>
    </row>
    <row r="1233" spans="1:9">
      <c r="A1233">
        <v>1232</v>
      </c>
      <c r="B1233" t="s">
        <v>751</v>
      </c>
      <c r="C1233" t="s">
        <v>752</v>
      </c>
      <c r="D1233">
        <v>2030</v>
      </c>
      <c r="E1233">
        <v>34737.603089999997</v>
      </c>
      <c r="F1233" t="s">
        <v>753</v>
      </c>
      <c r="G1233" t="s">
        <v>732</v>
      </c>
      <c r="H1233" t="s">
        <v>765</v>
      </c>
      <c r="I1233" t="s">
        <v>766</v>
      </c>
    </row>
    <row r="1234" spans="1:9">
      <c r="A1234">
        <v>1233</v>
      </c>
      <c r="B1234" t="s">
        <v>751</v>
      </c>
      <c r="C1234" t="s">
        <v>752</v>
      </c>
      <c r="D1234">
        <v>2031</v>
      </c>
      <c r="E1234">
        <v>32315.79523</v>
      </c>
      <c r="F1234" t="s">
        <v>753</v>
      </c>
      <c r="G1234" t="s">
        <v>732</v>
      </c>
      <c r="H1234" t="s">
        <v>765</v>
      </c>
      <c r="I1234" t="s">
        <v>766</v>
      </c>
    </row>
    <row r="1235" spans="1:9">
      <c r="A1235">
        <v>1234</v>
      </c>
      <c r="B1235" t="s">
        <v>751</v>
      </c>
      <c r="C1235" t="s">
        <v>752</v>
      </c>
      <c r="D1235">
        <v>2032</v>
      </c>
      <c r="E1235">
        <v>32152.551370000001</v>
      </c>
      <c r="F1235" t="s">
        <v>753</v>
      </c>
      <c r="G1235" t="s">
        <v>732</v>
      </c>
      <c r="H1235" t="s">
        <v>765</v>
      </c>
      <c r="I1235" t="s">
        <v>766</v>
      </c>
    </row>
    <row r="1236" spans="1:9">
      <c r="A1236">
        <v>1235</v>
      </c>
      <c r="B1236" t="s">
        <v>751</v>
      </c>
      <c r="C1236" t="s">
        <v>752</v>
      </c>
      <c r="D1236">
        <v>2033</v>
      </c>
      <c r="E1236">
        <v>31837.126680000001</v>
      </c>
      <c r="F1236" t="s">
        <v>753</v>
      </c>
      <c r="G1236" t="s">
        <v>732</v>
      </c>
      <c r="H1236" t="s">
        <v>765</v>
      </c>
      <c r="I1236" t="s">
        <v>766</v>
      </c>
    </row>
    <row r="1237" spans="1:9">
      <c r="A1237">
        <v>1236</v>
      </c>
      <c r="B1237" t="s">
        <v>751</v>
      </c>
      <c r="C1237" t="s">
        <v>752</v>
      </c>
      <c r="D1237">
        <v>2034</v>
      </c>
      <c r="E1237">
        <v>31717.34836</v>
      </c>
      <c r="F1237" t="s">
        <v>753</v>
      </c>
      <c r="G1237" t="s">
        <v>732</v>
      </c>
      <c r="H1237" t="s">
        <v>765</v>
      </c>
      <c r="I1237" t="s">
        <v>766</v>
      </c>
    </row>
    <row r="1238" spans="1:9">
      <c r="A1238">
        <v>1237</v>
      </c>
      <c r="B1238" t="s">
        <v>751</v>
      </c>
      <c r="C1238" t="s">
        <v>752</v>
      </c>
      <c r="D1238">
        <v>2035</v>
      </c>
      <c r="E1238">
        <v>31623.496770000002</v>
      </c>
      <c r="F1238" t="s">
        <v>753</v>
      </c>
      <c r="G1238" t="s">
        <v>732</v>
      </c>
      <c r="H1238" t="s">
        <v>765</v>
      </c>
      <c r="I1238" t="s">
        <v>766</v>
      </c>
    </row>
    <row r="1239" spans="1:9">
      <c r="A1239">
        <v>1238</v>
      </c>
      <c r="B1239" t="s">
        <v>751</v>
      </c>
      <c r="C1239" t="s">
        <v>752</v>
      </c>
      <c r="D1239">
        <v>2036</v>
      </c>
      <c r="E1239">
        <v>31451.65784</v>
      </c>
      <c r="F1239" t="s">
        <v>753</v>
      </c>
      <c r="G1239" t="s">
        <v>732</v>
      </c>
      <c r="H1239" t="s">
        <v>765</v>
      </c>
      <c r="I1239" t="s">
        <v>766</v>
      </c>
    </row>
    <row r="1240" spans="1:9">
      <c r="A1240">
        <v>1239</v>
      </c>
      <c r="B1240" t="s">
        <v>751</v>
      </c>
      <c r="C1240" t="s">
        <v>752</v>
      </c>
      <c r="D1240">
        <v>2037</v>
      </c>
      <c r="E1240">
        <v>31085.60266</v>
      </c>
      <c r="F1240" t="s">
        <v>753</v>
      </c>
      <c r="G1240" t="s">
        <v>732</v>
      </c>
      <c r="H1240" t="s">
        <v>765</v>
      </c>
      <c r="I1240" t="s">
        <v>766</v>
      </c>
    </row>
    <row r="1241" spans="1:9">
      <c r="A1241">
        <v>1240</v>
      </c>
      <c r="B1241" t="s">
        <v>751</v>
      </c>
      <c r="C1241" t="s">
        <v>752</v>
      </c>
      <c r="D1241">
        <v>2038</v>
      </c>
      <c r="E1241">
        <v>30946.42787</v>
      </c>
      <c r="F1241" t="s">
        <v>753</v>
      </c>
      <c r="G1241" t="s">
        <v>732</v>
      </c>
      <c r="H1241" t="s">
        <v>765</v>
      </c>
      <c r="I1241" t="s">
        <v>766</v>
      </c>
    </row>
    <row r="1242" spans="1:9">
      <c r="A1242">
        <v>1241</v>
      </c>
      <c r="B1242" t="s">
        <v>751</v>
      </c>
      <c r="C1242" t="s">
        <v>752</v>
      </c>
      <c r="D1242">
        <v>2039</v>
      </c>
      <c r="E1242">
        <v>30936.011109999999</v>
      </c>
      <c r="F1242" t="s">
        <v>753</v>
      </c>
      <c r="G1242" t="s">
        <v>732</v>
      </c>
      <c r="H1242" t="s">
        <v>765</v>
      </c>
      <c r="I1242" t="s">
        <v>766</v>
      </c>
    </row>
    <row r="1243" spans="1:9">
      <c r="A1243">
        <v>1242</v>
      </c>
      <c r="B1243" t="s">
        <v>751</v>
      </c>
      <c r="C1243" t="s">
        <v>752</v>
      </c>
      <c r="D1243">
        <v>2040</v>
      </c>
      <c r="E1243">
        <v>31025.264360000001</v>
      </c>
      <c r="F1243" t="s">
        <v>753</v>
      </c>
      <c r="G1243" t="s">
        <v>732</v>
      </c>
      <c r="H1243" t="s">
        <v>765</v>
      </c>
      <c r="I1243" t="s">
        <v>766</v>
      </c>
    </row>
    <row r="1244" spans="1:9">
      <c r="A1244">
        <v>1243</v>
      </c>
      <c r="B1244" t="s">
        <v>751</v>
      </c>
      <c r="C1244" t="s">
        <v>752</v>
      </c>
      <c r="D1244">
        <v>2041</v>
      </c>
      <c r="E1244">
        <v>30999.599099999999</v>
      </c>
      <c r="F1244" t="s">
        <v>753</v>
      </c>
      <c r="G1244" t="s">
        <v>732</v>
      </c>
      <c r="H1244" t="s">
        <v>765</v>
      </c>
      <c r="I1244" t="s">
        <v>766</v>
      </c>
    </row>
    <row r="1245" spans="1:9">
      <c r="A1245">
        <v>1244</v>
      </c>
      <c r="B1245" t="s">
        <v>751</v>
      </c>
      <c r="C1245" t="s">
        <v>752</v>
      </c>
      <c r="D1245">
        <v>2042</v>
      </c>
      <c r="E1245">
        <v>31056.040270000001</v>
      </c>
      <c r="F1245" t="s">
        <v>753</v>
      </c>
      <c r="G1245" t="s">
        <v>732</v>
      </c>
      <c r="H1245" t="s">
        <v>765</v>
      </c>
      <c r="I1245" t="s">
        <v>766</v>
      </c>
    </row>
    <row r="1246" spans="1:9">
      <c r="A1246">
        <v>1245</v>
      </c>
      <c r="B1246" t="s">
        <v>751</v>
      </c>
      <c r="C1246" t="s">
        <v>752</v>
      </c>
      <c r="D1246">
        <v>2043</v>
      </c>
      <c r="E1246">
        <v>31115.224829999999</v>
      </c>
      <c r="F1246" t="s">
        <v>753</v>
      </c>
      <c r="G1246" t="s">
        <v>732</v>
      </c>
      <c r="H1246" t="s">
        <v>765</v>
      </c>
      <c r="I1246" t="s">
        <v>766</v>
      </c>
    </row>
    <row r="1247" spans="1:9">
      <c r="A1247">
        <v>1246</v>
      </c>
      <c r="B1247" t="s">
        <v>751</v>
      </c>
      <c r="C1247" t="s">
        <v>752</v>
      </c>
      <c r="D1247">
        <v>2044</v>
      </c>
      <c r="E1247">
        <v>31241.350149999998</v>
      </c>
      <c r="F1247" t="s">
        <v>753</v>
      </c>
      <c r="G1247" t="s">
        <v>732</v>
      </c>
      <c r="H1247" t="s">
        <v>765</v>
      </c>
      <c r="I1247" t="s">
        <v>766</v>
      </c>
    </row>
    <row r="1248" spans="1:9">
      <c r="A1248">
        <v>1247</v>
      </c>
      <c r="B1248" t="s">
        <v>751</v>
      </c>
      <c r="C1248" t="s">
        <v>752</v>
      </c>
      <c r="D1248">
        <v>2045</v>
      </c>
      <c r="E1248">
        <v>31229.945469999999</v>
      </c>
      <c r="F1248" t="s">
        <v>753</v>
      </c>
      <c r="G1248" t="s">
        <v>732</v>
      </c>
      <c r="H1248" t="s">
        <v>765</v>
      </c>
      <c r="I1248" t="s">
        <v>766</v>
      </c>
    </row>
    <row r="1249" spans="1:9">
      <c r="A1249">
        <v>1248</v>
      </c>
      <c r="B1249" t="s">
        <v>751</v>
      </c>
      <c r="C1249" t="s">
        <v>752</v>
      </c>
      <c r="D1249">
        <v>2046</v>
      </c>
      <c r="E1249">
        <v>31290.751899999999</v>
      </c>
      <c r="F1249" t="s">
        <v>753</v>
      </c>
      <c r="G1249" t="s">
        <v>732</v>
      </c>
      <c r="H1249" t="s">
        <v>765</v>
      </c>
      <c r="I1249" t="s">
        <v>766</v>
      </c>
    </row>
    <row r="1250" spans="1:9">
      <c r="A1250">
        <v>1249</v>
      </c>
      <c r="B1250" t="s">
        <v>751</v>
      </c>
      <c r="C1250" t="s">
        <v>752</v>
      </c>
      <c r="D1250">
        <v>2047</v>
      </c>
      <c r="E1250">
        <v>31354.266899999999</v>
      </c>
      <c r="F1250" t="s">
        <v>753</v>
      </c>
      <c r="G1250" t="s">
        <v>732</v>
      </c>
      <c r="H1250" t="s">
        <v>765</v>
      </c>
      <c r="I1250" t="s">
        <v>766</v>
      </c>
    </row>
    <row r="1251" spans="1:9">
      <c r="A1251">
        <v>1250</v>
      </c>
      <c r="B1251" t="s">
        <v>751</v>
      </c>
      <c r="C1251" t="s">
        <v>752</v>
      </c>
      <c r="D1251">
        <v>2048</v>
      </c>
      <c r="E1251">
        <v>31485.28253</v>
      </c>
      <c r="F1251" t="s">
        <v>753</v>
      </c>
      <c r="G1251" t="s">
        <v>732</v>
      </c>
      <c r="H1251" t="s">
        <v>765</v>
      </c>
      <c r="I1251" t="s">
        <v>766</v>
      </c>
    </row>
    <row r="1252" spans="1:9">
      <c r="A1252">
        <v>1251</v>
      </c>
      <c r="B1252" t="s">
        <v>751</v>
      </c>
      <c r="C1252" t="s">
        <v>752</v>
      </c>
      <c r="D1252">
        <v>2049</v>
      </c>
      <c r="E1252">
        <v>31476.534930000002</v>
      </c>
      <c r="F1252" t="s">
        <v>753</v>
      </c>
      <c r="G1252" t="s">
        <v>732</v>
      </c>
      <c r="H1252" t="s">
        <v>765</v>
      </c>
      <c r="I1252" t="s">
        <v>766</v>
      </c>
    </row>
    <row r="1253" spans="1:9">
      <c r="A1253">
        <v>1252</v>
      </c>
      <c r="B1253" t="s">
        <v>751</v>
      </c>
      <c r="C1253" t="s">
        <v>752</v>
      </c>
      <c r="D1253">
        <v>2050</v>
      </c>
      <c r="E1253">
        <v>31474.104449999999</v>
      </c>
      <c r="F1253" t="s">
        <v>753</v>
      </c>
      <c r="G1253" t="s">
        <v>732</v>
      </c>
      <c r="H1253" t="s">
        <v>765</v>
      </c>
      <c r="I1253" t="s">
        <v>766</v>
      </c>
    </row>
    <row r="1254" spans="1:9">
      <c r="A1254">
        <v>1253</v>
      </c>
      <c r="B1254" t="s">
        <v>751</v>
      </c>
      <c r="C1254" t="s">
        <v>756</v>
      </c>
      <c r="D1254">
        <v>1990</v>
      </c>
      <c r="E1254">
        <v>335.67906394850041</v>
      </c>
      <c r="F1254" t="s">
        <v>753</v>
      </c>
      <c r="G1254" t="s">
        <v>732</v>
      </c>
      <c r="H1254" t="s">
        <v>765</v>
      </c>
      <c r="I1254" t="s">
        <v>766</v>
      </c>
    </row>
    <row r="1255" spans="1:9">
      <c r="A1255">
        <v>1254</v>
      </c>
      <c r="B1255" t="s">
        <v>751</v>
      </c>
      <c r="C1255" t="s">
        <v>756</v>
      </c>
      <c r="D1255">
        <v>1991</v>
      </c>
      <c r="E1255">
        <v>371.90615144239018</v>
      </c>
      <c r="F1255" t="s">
        <v>753</v>
      </c>
      <c r="G1255" t="s">
        <v>732</v>
      </c>
      <c r="H1255" t="s">
        <v>765</v>
      </c>
      <c r="I1255" t="s">
        <v>766</v>
      </c>
    </row>
    <row r="1256" spans="1:9">
      <c r="A1256">
        <v>1255</v>
      </c>
      <c r="B1256" t="s">
        <v>751</v>
      </c>
      <c r="C1256" t="s">
        <v>756</v>
      </c>
      <c r="D1256">
        <v>1992</v>
      </c>
      <c r="E1256">
        <v>394.76661750439598</v>
      </c>
      <c r="F1256" t="s">
        <v>753</v>
      </c>
      <c r="G1256" t="s">
        <v>732</v>
      </c>
      <c r="H1256" t="s">
        <v>765</v>
      </c>
      <c r="I1256" t="s">
        <v>766</v>
      </c>
    </row>
    <row r="1257" spans="1:9">
      <c r="A1257">
        <v>1256</v>
      </c>
      <c r="B1257" t="s">
        <v>751</v>
      </c>
      <c r="C1257" t="s">
        <v>756</v>
      </c>
      <c r="D1257">
        <v>1993</v>
      </c>
      <c r="E1257">
        <v>442.64120134394068</v>
      </c>
      <c r="F1257" t="s">
        <v>753</v>
      </c>
      <c r="G1257" t="s">
        <v>732</v>
      </c>
      <c r="H1257" t="s">
        <v>765</v>
      </c>
      <c r="I1257" t="s">
        <v>766</v>
      </c>
    </row>
    <row r="1258" spans="1:9">
      <c r="A1258">
        <v>1257</v>
      </c>
      <c r="B1258" t="s">
        <v>751</v>
      </c>
      <c r="C1258" t="s">
        <v>756</v>
      </c>
      <c r="D1258">
        <v>1994</v>
      </c>
      <c r="E1258">
        <v>500.41393501738128</v>
      </c>
      <c r="F1258" t="s">
        <v>753</v>
      </c>
      <c r="G1258" t="s">
        <v>732</v>
      </c>
      <c r="H1258" t="s">
        <v>765</v>
      </c>
      <c r="I1258" t="s">
        <v>766</v>
      </c>
    </row>
    <row r="1259" spans="1:9">
      <c r="A1259">
        <v>1258</v>
      </c>
      <c r="B1259" t="s">
        <v>751</v>
      </c>
      <c r="C1259" t="s">
        <v>756</v>
      </c>
      <c r="D1259">
        <v>1995</v>
      </c>
      <c r="E1259">
        <v>582.37680143737566</v>
      </c>
      <c r="F1259" t="s">
        <v>753</v>
      </c>
      <c r="G1259" t="s">
        <v>732</v>
      </c>
      <c r="H1259" t="s">
        <v>765</v>
      </c>
      <c r="I1259" t="s">
        <v>766</v>
      </c>
    </row>
    <row r="1260" spans="1:9">
      <c r="A1260">
        <v>1259</v>
      </c>
      <c r="B1260" t="s">
        <v>751</v>
      </c>
      <c r="C1260" t="s">
        <v>756</v>
      </c>
      <c r="D1260">
        <v>1996</v>
      </c>
      <c r="E1260">
        <v>541.38352746514397</v>
      </c>
      <c r="F1260" t="s">
        <v>753</v>
      </c>
      <c r="G1260" t="s">
        <v>732</v>
      </c>
      <c r="H1260" t="s">
        <v>765</v>
      </c>
      <c r="I1260" t="s">
        <v>766</v>
      </c>
    </row>
    <row r="1261" spans="1:9">
      <c r="A1261">
        <v>1260</v>
      </c>
      <c r="B1261" t="s">
        <v>751</v>
      </c>
      <c r="C1261" t="s">
        <v>756</v>
      </c>
      <c r="D1261">
        <v>1997</v>
      </c>
      <c r="E1261">
        <v>568.00527997500399</v>
      </c>
      <c r="F1261" t="s">
        <v>753</v>
      </c>
      <c r="G1261" t="s">
        <v>732</v>
      </c>
      <c r="H1261" t="s">
        <v>765</v>
      </c>
      <c r="I1261" t="s">
        <v>766</v>
      </c>
    </row>
    <row r="1262" spans="1:9">
      <c r="A1262">
        <v>1261</v>
      </c>
      <c r="B1262" t="s">
        <v>751</v>
      </c>
      <c r="C1262" t="s">
        <v>756</v>
      </c>
      <c r="D1262">
        <v>1998</v>
      </c>
      <c r="E1262">
        <v>644.77509585238522</v>
      </c>
      <c r="F1262" t="s">
        <v>753</v>
      </c>
      <c r="G1262" t="s">
        <v>732</v>
      </c>
      <c r="H1262" t="s">
        <v>765</v>
      </c>
      <c r="I1262" t="s">
        <v>766</v>
      </c>
    </row>
    <row r="1263" spans="1:9">
      <c r="A1263">
        <v>1262</v>
      </c>
      <c r="B1263" t="s">
        <v>751</v>
      </c>
      <c r="C1263" t="s">
        <v>756</v>
      </c>
      <c r="D1263">
        <v>1999</v>
      </c>
      <c r="E1263">
        <v>743.1827698796393</v>
      </c>
      <c r="F1263" t="s">
        <v>753</v>
      </c>
      <c r="G1263" t="s">
        <v>732</v>
      </c>
      <c r="H1263" t="s">
        <v>765</v>
      </c>
      <c r="I1263" t="s">
        <v>766</v>
      </c>
    </row>
    <row r="1264" spans="1:9">
      <c r="A1264">
        <v>1263</v>
      </c>
      <c r="B1264" t="s">
        <v>751</v>
      </c>
      <c r="C1264" t="s">
        <v>756</v>
      </c>
      <c r="D1264">
        <v>2000</v>
      </c>
      <c r="E1264">
        <v>790.77977704553166</v>
      </c>
      <c r="F1264" t="s">
        <v>753</v>
      </c>
      <c r="G1264" t="s">
        <v>732</v>
      </c>
      <c r="H1264" t="s">
        <v>765</v>
      </c>
      <c r="I1264" t="s">
        <v>766</v>
      </c>
    </row>
    <row r="1265" spans="1:9">
      <c r="A1265">
        <v>1264</v>
      </c>
      <c r="B1265" t="s">
        <v>751</v>
      </c>
      <c r="C1265" t="s">
        <v>756</v>
      </c>
      <c r="D1265">
        <v>2001</v>
      </c>
      <c r="E1265">
        <v>901.74608380166364</v>
      </c>
      <c r="F1265" t="s">
        <v>753</v>
      </c>
      <c r="G1265" t="s">
        <v>732</v>
      </c>
      <c r="H1265" t="s">
        <v>765</v>
      </c>
      <c r="I1265" t="s">
        <v>766</v>
      </c>
    </row>
    <row r="1266" spans="1:9">
      <c r="A1266">
        <v>1265</v>
      </c>
      <c r="B1266" t="s">
        <v>751</v>
      </c>
      <c r="C1266" t="s">
        <v>756</v>
      </c>
      <c r="D1266">
        <v>2002</v>
      </c>
      <c r="E1266">
        <v>1033.900568909587</v>
      </c>
      <c r="F1266" t="s">
        <v>753</v>
      </c>
      <c r="G1266" t="s">
        <v>732</v>
      </c>
      <c r="H1266" t="s">
        <v>765</v>
      </c>
      <c r="I1266" t="s">
        <v>766</v>
      </c>
    </row>
    <row r="1267" spans="1:9">
      <c r="A1267">
        <v>1266</v>
      </c>
      <c r="B1267" t="s">
        <v>751</v>
      </c>
      <c r="C1267" t="s">
        <v>756</v>
      </c>
      <c r="D1267">
        <v>2003</v>
      </c>
      <c r="E1267">
        <v>1001.7259658456539</v>
      </c>
      <c r="F1267" t="s">
        <v>753</v>
      </c>
      <c r="G1267" t="s">
        <v>732</v>
      </c>
      <c r="H1267" t="s">
        <v>765</v>
      </c>
      <c r="I1267" t="s">
        <v>766</v>
      </c>
    </row>
    <row r="1268" spans="1:9">
      <c r="A1268">
        <v>1267</v>
      </c>
      <c r="B1268" t="s">
        <v>751</v>
      </c>
      <c r="C1268" t="s">
        <v>756</v>
      </c>
      <c r="D1268">
        <v>2004</v>
      </c>
      <c r="E1268">
        <v>1006.908266386383</v>
      </c>
      <c r="F1268" t="s">
        <v>753</v>
      </c>
      <c r="G1268" t="s">
        <v>732</v>
      </c>
      <c r="H1268" t="s">
        <v>765</v>
      </c>
      <c r="I1268" t="s">
        <v>766</v>
      </c>
    </row>
    <row r="1269" spans="1:9">
      <c r="A1269">
        <v>1268</v>
      </c>
      <c r="B1269" t="s">
        <v>751</v>
      </c>
      <c r="C1269" t="s">
        <v>756</v>
      </c>
      <c r="D1269">
        <v>2005</v>
      </c>
      <c r="E1269">
        <v>1064.1014056601909</v>
      </c>
      <c r="F1269" t="s">
        <v>753</v>
      </c>
      <c r="G1269" t="s">
        <v>732</v>
      </c>
      <c r="H1269" t="s">
        <v>765</v>
      </c>
      <c r="I1269" t="s">
        <v>766</v>
      </c>
    </row>
    <row r="1270" spans="1:9">
      <c r="A1270">
        <v>1269</v>
      </c>
      <c r="B1270" t="s">
        <v>751</v>
      </c>
      <c r="C1270" t="s">
        <v>756</v>
      </c>
      <c r="D1270">
        <v>2006</v>
      </c>
      <c r="E1270">
        <v>929.82371535332504</v>
      </c>
      <c r="F1270" t="s">
        <v>753</v>
      </c>
      <c r="G1270" t="s">
        <v>732</v>
      </c>
      <c r="H1270" t="s">
        <v>765</v>
      </c>
      <c r="I1270" t="s">
        <v>766</v>
      </c>
    </row>
    <row r="1271" spans="1:9">
      <c r="A1271">
        <v>1270</v>
      </c>
      <c r="B1271" t="s">
        <v>751</v>
      </c>
      <c r="C1271" t="s">
        <v>756</v>
      </c>
      <c r="D1271">
        <v>2007</v>
      </c>
      <c r="E1271">
        <v>995.82021588839643</v>
      </c>
      <c r="F1271" t="s">
        <v>753</v>
      </c>
      <c r="G1271" t="s">
        <v>732</v>
      </c>
      <c r="H1271" t="s">
        <v>765</v>
      </c>
      <c r="I1271" t="s">
        <v>766</v>
      </c>
    </row>
    <row r="1272" spans="1:9">
      <c r="A1272">
        <v>1271</v>
      </c>
      <c r="B1272" t="s">
        <v>751</v>
      </c>
      <c r="C1272" t="s">
        <v>756</v>
      </c>
      <c r="D1272">
        <v>2008</v>
      </c>
      <c r="E1272">
        <v>942.63769462898597</v>
      </c>
      <c r="F1272" t="s">
        <v>753</v>
      </c>
      <c r="G1272" t="s">
        <v>732</v>
      </c>
      <c r="H1272" t="s">
        <v>765</v>
      </c>
      <c r="I1272" t="s">
        <v>766</v>
      </c>
    </row>
    <row r="1273" spans="1:9">
      <c r="A1273">
        <v>1272</v>
      </c>
      <c r="B1273" t="s">
        <v>751</v>
      </c>
      <c r="C1273" t="s">
        <v>756</v>
      </c>
      <c r="D1273">
        <v>2009</v>
      </c>
      <c r="E1273">
        <v>965.77074532463757</v>
      </c>
      <c r="F1273" t="s">
        <v>753</v>
      </c>
      <c r="G1273" t="s">
        <v>732</v>
      </c>
      <c r="H1273" t="s">
        <v>765</v>
      </c>
      <c r="I1273" t="s">
        <v>766</v>
      </c>
    </row>
    <row r="1274" spans="1:9">
      <c r="A1274">
        <v>1273</v>
      </c>
      <c r="B1274" t="s">
        <v>751</v>
      </c>
      <c r="C1274" t="s">
        <v>756</v>
      </c>
      <c r="D1274">
        <v>2010</v>
      </c>
      <c r="E1274">
        <v>961.19529073333365</v>
      </c>
      <c r="F1274" t="s">
        <v>753</v>
      </c>
      <c r="G1274" t="s">
        <v>732</v>
      </c>
      <c r="H1274" t="s">
        <v>765</v>
      </c>
      <c r="I1274" t="s">
        <v>766</v>
      </c>
    </row>
    <row r="1275" spans="1:9">
      <c r="A1275">
        <v>1274</v>
      </c>
      <c r="B1275" t="s">
        <v>751</v>
      </c>
      <c r="C1275" t="s">
        <v>756</v>
      </c>
      <c r="D1275">
        <v>2011</v>
      </c>
      <c r="E1275">
        <v>1019.706721924638</v>
      </c>
      <c r="F1275" t="s">
        <v>753</v>
      </c>
      <c r="G1275" t="s">
        <v>732</v>
      </c>
      <c r="H1275" t="s">
        <v>765</v>
      </c>
      <c r="I1275" t="s">
        <v>766</v>
      </c>
    </row>
    <row r="1276" spans="1:9">
      <c r="A1276">
        <v>1275</v>
      </c>
      <c r="B1276" t="s">
        <v>751</v>
      </c>
      <c r="C1276" t="s">
        <v>756</v>
      </c>
      <c r="D1276">
        <v>2012</v>
      </c>
      <c r="E1276">
        <v>1056.7803060434801</v>
      </c>
      <c r="F1276" t="s">
        <v>753</v>
      </c>
      <c r="G1276" t="s">
        <v>732</v>
      </c>
      <c r="H1276" t="s">
        <v>765</v>
      </c>
      <c r="I1276" t="s">
        <v>766</v>
      </c>
    </row>
    <row r="1277" spans="1:9">
      <c r="A1277">
        <v>1276</v>
      </c>
      <c r="B1277" t="s">
        <v>751</v>
      </c>
      <c r="C1277" t="s">
        <v>756</v>
      </c>
      <c r="D1277">
        <v>2013</v>
      </c>
      <c r="E1277">
        <v>965.93459042028996</v>
      </c>
      <c r="F1277" t="s">
        <v>753</v>
      </c>
      <c r="G1277" t="s">
        <v>732</v>
      </c>
      <c r="H1277" t="s">
        <v>765</v>
      </c>
      <c r="I1277" t="s">
        <v>766</v>
      </c>
    </row>
    <row r="1278" spans="1:9">
      <c r="A1278">
        <v>1277</v>
      </c>
      <c r="B1278" t="s">
        <v>751</v>
      </c>
      <c r="C1278" t="s">
        <v>756</v>
      </c>
      <c r="D1278">
        <v>2014</v>
      </c>
      <c r="E1278">
        <v>998.76015646956603</v>
      </c>
      <c r="F1278" t="s">
        <v>753</v>
      </c>
      <c r="G1278" t="s">
        <v>732</v>
      </c>
      <c r="H1278" t="s">
        <v>765</v>
      </c>
      <c r="I1278" t="s">
        <v>766</v>
      </c>
    </row>
    <row r="1279" spans="1:9">
      <c r="A1279">
        <v>1278</v>
      </c>
      <c r="B1279" t="s">
        <v>751</v>
      </c>
      <c r="C1279" t="s">
        <v>756</v>
      </c>
      <c r="D1279">
        <v>2015</v>
      </c>
      <c r="E1279">
        <v>1050.237449257972</v>
      </c>
      <c r="F1279" t="s">
        <v>753</v>
      </c>
      <c r="G1279" t="s">
        <v>732</v>
      </c>
      <c r="H1279" t="s">
        <v>765</v>
      </c>
      <c r="I1279" t="s">
        <v>766</v>
      </c>
    </row>
    <row r="1280" spans="1:9">
      <c r="A1280">
        <v>1279</v>
      </c>
      <c r="B1280" t="s">
        <v>751</v>
      </c>
      <c r="C1280" t="s">
        <v>756</v>
      </c>
      <c r="D1280">
        <v>2016</v>
      </c>
      <c r="E1280">
        <v>998.14629608116036</v>
      </c>
      <c r="F1280" t="s">
        <v>753</v>
      </c>
      <c r="G1280" t="s">
        <v>732</v>
      </c>
      <c r="H1280" t="s">
        <v>765</v>
      </c>
      <c r="I1280" t="s">
        <v>766</v>
      </c>
    </row>
    <row r="1281" spans="1:9">
      <c r="A1281">
        <v>1280</v>
      </c>
      <c r="B1281" t="s">
        <v>751</v>
      </c>
      <c r="C1281" t="s">
        <v>756</v>
      </c>
      <c r="D1281">
        <v>2017</v>
      </c>
      <c r="E1281">
        <v>967.0877161318848</v>
      </c>
      <c r="F1281" t="s">
        <v>753</v>
      </c>
      <c r="G1281" t="s">
        <v>732</v>
      </c>
      <c r="H1281" t="s">
        <v>765</v>
      </c>
      <c r="I1281" t="s">
        <v>766</v>
      </c>
    </row>
    <row r="1282" spans="1:9">
      <c r="A1282">
        <v>1281</v>
      </c>
      <c r="B1282" t="s">
        <v>751</v>
      </c>
      <c r="C1282" t="s">
        <v>756</v>
      </c>
      <c r="D1282">
        <v>2018</v>
      </c>
      <c r="E1282">
        <v>1016.543726063769</v>
      </c>
      <c r="F1282" t="s">
        <v>753</v>
      </c>
      <c r="G1282" t="s">
        <v>732</v>
      </c>
      <c r="H1282" t="s">
        <v>765</v>
      </c>
      <c r="I1282" t="s">
        <v>766</v>
      </c>
    </row>
    <row r="1283" spans="1:9">
      <c r="A1283">
        <v>1282</v>
      </c>
      <c r="B1283" t="s">
        <v>751</v>
      </c>
      <c r="C1283" t="s">
        <v>756</v>
      </c>
      <c r="D1283">
        <v>2019</v>
      </c>
      <c r="E1283">
        <v>1020.503379547827</v>
      </c>
      <c r="F1283" t="s">
        <v>753</v>
      </c>
      <c r="G1283" t="s">
        <v>732</v>
      </c>
      <c r="H1283" t="s">
        <v>765</v>
      </c>
      <c r="I1283" t="s">
        <v>766</v>
      </c>
    </row>
    <row r="1284" spans="1:9">
      <c r="A1284">
        <v>1283</v>
      </c>
      <c r="B1284" t="s">
        <v>751</v>
      </c>
      <c r="C1284" t="s">
        <v>756</v>
      </c>
      <c r="D1284">
        <v>2020</v>
      </c>
      <c r="E1284">
        <v>951.5068264405802</v>
      </c>
      <c r="F1284" t="s">
        <v>753</v>
      </c>
      <c r="G1284" t="s">
        <v>732</v>
      </c>
      <c r="H1284" t="s">
        <v>765</v>
      </c>
      <c r="I1284" t="s">
        <v>766</v>
      </c>
    </row>
    <row r="1285" spans="1:9">
      <c r="A1285">
        <v>1284</v>
      </c>
      <c r="B1285" t="s">
        <v>751</v>
      </c>
      <c r="C1285" t="s">
        <v>756</v>
      </c>
      <c r="D1285">
        <v>2021</v>
      </c>
      <c r="E1285">
        <v>908.82402129710204</v>
      </c>
      <c r="F1285" t="s">
        <v>753</v>
      </c>
      <c r="G1285" t="s">
        <v>732</v>
      </c>
      <c r="H1285" t="s">
        <v>765</v>
      </c>
      <c r="I1285" t="s">
        <v>766</v>
      </c>
    </row>
    <row r="1286" spans="1:9">
      <c r="A1286">
        <v>1285</v>
      </c>
      <c r="B1286" t="s">
        <v>751</v>
      </c>
      <c r="C1286" t="s">
        <v>756</v>
      </c>
      <c r="D1286">
        <v>2022</v>
      </c>
      <c r="E1286">
        <v>824.15120790072501</v>
      </c>
      <c r="F1286" t="s">
        <v>753</v>
      </c>
      <c r="G1286" t="s">
        <v>732</v>
      </c>
      <c r="H1286" t="s">
        <v>765</v>
      </c>
      <c r="I1286" t="s">
        <v>766</v>
      </c>
    </row>
    <row r="1287" spans="1:9">
      <c r="A1287">
        <v>1286</v>
      </c>
      <c r="B1287" t="s">
        <v>751</v>
      </c>
      <c r="C1287" t="s">
        <v>756</v>
      </c>
      <c r="D1287">
        <v>2023</v>
      </c>
      <c r="E1287">
        <v>699.42705551304402</v>
      </c>
      <c r="F1287" t="s">
        <v>753</v>
      </c>
      <c r="G1287" t="s">
        <v>732</v>
      </c>
      <c r="H1287" t="s">
        <v>765</v>
      </c>
      <c r="I1287" t="s">
        <v>766</v>
      </c>
    </row>
    <row r="1288" spans="1:9">
      <c r="A1288">
        <v>1287</v>
      </c>
      <c r="B1288" t="s">
        <v>751</v>
      </c>
      <c r="C1288" t="s">
        <v>756</v>
      </c>
      <c r="D1288">
        <v>2024</v>
      </c>
      <c r="E1288">
        <v>790.25880289999998</v>
      </c>
      <c r="F1288" t="s">
        <v>753</v>
      </c>
      <c r="G1288" t="s">
        <v>732</v>
      </c>
      <c r="H1288" t="s">
        <v>765</v>
      </c>
      <c r="I1288" t="s">
        <v>766</v>
      </c>
    </row>
    <row r="1289" spans="1:9">
      <c r="A1289">
        <v>1288</v>
      </c>
      <c r="B1289" t="s">
        <v>751</v>
      </c>
      <c r="C1289" t="s">
        <v>756</v>
      </c>
      <c r="D1289">
        <v>2025</v>
      </c>
      <c r="E1289">
        <v>797.31287710000004</v>
      </c>
      <c r="F1289" t="s">
        <v>753</v>
      </c>
      <c r="G1289" t="s">
        <v>732</v>
      </c>
      <c r="H1289" t="s">
        <v>765</v>
      </c>
      <c r="I1289" t="s">
        <v>766</v>
      </c>
    </row>
    <row r="1290" spans="1:9">
      <c r="A1290">
        <v>1289</v>
      </c>
      <c r="B1290" t="s">
        <v>751</v>
      </c>
      <c r="C1290" t="s">
        <v>756</v>
      </c>
      <c r="D1290">
        <v>2026</v>
      </c>
      <c r="E1290">
        <v>804.8109134</v>
      </c>
      <c r="F1290" t="s">
        <v>753</v>
      </c>
      <c r="G1290" t="s">
        <v>732</v>
      </c>
      <c r="H1290" t="s">
        <v>765</v>
      </c>
      <c r="I1290" t="s">
        <v>766</v>
      </c>
    </row>
    <row r="1291" spans="1:9">
      <c r="A1291">
        <v>1290</v>
      </c>
      <c r="B1291" t="s">
        <v>751</v>
      </c>
      <c r="C1291" t="s">
        <v>756</v>
      </c>
      <c r="D1291">
        <v>2027</v>
      </c>
      <c r="E1291">
        <v>812.31574239999998</v>
      </c>
      <c r="F1291" t="s">
        <v>753</v>
      </c>
      <c r="G1291" t="s">
        <v>732</v>
      </c>
      <c r="H1291" t="s">
        <v>765</v>
      </c>
      <c r="I1291" t="s">
        <v>766</v>
      </c>
    </row>
    <row r="1292" spans="1:9">
      <c r="A1292">
        <v>1291</v>
      </c>
      <c r="B1292" t="s">
        <v>751</v>
      </c>
      <c r="C1292" t="s">
        <v>756</v>
      </c>
      <c r="D1292">
        <v>2028</v>
      </c>
      <c r="E1292">
        <v>819.7449603</v>
      </c>
      <c r="F1292" t="s">
        <v>753</v>
      </c>
      <c r="G1292" t="s">
        <v>732</v>
      </c>
      <c r="H1292" t="s">
        <v>765</v>
      </c>
      <c r="I1292" t="s">
        <v>766</v>
      </c>
    </row>
    <row r="1293" spans="1:9">
      <c r="A1293">
        <v>1292</v>
      </c>
      <c r="B1293" t="s">
        <v>751</v>
      </c>
      <c r="C1293" t="s">
        <v>756</v>
      </c>
      <c r="D1293">
        <v>2029</v>
      </c>
      <c r="E1293">
        <v>827.18563189999998</v>
      </c>
      <c r="F1293" t="s">
        <v>753</v>
      </c>
      <c r="G1293" t="s">
        <v>732</v>
      </c>
      <c r="H1293" t="s">
        <v>765</v>
      </c>
      <c r="I1293" t="s">
        <v>766</v>
      </c>
    </row>
    <row r="1294" spans="1:9">
      <c r="A1294">
        <v>1293</v>
      </c>
      <c r="B1294" t="s">
        <v>751</v>
      </c>
      <c r="C1294" t="s">
        <v>756</v>
      </c>
      <c r="D1294">
        <v>2030</v>
      </c>
      <c r="E1294">
        <v>834.21363580000002</v>
      </c>
      <c r="F1294" t="s">
        <v>753</v>
      </c>
      <c r="G1294" t="s">
        <v>732</v>
      </c>
      <c r="H1294" t="s">
        <v>765</v>
      </c>
      <c r="I1294" t="s">
        <v>766</v>
      </c>
    </row>
    <row r="1295" spans="1:9">
      <c r="A1295">
        <v>1294</v>
      </c>
      <c r="B1295" t="s">
        <v>751</v>
      </c>
      <c r="C1295" t="s">
        <v>756</v>
      </c>
      <c r="D1295">
        <v>2031</v>
      </c>
      <c r="E1295">
        <v>778.91402019999998</v>
      </c>
      <c r="F1295" t="s">
        <v>753</v>
      </c>
      <c r="G1295" t="s">
        <v>732</v>
      </c>
      <c r="H1295" t="s">
        <v>765</v>
      </c>
      <c r="I1295" t="s">
        <v>766</v>
      </c>
    </row>
    <row r="1296" spans="1:9">
      <c r="A1296">
        <v>1295</v>
      </c>
      <c r="B1296" t="s">
        <v>751</v>
      </c>
      <c r="C1296" t="s">
        <v>756</v>
      </c>
      <c r="D1296">
        <v>2032</v>
      </c>
      <c r="E1296">
        <v>778.18912850000004</v>
      </c>
      <c r="F1296" t="s">
        <v>753</v>
      </c>
      <c r="G1296" t="s">
        <v>732</v>
      </c>
      <c r="H1296" t="s">
        <v>765</v>
      </c>
      <c r="I1296" t="s">
        <v>766</v>
      </c>
    </row>
    <row r="1297" spans="1:9">
      <c r="A1297">
        <v>1296</v>
      </c>
      <c r="B1297" t="s">
        <v>751</v>
      </c>
      <c r="C1297" t="s">
        <v>756</v>
      </c>
      <c r="D1297">
        <v>2033</v>
      </c>
      <c r="E1297">
        <v>777.46423679999998</v>
      </c>
      <c r="F1297" t="s">
        <v>753</v>
      </c>
      <c r="G1297" t="s">
        <v>732</v>
      </c>
      <c r="H1297" t="s">
        <v>765</v>
      </c>
      <c r="I1297" t="s">
        <v>766</v>
      </c>
    </row>
    <row r="1298" spans="1:9">
      <c r="A1298">
        <v>1297</v>
      </c>
      <c r="B1298" t="s">
        <v>751</v>
      </c>
      <c r="C1298" t="s">
        <v>756</v>
      </c>
      <c r="D1298">
        <v>2034</v>
      </c>
      <c r="E1298">
        <v>776.73934510000004</v>
      </c>
      <c r="F1298" t="s">
        <v>753</v>
      </c>
      <c r="G1298" t="s">
        <v>732</v>
      </c>
      <c r="H1298" t="s">
        <v>765</v>
      </c>
      <c r="I1298" t="s">
        <v>766</v>
      </c>
    </row>
    <row r="1299" spans="1:9">
      <c r="A1299">
        <v>1298</v>
      </c>
      <c r="B1299" t="s">
        <v>751</v>
      </c>
      <c r="C1299" t="s">
        <v>756</v>
      </c>
      <c r="D1299">
        <v>2035</v>
      </c>
      <c r="E1299">
        <v>776.01445339999998</v>
      </c>
      <c r="F1299" t="s">
        <v>753</v>
      </c>
      <c r="G1299" t="s">
        <v>732</v>
      </c>
      <c r="H1299" t="s">
        <v>765</v>
      </c>
      <c r="I1299" t="s">
        <v>766</v>
      </c>
    </row>
    <row r="1300" spans="1:9">
      <c r="A1300">
        <v>1299</v>
      </c>
      <c r="B1300" t="s">
        <v>751</v>
      </c>
      <c r="C1300" t="s">
        <v>756</v>
      </c>
      <c r="D1300">
        <v>2036</v>
      </c>
      <c r="E1300">
        <v>775.28956170000004</v>
      </c>
      <c r="F1300" t="s">
        <v>753</v>
      </c>
      <c r="G1300" t="s">
        <v>732</v>
      </c>
      <c r="H1300" t="s">
        <v>765</v>
      </c>
      <c r="I1300" t="s">
        <v>766</v>
      </c>
    </row>
    <row r="1301" spans="1:9">
      <c r="A1301">
        <v>1300</v>
      </c>
      <c r="B1301" t="s">
        <v>751</v>
      </c>
      <c r="C1301" t="s">
        <v>756</v>
      </c>
      <c r="D1301">
        <v>2037</v>
      </c>
      <c r="E1301">
        <v>774.64503209999998</v>
      </c>
      <c r="F1301" t="s">
        <v>753</v>
      </c>
      <c r="G1301" t="s">
        <v>732</v>
      </c>
      <c r="H1301" t="s">
        <v>765</v>
      </c>
      <c r="I1301" t="s">
        <v>766</v>
      </c>
    </row>
    <row r="1302" spans="1:9">
      <c r="A1302">
        <v>1301</v>
      </c>
      <c r="B1302" t="s">
        <v>751</v>
      </c>
      <c r="C1302" t="s">
        <v>756</v>
      </c>
      <c r="D1302">
        <v>2038</v>
      </c>
      <c r="E1302">
        <v>774.0005026</v>
      </c>
      <c r="F1302" t="s">
        <v>753</v>
      </c>
      <c r="G1302" t="s">
        <v>732</v>
      </c>
      <c r="H1302" t="s">
        <v>765</v>
      </c>
      <c r="I1302" t="s">
        <v>766</v>
      </c>
    </row>
    <row r="1303" spans="1:9">
      <c r="A1303">
        <v>1302</v>
      </c>
      <c r="B1303" t="s">
        <v>751</v>
      </c>
      <c r="C1303" t="s">
        <v>756</v>
      </c>
      <c r="D1303">
        <v>2039</v>
      </c>
      <c r="E1303">
        <v>773.35597289999998</v>
      </c>
      <c r="F1303" t="s">
        <v>753</v>
      </c>
      <c r="G1303" t="s">
        <v>732</v>
      </c>
      <c r="H1303" t="s">
        <v>765</v>
      </c>
      <c r="I1303" t="s">
        <v>766</v>
      </c>
    </row>
    <row r="1304" spans="1:9">
      <c r="A1304">
        <v>1303</v>
      </c>
      <c r="B1304" t="s">
        <v>751</v>
      </c>
      <c r="C1304" t="s">
        <v>756</v>
      </c>
      <c r="D1304">
        <v>2040</v>
      </c>
      <c r="E1304">
        <v>772.71144340000001</v>
      </c>
      <c r="F1304" t="s">
        <v>753</v>
      </c>
      <c r="G1304" t="s">
        <v>732</v>
      </c>
      <c r="H1304" t="s">
        <v>765</v>
      </c>
      <c r="I1304" t="s">
        <v>766</v>
      </c>
    </row>
    <row r="1305" spans="1:9">
      <c r="A1305">
        <v>1304</v>
      </c>
      <c r="B1305" t="s">
        <v>751</v>
      </c>
      <c r="C1305" t="s">
        <v>756</v>
      </c>
      <c r="D1305">
        <v>2041</v>
      </c>
      <c r="E1305">
        <v>772.06691379999995</v>
      </c>
      <c r="F1305" t="s">
        <v>753</v>
      </c>
      <c r="G1305" t="s">
        <v>732</v>
      </c>
      <c r="H1305" t="s">
        <v>765</v>
      </c>
      <c r="I1305" t="s">
        <v>766</v>
      </c>
    </row>
    <row r="1306" spans="1:9">
      <c r="A1306">
        <v>1305</v>
      </c>
      <c r="B1306" t="s">
        <v>751</v>
      </c>
      <c r="C1306" t="s">
        <v>756</v>
      </c>
      <c r="D1306">
        <v>2042</v>
      </c>
      <c r="E1306">
        <v>771.58310849999998</v>
      </c>
      <c r="F1306" t="s">
        <v>753</v>
      </c>
      <c r="G1306" t="s">
        <v>732</v>
      </c>
      <c r="H1306" t="s">
        <v>765</v>
      </c>
      <c r="I1306" t="s">
        <v>766</v>
      </c>
    </row>
    <row r="1307" spans="1:9">
      <c r="A1307">
        <v>1306</v>
      </c>
      <c r="B1307" t="s">
        <v>751</v>
      </c>
      <c r="C1307" t="s">
        <v>756</v>
      </c>
      <c r="D1307">
        <v>2043</v>
      </c>
      <c r="E1307">
        <v>771.09930310000004</v>
      </c>
      <c r="F1307" t="s">
        <v>753</v>
      </c>
      <c r="G1307" t="s">
        <v>732</v>
      </c>
      <c r="H1307" t="s">
        <v>765</v>
      </c>
      <c r="I1307" t="s">
        <v>766</v>
      </c>
    </row>
    <row r="1308" spans="1:9">
      <c r="A1308">
        <v>1307</v>
      </c>
      <c r="B1308" t="s">
        <v>751</v>
      </c>
      <c r="C1308" t="s">
        <v>756</v>
      </c>
      <c r="D1308">
        <v>2044</v>
      </c>
      <c r="E1308">
        <v>770.61549779999996</v>
      </c>
      <c r="F1308" t="s">
        <v>753</v>
      </c>
      <c r="G1308" t="s">
        <v>732</v>
      </c>
      <c r="H1308" t="s">
        <v>765</v>
      </c>
      <c r="I1308" t="s">
        <v>766</v>
      </c>
    </row>
    <row r="1309" spans="1:9">
      <c r="A1309">
        <v>1308</v>
      </c>
      <c r="B1309" t="s">
        <v>751</v>
      </c>
      <c r="C1309" t="s">
        <v>756</v>
      </c>
      <c r="D1309">
        <v>2045</v>
      </c>
      <c r="E1309">
        <v>770.21205459999999</v>
      </c>
      <c r="F1309" t="s">
        <v>753</v>
      </c>
      <c r="G1309" t="s">
        <v>732</v>
      </c>
      <c r="H1309" t="s">
        <v>765</v>
      </c>
      <c r="I1309" t="s">
        <v>766</v>
      </c>
    </row>
    <row r="1310" spans="1:9">
      <c r="A1310">
        <v>1309</v>
      </c>
      <c r="B1310" t="s">
        <v>751</v>
      </c>
      <c r="C1310" t="s">
        <v>756</v>
      </c>
      <c r="D1310">
        <v>2046</v>
      </c>
      <c r="E1310">
        <v>769.80861130000005</v>
      </c>
      <c r="F1310" t="s">
        <v>753</v>
      </c>
      <c r="G1310" t="s">
        <v>732</v>
      </c>
      <c r="H1310" t="s">
        <v>765</v>
      </c>
      <c r="I1310" t="s">
        <v>766</v>
      </c>
    </row>
    <row r="1311" spans="1:9">
      <c r="A1311">
        <v>1310</v>
      </c>
      <c r="B1311" t="s">
        <v>751</v>
      </c>
      <c r="C1311" t="s">
        <v>756</v>
      </c>
      <c r="D1311">
        <v>2047</v>
      </c>
      <c r="E1311">
        <v>769.40516809999997</v>
      </c>
      <c r="F1311" t="s">
        <v>753</v>
      </c>
      <c r="G1311" t="s">
        <v>732</v>
      </c>
      <c r="H1311" t="s">
        <v>765</v>
      </c>
      <c r="I1311" t="s">
        <v>766</v>
      </c>
    </row>
    <row r="1312" spans="1:9">
      <c r="A1312">
        <v>1311</v>
      </c>
      <c r="B1312" t="s">
        <v>751</v>
      </c>
      <c r="C1312" t="s">
        <v>756</v>
      </c>
      <c r="D1312">
        <v>2048</v>
      </c>
      <c r="E1312">
        <v>769.0017249</v>
      </c>
      <c r="F1312" t="s">
        <v>753</v>
      </c>
      <c r="G1312" t="s">
        <v>732</v>
      </c>
      <c r="H1312" t="s">
        <v>765</v>
      </c>
      <c r="I1312" t="s">
        <v>766</v>
      </c>
    </row>
    <row r="1313" spans="1:9">
      <c r="A1313">
        <v>1312</v>
      </c>
      <c r="B1313" t="s">
        <v>751</v>
      </c>
      <c r="C1313" t="s">
        <v>756</v>
      </c>
      <c r="D1313">
        <v>2049</v>
      </c>
      <c r="E1313">
        <v>768.5982818</v>
      </c>
      <c r="F1313" t="s">
        <v>753</v>
      </c>
      <c r="G1313" t="s">
        <v>732</v>
      </c>
      <c r="H1313" t="s">
        <v>765</v>
      </c>
      <c r="I1313" t="s">
        <v>766</v>
      </c>
    </row>
    <row r="1314" spans="1:9">
      <c r="A1314">
        <v>1313</v>
      </c>
      <c r="B1314" t="s">
        <v>751</v>
      </c>
      <c r="C1314" t="s">
        <v>756</v>
      </c>
      <c r="D1314">
        <v>2050</v>
      </c>
      <c r="E1314">
        <v>768.23501950000002</v>
      </c>
      <c r="F1314" t="s">
        <v>753</v>
      </c>
      <c r="G1314" t="s">
        <v>732</v>
      </c>
      <c r="H1314" t="s">
        <v>765</v>
      </c>
      <c r="I1314" t="s">
        <v>766</v>
      </c>
    </row>
    <row r="1315" spans="1:9">
      <c r="A1315">
        <v>1314</v>
      </c>
      <c r="B1315" t="s">
        <v>751</v>
      </c>
      <c r="C1315" t="s">
        <v>757</v>
      </c>
      <c r="D1315">
        <v>1990</v>
      </c>
      <c r="E1315">
        <v>4694.367579620086</v>
      </c>
      <c r="F1315" t="s">
        <v>753</v>
      </c>
      <c r="G1315" t="s">
        <v>732</v>
      </c>
      <c r="H1315" t="s">
        <v>765</v>
      </c>
      <c r="I1315" t="s">
        <v>766</v>
      </c>
    </row>
    <row r="1316" spans="1:9">
      <c r="A1316">
        <v>1315</v>
      </c>
      <c r="B1316" t="s">
        <v>751</v>
      </c>
      <c r="C1316" t="s">
        <v>757</v>
      </c>
      <c r="D1316">
        <v>1991</v>
      </c>
      <c r="E1316">
        <v>4770.3297773407057</v>
      </c>
      <c r="F1316" t="s">
        <v>753</v>
      </c>
      <c r="G1316" t="s">
        <v>732</v>
      </c>
      <c r="H1316" t="s">
        <v>765</v>
      </c>
      <c r="I1316" t="s">
        <v>766</v>
      </c>
    </row>
    <row r="1317" spans="1:9">
      <c r="A1317">
        <v>1316</v>
      </c>
      <c r="B1317" t="s">
        <v>751</v>
      </c>
      <c r="C1317" t="s">
        <v>757</v>
      </c>
      <c r="D1317">
        <v>1992</v>
      </c>
      <c r="E1317">
        <v>4794.0593403680896</v>
      </c>
      <c r="F1317" t="s">
        <v>753</v>
      </c>
      <c r="G1317" t="s">
        <v>732</v>
      </c>
      <c r="H1317" t="s">
        <v>765</v>
      </c>
      <c r="I1317" t="s">
        <v>766</v>
      </c>
    </row>
    <row r="1318" spans="1:9">
      <c r="A1318">
        <v>1317</v>
      </c>
      <c r="B1318" t="s">
        <v>751</v>
      </c>
      <c r="C1318" t="s">
        <v>757</v>
      </c>
      <c r="D1318">
        <v>1993</v>
      </c>
      <c r="E1318">
        <v>4982.8536622459014</v>
      </c>
      <c r="F1318" t="s">
        <v>753</v>
      </c>
      <c r="G1318" t="s">
        <v>732</v>
      </c>
      <c r="H1318" t="s">
        <v>765</v>
      </c>
      <c r="I1318" t="s">
        <v>766</v>
      </c>
    </row>
    <row r="1319" spans="1:9">
      <c r="A1319">
        <v>1318</v>
      </c>
      <c r="B1319" t="s">
        <v>751</v>
      </c>
      <c r="C1319" t="s">
        <v>757</v>
      </c>
      <c r="D1319">
        <v>1994</v>
      </c>
      <c r="E1319">
        <v>5196.8374035381567</v>
      </c>
      <c r="F1319" t="s">
        <v>753</v>
      </c>
      <c r="G1319" t="s">
        <v>732</v>
      </c>
      <c r="H1319" t="s">
        <v>765</v>
      </c>
      <c r="I1319" t="s">
        <v>766</v>
      </c>
    </row>
    <row r="1320" spans="1:9">
      <c r="A1320">
        <v>1319</v>
      </c>
      <c r="B1320" t="s">
        <v>751</v>
      </c>
      <c r="C1320" t="s">
        <v>757</v>
      </c>
      <c r="D1320">
        <v>1995</v>
      </c>
      <c r="E1320">
        <v>5405.8555898599716</v>
      </c>
      <c r="F1320" t="s">
        <v>753</v>
      </c>
      <c r="G1320" t="s">
        <v>732</v>
      </c>
      <c r="H1320" t="s">
        <v>765</v>
      </c>
      <c r="I1320" t="s">
        <v>766</v>
      </c>
    </row>
    <row r="1321" spans="1:9">
      <c r="A1321">
        <v>1320</v>
      </c>
      <c r="B1321" t="s">
        <v>751</v>
      </c>
      <c r="C1321" t="s">
        <v>757</v>
      </c>
      <c r="D1321">
        <v>1996</v>
      </c>
      <c r="E1321">
        <v>5516.3186338817914</v>
      </c>
      <c r="F1321" t="s">
        <v>753</v>
      </c>
      <c r="G1321" t="s">
        <v>732</v>
      </c>
      <c r="H1321" t="s">
        <v>765</v>
      </c>
      <c r="I1321" t="s">
        <v>766</v>
      </c>
    </row>
    <row r="1322" spans="1:9">
      <c r="A1322">
        <v>1321</v>
      </c>
      <c r="B1322" t="s">
        <v>751</v>
      </c>
      <c r="C1322" t="s">
        <v>757</v>
      </c>
      <c r="D1322">
        <v>1997</v>
      </c>
      <c r="E1322">
        <v>5541.817499541673</v>
      </c>
      <c r="F1322" t="s">
        <v>753</v>
      </c>
      <c r="G1322" t="s">
        <v>732</v>
      </c>
      <c r="H1322" t="s">
        <v>765</v>
      </c>
      <c r="I1322" t="s">
        <v>766</v>
      </c>
    </row>
    <row r="1323" spans="1:9">
      <c r="A1323">
        <v>1322</v>
      </c>
      <c r="B1323" t="s">
        <v>751</v>
      </c>
      <c r="C1323" t="s">
        <v>757</v>
      </c>
      <c r="D1323">
        <v>1998</v>
      </c>
      <c r="E1323">
        <v>5486.6174098821539</v>
      </c>
      <c r="F1323" t="s">
        <v>753</v>
      </c>
      <c r="G1323" t="s">
        <v>732</v>
      </c>
      <c r="H1323" t="s">
        <v>765</v>
      </c>
      <c r="I1323" t="s">
        <v>766</v>
      </c>
    </row>
    <row r="1324" spans="1:9">
      <c r="A1324">
        <v>1323</v>
      </c>
      <c r="B1324" t="s">
        <v>751</v>
      </c>
      <c r="C1324" t="s">
        <v>757</v>
      </c>
      <c r="D1324">
        <v>1999</v>
      </c>
      <c r="E1324">
        <v>5470.411572966992</v>
      </c>
      <c r="F1324" t="s">
        <v>753</v>
      </c>
      <c r="G1324" t="s">
        <v>732</v>
      </c>
      <c r="H1324" t="s">
        <v>765</v>
      </c>
      <c r="I1324" t="s">
        <v>766</v>
      </c>
    </row>
    <row r="1325" spans="1:9">
      <c r="A1325">
        <v>1324</v>
      </c>
      <c r="B1325" t="s">
        <v>751</v>
      </c>
      <c r="C1325" t="s">
        <v>757</v>
      </c>
      <c r="D1325">
        <v>2000</v>
      </c>
      <c r="E1325">
        <v>5730.6583009045753</v>
      </c>
      <c r="F1325" t="s">
        <v>753</v>
      </c>
      <c r="G1325" t="s">
        <v>732</v>
      </c>
      <c r="H1325" t="s">
        <v>765</v>
      </c>
      <c r="I1325" t="s">
        <v>766</v>
      </c>
    </row>
    <row r="1326" spans="1:9">
      <c r="A1326">
        <v>1325</v>
      </c>
      <c r="B1326" t="s">
        <v>751</v>
      </c>
      <c r="C1326" t="s">
        <v>757</v>
      </c>
      <c r="D1326">
        <v>2001</v>
      </c>
      <c r="E1326">
        <v>6046.7248138094074</v>
      </c>
      <c r="F1326" t="s">
        <v>753</v>
      </c>
      <c r="G1326" t="s">
        <v>732</v>
      </c>
      <c r="H1326" t="s">
        <v>765</v>
      </c>
      <c r="I1326" t="s">
        <v>766</v>
      </c>
    </row>
    <row r="1327" spans="1:9">
      <c r="A1327">
        <v>1326</v>
      </c>
      <c r="B1327" t="s">
        <v>751</v>
      </c>
      <c r="C1327" t="s">
        <v>757</v>
      </c>
      <c r="D1327">
        <v>2002</v>
      </c>
      <c r="E1327">
        <v>6122.0963102291526</v>
      </c>
      <c r="F1327" t="s">
        <v>753</v>
      </c>
      <c r="G1327" t="s">
        <v>732</v>
      </c>
      <c r="H1327" t="s">
        <v>765</v>
      </c>
      <c r="I1327" t="s">
        <v>766</v>
      </c>
    </row>
    <row r="1328" spans="1:9">
      <c r="A1328">
        <v>1327</v>
      </c>
      <c r="B1328" t="s">
        <v>751</v>
      </c>
      <c r="C1328" t="s">
        <v>757</v>
      </c>
      <c r="D1328">
        <v>2003</v>
      </c>
      <c r="E1328">
        <v>6355.7599915833889</v>
      </c>
      <c r="F1328" t="s">
        <v>753</v>
      </c>
      <c r="G1328" t="s">
        <v>732</v>
      </c>
      <c r="H1328" t="s">
        <v>765</v>
      </c>
      <c r="I1328" t="s">
        <v>766</v>
      </c>
    </row>
    <row r="1329" spans="1:9">
      <c r="A1329">
        <v>1328</v>
      </c>
      <c r="B1329" t="s">
        <v>751</v>
      </c>
      <c r="C1329" t="s">
        <v>757</v>
      </c>
      <c r="D1329">
        <v>2004</v>
      </c>
      <c r="E1329">
        <v>6460.7452678960408</v>
      </c>
      <c r="F1329" t="s">
        <v>753</v>
      </c>
      <c r="G1329" t="s">
        <v>732</v>
      </c>
      <c r="H1329" t="s">
        <v>765</v>
      </c>
      <c r="I1329" t="s">
        <v>766</v>
      </c>
    </row>
    <row r="1330" spans="1:9">
      <c r="A1330">
        <v>1329</v>
      </c>
      <c r="B1330" t="s">
        <v>751</v>
      </c>
      <c r="C1330" t="s">
        <v>757</v>
      </c>
      <c r="D1330">
        <v>2005</v>
      </c>
      <c r="E1330">
        <v>6503.8542260926824</v>
      </c>
      <c r="F1330" t="s">
        <v>753</v>
      </c>
      <c r="G1330" t="s">
        <v>732</v>
      </c>
      <c r="H1330" t="s">
        <v>765</v>
      </c>
      <c r="I1330" t="s">
        <v>766</v>
      </c>
    </row>
    <row r="1331" spans="1:9">
      <c r="A1331">
        <v>1330</v>
      </c>
      <c r="B1331" t="s">
        <v>751</v>
      </c>
      <c r="C1331" t="s">
        <v>757</v>
      </c>
      <c r="D1331">
        <v>2006</v>
      </c>
      <c r="E1331">
        <v>6282.0089613653881</v>
      </c>
      <c r="F1331" t="s">
        <v>753</v>
      </c>
      <c r="G1331" t="s">
        <v>732</v>
      </c>
      <c r="H1331" t="s">
        <v>765</v>
      </c>
      <c r="I1331" t="s">
        <v>766</v>
      </c>
    </row>
    <row r="1332" spans="1:9">
      <c r="A1332">
        <v>1331</v>
      </c>
      <c r="B1332" t="s">
        <v>751</v>
      </c>
      <c r="C1332" t="s">
        <v>757</v>
      </c>
      <c r="D1332">
        <v>2007</v>
      </c>
      <c r="E1332">
        <v>6086.6318211180542</v>
      </c>
      <c r="F1332" t="s">
        <v>753</v>
      </c>
      <c r="G1332" t="s">
        <v>732</v>
      </c>
      <c r="H1332" t="s">
        <v>765</v>
      </c>
      <c r="I1332" t="s">
        <v>766</v>
      </c>
    </row>
    <row r="1333" spans="1:9">
      <c r="A1333">
        <v>1332</v>
      </c>
      <c r="B1333" t="s">
        <v>751</v>
      </c>
      <c r="C1333" t="s">
        <v>757</v>
      </c>
      <c r="D1333">
        <v>2008</v>
      </c>
      <c r="E1333">
        <v>6131.3754276390364</v>
      </c>
      <c r="F1333" t="s">
        <v>753</v>
      </c>
      <c r="G1333" t="s">
        <v>732</v>
      </c>
      <c r="H1333" t="s">
        <v>765</v>
      </c>
      <c r="I1333" t="s">
        <v>766</v>
      </c>
    </row>
    <row r="1334" spans="1:9">
      <c r="A1334">
        <v>1333</v>
      </c>
      <c r="B1334" t="s">
        <v>751</v>
      </c>
      <c r="C1334" t="s">
        <v>757</v>
      </c>
      <c r="D1334">
        <v>2009</v>
      </c>
      <c r="E1334">
        <v>6122.5637845038927</v>
      </c>
      <c r="F1334" t="s">
        <v>753</v>
      </c>
      <c r="G1334" t="s">
        <v>732</v>
      </c>
      <c r="H1334" t="s">
        <v>765</v>
      </c>
      <c r="I1334" t="s">
        <v>766</v>
      </c>
    </row>
    <row r="1335" spans="1:9">
      <c r="A1335">
        <v>1334</v>
      </c>
      <c r="B1335" t="s">
        <v>751</v>
      </c>
      <c r="C1335" t="s">
        <v>757</v>
      </c>
      <c r="D1335">
        <v>2010</v>
      </c>
      <c r="E1335">
        <v>6277.8167819743048</v>
      </c>
      <c r="F1335" t="s">
        <v>753</v>
      </c>
      <c r="G1335" t="s">
        <v>732</v>
      </c>
      <c r="H1335" t="s">
        <v>765</v>
      </c>
      <c r="I1335" t="s">
        <v>766</v>
      </c>
    </row>
    <row r="1336" spans="1:9">
      <c r="A1336">
        <v>1335</v>
      </c>
      <c r="B1336" t="s">
        <v>751</v>
      </c>
      <c r="C1336" t="s">
        <v>757</v>
      </c>
      <c r="D1336">
        <v>2011</v>
      </c>
      <c r="E1336">
        <v>6414.7990483492322</v>
      </c>
      <c r="F1336" t="s">
        <v>753</v>
      </c>
      <c r="G1336" t="s">
        <v>732</v>
      </c>
      <c r="H1336" t="s">
        <v>765</v>
      </c>
      <c r="I1336" t="s">
        <v>766</v>
      </c>
    </row>
    <row r="1337" spans="1:9">
      <c r="A1337">
        <v>1336</v>
      </c>
      <c r="B1337" t="s">
        <v>751</v>
      </c>
      <c r="C1337" t="s">
        <v>757</v>
      </c>
      <c r="D1337">
        <v>2012</v>
      </c>
      <c r="E1337">
        <v>6515.6608528543538</v>
      </c>
      <c r="F1337" t="s">
        <v>753</v>
      </c>
      <c r="G1337" t="s">
        <v>732</v>
      </c>
      <c r="H1337" t="s">
        <v>765</v>
      </c>
      <c r="I1337" t="s">
        <v>766</v>
      </c>
    </row>
    <row r="1338" spans="1:9">
      <c r="A1338">
        <v>1337</v>
      </c>
      <c r="B1338" t="s">
        <v>751</v>
      </c>
      <c r="C1338" t="s">
        <v>757</v>
      </c>
      <c r="D1338">
        <v>2013</v>
      </c>
      <c r="E1338">
        <v>6513.4080327276833</v>
      </c>
      <c r="F1338" t="s">
        <v>753</v>
      </c>
      <c r="G1338" t="s">
        <v>732</v>
      </c>
      <c r="H1338" t="s">
        <v>765</v>
      </c>
      <c r="I1338" t="s">
        <v>766</v>
      </c>
    </row>
    <row r="1339" spans="1:9">
      <c r="A1339">
        <v>1338</v>
      </c>
      <c r="B1339" t="s">
        <v>751</v>
      </c>
      <c r="C1339" t="s">
        <v>757</v>
      </c>
      <c r="D1339">
        <v>2014</v>
      </c>
      <c r="E1339">
        <v>6725.9861666025436</v>
      </c>
      <c r="F1339" t="s">
        <v>753</v>
      </c>
      <c r="G1339" t="s">
        <v>732</v>
      </c>
      <c r="H1339" t="s">
        <v>765</v>
      </c>
      <c r="I1339" t="s">
        <v>766</v>
      </c>
    </row>
    <row r="1340" spans="1:9">
      <c r="A1340">
        <v>1339</v>
      </c>
      <c r="B1340" t="s">
        <v>751</v>
      </c>
      <c r="C1340" t="s">
        <v>757</v>
      </c>
      <c r="D1340">
        <v>2015</v>
      </c>
      <c r="E1340">
        <v>6685.8989227000238</v>
      </c>
      <c r="F1340" t="s">
        <v>753</v>
      </c>
      <c r="G1340" t="s">
        <v>732</v>
      </c>
      <c r="H1340" t="s">
        <v>765</v>
      </c>
      <c r="I1340" t="s">
        <v>766</v>
      </c>
    </row>
    <row r="1341" spans="1:9">
      <c r="A1341">
        <v>1340</v>
      </c>
      <c r="B1341" t="s">
        <v>751</v>
      </c>
      <c r="C1341" t="s">
        <v>757</v>
      </c>
      <c r="D1341">
        <v>2016</v>
      </c>
      <c r="E1341">
        <v>6704.1946516296684</v>
      </c>
      <c r="F1341" t="s">
        <v>753</v>
      </c>
      <c r="G1341" t="s">
        <v>732</v>
      </c>
      <c r="H1341" t="s">
        <v>765</v>
      </c>
      <c r="I1341" t="s">
        <v>766</v>
      </c>
    </row>
    <row r="1342" spans="1:9">
      <c r="A1342">
        <v>1341</v>
      </c>
      <c r="B1342" t="s">
        <v>751</v>
      </c>
      <c r="C1342" t="s">
        <v>757</v>
      </c>
      <c r="D1342">
        <v>2017</v>
      </c>
      <c r="E1342">
        <v>6767.5240728407234</v>
      </c>
      <c r="F1342" t="s">
        <v>753</v>
      </c>
      <c r="G1342" t="s">
        <v>732</v>
      </c>
      <c r="H1342" t="s">
        <v>765</v>
      </c>
      <c r="I1342" t="s">
        <v>766</v>
      </c>
    </row>
    <row r="1343" spans="1:9">
      <c r="A1343">
        <v>1342</v>
      </c>
      <c r="B1343" t="s">
        <v>751</v>
      </c>
      <c r="C1343" t="s">
        <v>757</v>
      </c>
      <c r="D1343">
        <v>2018</v>
      </c>
      <c r="E1343">
        <v>6847.6396745394513</v>
      </c>
      <c r="F1343" t="s">
        <v>753</v>
      </c>
      <c r="G1343" t="s">
        <v>732</v>
      </c>
      <c r="H1343" t="s">
        <v>765</v>
      </c>
      <c r="I1343" t="s">
        <v>766</v>
      </c>
    </row>
    <row r="1344" spans="1:9">
      <c r="A1344">
        <v>1343</v>
      </c>
      <c r="B1344" t="s">
        <v>751</v>
      </c>
      <c r="C1344" t="s">
        <v>757</v>
      </c>
      <c r="D1344">
        <v>2019</v>
      </c>
      <c r="E1344">
        <v>6862.7021551674434</v>
      </c>
      <c r="F1344" t="s">
        <v>753</v>
      </c>
      <c r="G1344" t="s">
        <v>732</v>
      </c>
      <c r="H1344" t="s">
        <v>765</v>
      </c>
      <c r="I1344" t="s">
        <v>766</v>
      </c>
    </row>
    <row r="1345" spans="1:9">
      <c r="A1345">
        <v>1344</v>
      </c>
      <c r="B1345" t="s">
        <v>751</v>
      </c>
      <c r="C1345" t="s">
        <v>757</v>
      </c>
      <c r="D1345">
        <v>2020</v>
      </c>
      <c r="E1345">
        <v>6971.9488312831963</v>
      </c>
      <c r="F1345" t="s">
        <v>753</v>
      </c>
      <c r="G1345" t="s">
        <v>732</v>
      </c>
      <c r="H1345" t="s">
        <v>765</v>
      </c>
      <c r="I1345" t="s">
        <v>766</v>
      </c>
    </row>
    <row r="1346" spans="1:9">
      <c r="A1346">
        <v>1345</v>
      </c>
      <c r="B1346" t="s">
        <v>751</v>
      </c>
      <c r="C1346" t="s">
        <v>757</v>
      </c>
      <c r="D1346">
        <v>2021</v>
      </c>
      <c r="E1346">
        <v>6829.7204256400692</v>
      </c>
      <c r="F1346" t="s">
        <v>753</v>
      </c>
      <c r="G1346" t="s">
        <v>732</v>
      </c>
      <c r="H1346" t="s">
        <v>765</v>
      </c>
      <c r="I1346" t="s">
        <v>766</v>
      </c>
    </row>
    <row r="1347" spans="1:9">
      <c r="A1347">
        <v>1346</v>
      </c>
      <c r="B1347" t="s">
        <v>751</v>
      </c>
      <c r="C1347" t="s">
        <v>757</v>
      </c>
      <c r="D1347">
        <v>2022</v>
      </c>
      <c r="E1347">
        <v>6546.7525165624529</v>
      </c>
      <c r="F1347" t="s">
        <v>753</v>
      </c>
      <c r="G1347" t="s">
        <v>732</v>
      </c>
      <c r="H1347" t="s">
        <v>765</v>
      </c>
      <c r="I1347" t="s">
        <v>766</v>
      </c>
    </row>
    <row r="1348" spans="1:9">
      <c r="A1348">
        <v>1347</v>
      </c>
      <c r="B1348" t="s">
        <v>751</v>
      </c>
      <c r="C1348" t="s">
        <v>757</v>
      </c>
      <c r="D1348">
        <v>2023</v>
      </c>
      <c r="E1348">
        <v>6463.8111269898764</v>
      </c>
      <c r="F1348" t="s">
        <v>753</v>
      </c>
      <c r="G1348" t="s">
        <v>732</v>
      </c>
      <c r="H1348" t="s">
        <v>765</v>
      </c>
      <c r="I1348" t="s">
        <v>766</v>
      </c>
    </row>
    <row r="1349" spans="1:9">
      <c r="A1349">
        <v>1348</v>
      </c>
      <c r="B1349" t="s">
        <v>751</v>
      </c>
      <c r="C1349" t="s">
        <v>757</v>
      </c>
      <c r="D1349">
        <v>2024</v>
      </c>
      <c r="E1349">
        <v>6515.3883139999998</v>
      </c>
      <c r="F1349" t="s">
        <v>753</v>
      </c>
      <c r="G1349" t="s">
        <v>732</v>
      </c>
      <c r="H1349" t="s">
        <v>765</v>
      </c>
      <c r="I1349" t="s">
        <v>766</v>
      </c>
    </row>
    <row r="1350" spans="1:9">
      <c r="A1350">
        <v>1349</v>
      </c>
      <c r="B1350" t="s">
        <v>751</v>
      </c>
      <c r="C1350" t="s">
        <v>757</v>
      </c>
      <c r="D1350">
        <v>2025</v>
      </c>
      <c r="E1350">
        <v>6585.1713120000004</v>
      </c>
      <c r="F1350" t="s">
        <v>753</v>
      </c>
      <c r="G1350" t="s">
        <v>732</v>
      </c>
      <c r="H1350" t="s">
        <v>765</v>
      </c>
      <c r="I1350" t="s">
        <v>766</v>
      </c>
    </row>
    <row r="1351" spans="1:9">
      <c r="A1351">
        <v>1350</v>
      </c>
      <c r="B1351" t="s">
        <v>751</v>
      </c>
      <c r="C1351" t="s">
        <v>757</v>
      </c>
      <c r="D1351">
        <v>2026</v>
      </c>
      <c r="E1351">
        <v>6650.624503</v>
      </c>
      <c r="F1351" t="s">
        <v>753</v>
      </c>
      <c r="G1351" t="s">
        <v>732</v>
      </c>
      <c r="H1351" t="s">
        <v>765</v>
      </c>
      <c r="I1351" t="s">
        <v>766</v>
      </c>
    </row>
    <row r="1352" spans="1:9">
      <c r="A1352">
        <v>1351</v>
      </c>
      <c r="B1352" t="s">
        <v>751</v>
      </c>
      <c r="C1352" t="s">
        <v>757</v>
      </c>
      <c r="D1352">
        <v>2027</v>
      </c>
      <c r="E1352">
        <v>6715.532749</v>
      </c>
      <c r="F1352" t="s">
        <v>753</v>
      </c>
      <c r="G1352" t="s">
        <v>732</v>
      </c>
      <c r="H1352" t="s">
        <v>765</v>
      </c>
      <c r="I1352" t="s">
        <v>766</v>
      </c>
    </row>
    <row r="1353" spans="1:9">
      <c r="A1353">
        <v>1352</v>
      </c>
      <c r="B1353" t="s">
        <v>751</v>
      </c>
      <c r="C1353" t="s">
        <v>757</v>
      </c>
      <c r="D1353">
        <v>2028</v>
      </c>
      <c r="E1353">
        <v>6786.1486969999996</v>
      </c>
      <c r="F1353" t="s">
        <v>753</v>
      </c>
      <c r="G1353" t="s">
        <v>732</v>
      </c>
      <c r="H1353" t="s">
        <v>765</v>
      </c>
      <c r="I1353" t="s">
        <v>766</v>
      </c>
    </row>
    <row r="1354" spans="1:9">
      <c r="A1354">
        <v>1353</v>
      </c>
      <c r="B1354" t="s">
        <v>751</v>
      </c>
      <c r="C1354" t="s">
        <v>757</v>
      </c>
      <c r="D1354">
        <v>2029</v>
      </c>
      <c r="E1354">
        <v>6837.7352350000001</v>
      </c>
      <c r="F1354" t="s">
        <v>753</v>
      </c>
      <c r="G1354" t="s">
        <v>732</v>
      </c>
      <c r="H1354" t="s">
        <v>765</v>
      </c>
      <c r="I1354" t="s">
        <v>766</v>
      </c>
    </row>
    <row r="1355" spans="1:9">
      <c r="A1355">
        <v>1354</v>
      </c>
      <c r="B1355" t="s">
        <v>751</v>
      </c>
      <c r="C1355" t="s">
        <v>757</v>
      </c>
      <c r="D1355">
        <v>2030</v>
      </c>
      <c r="E1355">
        <v>6900.3530510000001</v>
      </c>
      <c r="F1355" t="s">
        <v>753</v>
      </c>
      <c r="G1355" t="s">
        <v>732</v>
      </c>
      <c r="H1355" t="s">
        <v>765</v>
      </c>
      <c r="I1355" t="s">
        <v>766</v>
      </c>
    </row>
    <row r="1356" spans="1:9">
      <c r="A1356">
        <v>1355</v>
      </c>
      <c r="B1356" t="s">
        <v>751</v>
      </c>
      <c r="C1356" t="s">
        <v>757</v>
      </c>
      <c r="D1356">
        <v>2031</v>
      </c>
      <c r="E1356">
        <v>6453.3574779999999</v>
      </c>
      <c r="F1356" t="s">
        <v>753</v>
      </c>
      <c r="G1356" t="s">
        <v>732</v>
      </c>
      <c r="H1356" t="s">
        <v>765</v>
      </c>
      <c r="I1356" t="s">
        <v>766</v>
      </c>
    </row>
    <row r="1357" spans="1:9">
      <c r="A1357">
        <v>1356</v>
      </c>
      <c r="B1357" t="s">
        <v>751</v>
      </c>
      <c r="C1357" t="s">
        <v>757</v>
      </c>
      <c r="D1357">
        <v>2032</v>
      </c>
      <c r="E1357">
        <v>6468.4991209999998</v>
      </c>
      <c r="F1357" t="s">
        <v>753</v>
      </c>
      <c r="G1357" t="s">
        <v>732</v>
      </c>
      <c r="H1357" t="s">
        <v>765</v>
      </c>
      <c r="I1357" t="s">
        <v>766</v>
      </c>
    </row>
    <row r="1358" spans="1:9">
      <c r="A1358">
        <v>1357</v>
      </c>
      <c r="B1358" t="s">
        <v>751</v>
      </c>
      <c r="C1358" t="s">
        <v>757</v>
      </c>
      <c r="D1358">
        <v>2033</v>
      </c>
      <c r="E1358">
        <v>6466.9680159999998</v>
      </c>
      <c r="F1358" t="s">
        <v>753</v>
      </c>
      <c r="G1358" t="s">
        <v>732</v>
      </c>
      <c r="H1358" t="s">
        <v>765</v>
      </c>
      <c r="I1358" t="s">
        <v>766</v>
      </c>
    </row>
    <row r="1359" spans="1:9">
      <c r="A1359">
        <v>1358</v>
      </c>
      <c r="B1359" t="s">
        <v>751</v>
      </c>
      <c r="C1359" t="s">
        <v>757</v>
      </c>
      <c r="D1359">
        <v>2034</v>
      </c>
      <c r="E1359">
        <v>6473.9852389999996</v>
      </c>
      <c r="F1359" t="s">
        <v>753</v>
      </c>
      <c r="G1359" t="s">
        <v>732</v>
      </c>
      <c r="H1359" t="s">
        <v>765</v>
      </c>
      <c r="I1359" t="s">
        <v>766</v>
      </c>
    </row>
    <row r="1360" spans="1:9">
      <c r="A1360">
        <v>1359</v>
      </c>
      <c r="B1360" t="s">
        <v>751</v>
      </c>
      <c r="C1360" t="s">
        <v>757</v>
      </c>
      <c r="D1360">
        <v>2035</v>
      </c>
      <c r="E1360">
        <v>6480.714825</v>
      </c>
      <c r="F1360" t="s">
        <v>753</v>
      </c>
      <c r="G1360" t="s">
        <v>732</v>
      </c>
      <c r="H1360" t="s">
        <v>765</v>
      </c>
      <c r="I1360" t="s">
        <v>766</v>
      </c>
    </row>
    <row r="1361" spans="1:9">
      <c r="A1361">
        <v>1360</v>
      </c>
      <c r="B1361" t="s">
        <v>751</v>
      </c>
      <c r="C1361" t="s">
        <v>757</v>
      </c>
      <c r="D1361">
        <v>2036</v>
      </c>
      <c r="E1361">
        <v>6496.4333969999998</v>
      </c>
      <c r="F1361" t="s">
        <v>753</v>
      </c>
      <c r="G1361" t="s">
        <v>732</v>
      </c>
      <c r="H1361" t="s">
        <v>765</v>
      </c>
      <c r="I1361" t="s">
        <v>766</v>
      </c>
    </row>
    <row r="1362" spans="1:9">
      <c r="A1362">
        <v>1361</v>
      </c>
      <c r="B1362" t="s">
        <v>751</v>
      </c>
      <c r="C1362" t="s">
        <v>757</v>
      </c>
      <c r="D1362">
        <v>2037</v>
      </c>
      <c r="E1362">
        <v>6495.6478420000003</v>
      </c>
      <c r="F1362" t="s">
        <v>753</v>
      </c>
      <c r="G1362" t="s">
        <v>732</v>
      </c>
      <c r="H1362" t="s">
        <v>765</v>
      </c>
      <c r="I1362" t="s">
        <v>766</v>
      </c>
    </row>
    <row r="1363" spans="1:9">
      <c r="A1363">
        <v>1362</v>
      </c>
      <c r="B1363" t="s">
        <v>751</v>
      </c>
      <c r="C1363" t="s">
        <v>757</v>
      </c>
      <c r="D1363">
        <v>2038</v>
      </c>
      <c r="E1363">
        <v>6503.4937870000003</v>
      </c>
      <c r="F1363" t="s">
        <v>753</v>
      </c>
      <c r="G1363" t="s">
        <v>732</v>
      </c>
      <c r="H1363" t="s">
        <v>765</v>
      </c>
      <c r="I1363" t="s">
        <v>766</v>
      </c>
    </row>
    <row r="1364" spans="1:9">
      <c r="A1364">
        <v>1363</v>
      </c>
      <c r="B1364" t="s">
        <v>751</v>
      </c>
      <c r="C1364" t="s">
        <v>757</v>
      </c>
      <c r="D1364">
        <v>2039</v>
      </c>
      <c r="E1364">
        <v>6511.366403</v>
      </c>
      <c r="F1364" t="s">
        <v>753</v>
      </c>
      <c r="G1364" t="s">
        <v>732</v>
      </c>
      <c r="H1364" t="s">
        <v>765</v>
      </c>
      <c r="I1364" t="s">
        <v>766</v>
      </c>
    </row>
    <row r="1365" spans="1:9">
      <c r="A1365">
        <v>1364</v>
      </c>
      <c r="B1365" t="s">
        <v>751</v>
      </c>
      <c r="C1365" t="s">
        <v>757</v>
      </c>
      <c r="D1365">
        <v>2040</v>
      </c>
      <c r="E1365">
        <v>6527.9005420000003</v>
      </c>
      <c r="F1365" t="s">
        <v>753</v>
      </c>
      <c r="G1365" t="s">
        <v>732</v>
      </c>
      <c r="H1365" t="s">
        <v>765</v>
      </c>
      <c r="I1365" t="s">
        <v>766</v>
      </c>
    </row>
    <row r="1366" spans="1:9">
      <c r="A1366">
        <v>1365</v>
      </c>
      <c r="B1366" t="s">
        <v>751</v>
      </c>
      <c r="C1366" t="s">
        <v>757</v>
      </c>
      <c r="D1366">
        <v>2041</v>
      </c>
      <c r="E1366">
        <v>6527.4511190000003</v>
      </c>
      <c r="F1366" t="s">
        <v>753</v>
      </c>
      <c r="G1366" t="s">
        <v>732</v>
      </c>
      <c r="H1366" t="s">
        <v>765</v>
      </c>
      <c r="I1366" t="s">
        <v>766</v>
      </c>
    </row>
    <row r="1367" spans="1:9">
      <c r="A1367">
        <v>1366</v>
      </c>
      <c r="B1367" t="s">
        <v>751</v>
      </c>
      <c r="C1367" t="s">
        <v>757</v>
      </c>
      <c r="D1367">
        <v>2042</v>
      </c>
      <c r="E1367">
        <v>6536.7779540000001</v>
      </c>
      <c r="F1367" t="s">
        <v>753</v>
      </c>
      <c r="G1367" t="s">
        <v>732</v>
      </c>
      <c r="H1367" t="s">
        <v>765</v>
      </c>
      <c r="I1367" t="s">
        <v>766</v>
      </c>
    </row>
    <row r="1368" spans="1:9">
      <c r="A1368">
        <v>1367</v>
      </c>
      <c r="B1368" t="s">
        <v>751</v>
      </c>
      <c r="C1368" t="s">
        <v>757</v>
      </c>
      <c r="D1368">
        <v>2043</v>
      </c>
      <c r="E1368">
        <v>6546.2318969999997</v>
      </c>
      <c r="F1368" t="s">
        <v>753</v>
      </c>
      <c r="G1368" t="s">
        <v>732</v>
      </c>
      <c r="H1368" t="s">
        <v>765</v>
      </c>
      <c r="I1368" t="s">
        <v>766</v>
      </c>
    </row>
    <row r="1369" spans="1:9">
      <c r="A1369">
        <v>1368</v>
      </c>
      <c r="B1369" t="s">
        <v>751</v>
      </c>
      <c r="C1369" t="s">
        <v>757</v>
      </c>
      <c r="D1369">
        <v>2044</v>
      </c>
      <c r="E1369">
        <v>6564.4863359999999</v>
      </c>
      <c r="F1369" t="s">
        <v>753</v>
      </c>
      <c r="G1369" t="s">
        <v>732</v>
      </c>
      <c r="H1369" t="s">
        <v>765</v>
      </c>
      <c r="I1369" t="s">
        <v>766</v>
      </c>
    </row>
    <row r="1370" spans="1:9">
      <c r="A1370">
        <v>1369</v>
      </c>
      <c r="B1370" t="s">
        <v>751</v>
      </c>
      <c r="C1370" t="s">
        <v>757</v>
      </c>
      <c r="D1370">
        <v>2045</v>
      </c>
      <c r="E1370">
        <v>6566.1093170000004</v>
      </c>
      <c r="F1370" t="s">
        <v>753</v>
      </c>
      <c r="G1370" t="s">
        <v>732</v>
      </c>
      <c r="H1370" t="s">
        <v>765</v>
      </c>
      <c r="I1370" t="s">
        <v>766</v>
      </c>
    </row>
    <row r="1371" spans="1:9">
      <c r="A1371">
        <v>1370</v>
      </c>
      <c r="B1371" t="s">
        <v>751</v>
      </c>
      <c r="C1371" t="s">
        <v>757</v>
      </c>
      <c r="D1371">
        <v>2046</v>
      </c>
      <c r="E1371">
        <v>6576.4710649999997</v>
      </c>
      <c r="F1371" t="s">
        <v>753</v>
      </c>
      <c r="G1371" t="s">
        <v>732</v>
      </c>
      <c r="H1371" t="s">
        <v>765</v>
      </c>
      <c r="I1371" t="s">
        <v>766</v>
      </c>
    </row>
    <row r="1372" spans="1:9">
      <c r="A1372">
        <v>1371</v>
      </c>
      <c r="B1372" t="s">
        <v>751</v>
      </c>
      <c r="C1372" t="s">
        <v>757</v>
      </c>
      <c r="D1372">
        <v>2047</v>
      </c>
      <c r="E1372">
        <v>6586.8752549999999</v>
      </c>
      <c r="F1372" t="s">
        <v>753</v>
      </c>
      <c r="G1372" t="s">
        <v>732</v>
      </c>
      <c r="H1372" t="s">
        <v>765</v>
      </c>
      <c r="I1372" t="s">
        <v>766</v>
      </c>
    </row>
    <row r="1373" spans="1:9">
      <c r="A1373">
        <v>1372</v>
      </c>
      <c r="B1373" t="s">
        <v>751</v>
      </c>
      <c r="C1373" t="s">
        <v>757</v>
      </c>
      <c r="D1373">
        <v>2048</v>
      </c>
      <c r="E1373">
        <v>6606.0820540000004</v>
      </c>
      <c r="F1373" t="s">
        <v>753</v>
      </c>
      <c r="G1373" t="s">
        <v>732</v>
      </c>
      <c r="H1373" t="s">
        <v>765</v>
      </c>
      <c r="I1373" t="s">
        <v>766</v>
      </c>
    </row>
    <row r="1374" spans="1:9">
      <c r="A1374">
        <v>1373</v>
      </c>
      <c r="B1374" t="s">
        <v>751</v>
      </c>
      <c r="C1374" t="s">
        <v>757</v>
      </c>
      <c r="D1374">
        <v>2049</v>
      </c>
      <c r="E1374">
        <v>6608.0308670000004</v>
      </c>
      <c r="F1374" t="s">
        <v>753</v>
      </c>
      <c r="G1374" t="s">
        <v>732</v>
      </c>
      <c r="H1374" t="s">
        <v>765</v>
      </c>
      <c r="I1374" t="s">
        <v>766</v>
      </c>
    </row>
    <row r="1375" spans="1:9">
      <c r="A1375">
        <v>1374</v>
      </c>
      <c r="B1375" t="s">
        <v>751</v>
      </c>
      <c r="C1375" t="s">
        <v>757</v>
      </c>
      <c r="D1375">
        <v>2050</v>
      </c>
      <c r="E1375">
        <v>6610.123928</v>
      </c>
      <c r="F1375" t="s">
        <v>753</v>
      </c>
      <c r="G1375" t="s">
        <v>732</v>
      </c>
      <c r="H1375" t="s">
        <v>765</v>
      </c>
      <c r="I1375" t="s">
        <v>766</v>
      </c>
    </row>
    <row r="1376" spans="1:9">
      <c r="A1376">
        <v>1375</v>
      </c>
      <c r="B1376" t="s">
        <v>152</v>
      </c>
      <c r="C1376" t="s">
        <v>752</v>
      </c>
      <c r="D1376">
        <v>1990</v>
      </c>
      <c r="E1376">
        <v>30.911999999999999</v>
      </c>
      <c r="F1376" t="s">
        <v>753</v>
      </c>
      <c r="G1376" t="s">
        <v>732</v>
      </c>
      <c r="H1376" t="s">
        <v>765</v>
      </c>
      <c r="I1376" t="s">
        <v>766</v>
      </c>
    </row>
    <row r="1377" spans="1:9">
      <c r="A1377">
        <v>1376</v>
      </c>
      <c r="B1377" t="s">
        <v>152</v>
      </c>
      <c r="C1377" t="s">
        <v>752</v>
      </c>
      <c r="D1377">
        <v>1991</v>
      </c>
      <c r="E1377">
        <v>52.808</v>
      </c>
      <c r="F1377" t="s">
        <v>753</v>
      </c>
      <c r="G1377" t="s">
        <v>732</v>
      </c>
      <c r="H1377" t="s">
        <v>765</v>
      </c>
      <c r="I1377" t="s">
        <v>766</v>
      </c>
    </row>
    <row r="1378" spans="1:9">
      <c r="A1378">
        <v>1377</v>
      </c>
      <c r="B1378" t="s">
        <v>152</v>
      </c>
      <c r="C1378" t="s">
        <v>752</v>
      </c>
      <c r="D1378">
        <v>1992</v>
      </c>
      <c r="E1378">
        <v>44.758000000000003</v>
      </c>
      <c r="F1378" t="s">
        <v>753</v>
      </c>
      <c r="G1378" t="s">
        <v>732</v>
      </c>
      <c r="H1378" t="s">
        <v>765</v>
      </c>
      <c r="I1378" t="s">
        <v>766</v>
      </c>
    </row>
    <row r="1379" spans="1:9">
      <c r="A1379">
        <v>1378</v>
      </c>
      <c r="B1379" t="s">
        <v>152</v>
      </c>
      <c r="C1379" t="s">
        <v>752</v>
      </c>
      <c r="D1379">
        <v>1993</v>
      </c>
      <c r="E1379">
        <v>50.231999999999999</v>
      </c>
      <c r="F1379" t="s">
        <v>753</v>
      </c>
      <c r="G1379" t="s">
        <v>732</v>
      </c>
      <c r="H1379" t="s">
        <v>765</v>
      </c>
      <c r="I1379" t="s">
        <v>766</v>
      </c>
    </row>
    <row r="1380" spans="1:9">
      <c r="A1380">
        <v>1379</v>
      </c>
      <c r="B1380" t="s">
        <v>152</v>
      </c>
      <c r="C1380" t="s">
        <v>752</v>
      </c>
      <c r="D1380">
        <v>1994</v>
      </c>
      <c r="E1380">
        <v>62.983199999999997</v>
      </c>
      <c r="F1380" t="s">
        <v>753</v>
      </c>
      <c r="G1380" t="s">
        <v>732</v>
      </c>
      <c r="H1380" t="s">
        <v>765</v>
      </c>
      <c r="I1380" t="s">
        <v>766</v>
      </c>
    </row>
    <row r="1381" spans="1:9">
      <c r="A1381">
        <v>1380</v>
      </c>
      <c r="B1381" t="s">
        <v>152</v>
      </c>
      <c r="C1381" t="s">
        <v>752</v>
      </c>
      <c r="D1381">
        <v>1995</v>
      </c>
      <c r="E1381">
        <v>88.619809599999996</v>
      </c>
      <c r="F1381" t="s">
        <v>753</v>
      </c>
      <c r="G1381" t="s">
        <v>732</v>
      </c>
      <c r="H1381" t="s">
        <v>765</v>
      </c>
      <c r="I1381" t="s">
        <v>766</v>
      </c>
    </row>
    <row r="1382" spans="1:9">
      <c r="A1382">
        <v>1381</v>
      </c>
      <c r="B1382" t="s">
        <v>152</v>
      </c>
      <c r="C1382" t="s">
        <v>752</v>
      </c>
      <c r="D1382">
        <v>1996</v>
      </c>
      <c r="E1382">
        <v>118.9241956</v>
      </c>
      <c r="F1382" t="s">
        <v>753</v>
      </c>
      <c r="G1382" t="s">
        <v>732</v>
      </c>
      <c r="H1382" t="s">
        <v>765</v>
      </c>
      <c r="I1382" t="s">
        <v>766</v>
      </c>
    </row>
    <row r="1383" spans="1:9">
      <c r="A1383">
        <v>1382</v>
      </c>
      <c r="B1383" t="s">
        <v>152</v>
      </c>
      <c r="C1383" t="s">
        <v>752</v>
      </c>
      <c r="D1383">
        <v>1997</v>
      </c>
      <c r="E1383">
        <v>122.6756888</v>
      </c>
      <c r="F1383" t="s">
        <v>753</v>
      </c>
      <c r="G1383" t="s">
        <v>732</v>
      </c>
      <c r="H1383" t="s">
        <v>765</v>
      </c>
      <c r="I1383" t="s">
        <v>766</v>
      </c>
    </row>
    <row r="1384" spans="1:9">
      <c r="A1384">
        <v>1383</v>
      </c>
      <c r="B1384" t="s">
        <v>152</v>
      </c>
      <c r="C1384" t="s">
        <v>752</v>
      </c>
      <c r="D1384">
        <v>1998</v>
      </c>
      <c r="E1384">
        <v>115.4954108</v>
      </c>
      <c r="F1384" t="s">
        <v>753</v>
      </c>
      <c r="G1384" t="s">
        <v>732</v>
      </c>
      <c r="H1384" t="s">
        <v>765</v>
      </c>
      <c r="I1384" t="s">
        <v>766</v>
      </c>
    </row>
    <row r="1385" spans="1:9">
      <c r="A1385">
        <v>1384</v>
      </c>
      <c r="B1385" t="s">
        <v>152</v>
      </c>
      <c r="C1385" t="s">
        <v>752</v>
      </c>
      <c r="D1385">
        <v>1999</v>
      </c>
      <c r="E1385">
        <v>132.8328568</v>
      </c>
      <c r="F1385" t="s">
        <v>753</v>
      </c>
      <c r="G1385" t="s">
        <v>732</v>
      </c>
      <c r="H1385" t="s">
        <v>765</v>
      </c>
      <c r="I1385" t="s">
        <v>766</v>
      </c>
    </row>
    <row r="1386" spans="1:9">
      <c r="A1386">
        <v>1385</v>
      </c>
      <c r="B1386" t="s">
        <v>152</v>
      </c>
      <c r="C1386" t="s">
        <v>752</v>
      </c>
      <c r="D1386">
        <v>2000</v>
      </c>
      <c r="E1386">
        <v>155.24676160000001</v>
      </c>
      <c r="F1386" t="s">
        <v>753</v>
      </c>
      <c r="G1386" t="s">
        <v>732</v>
      </c>
      <c r="H1386" t="s">
        <v>765</v>
      </c>
      <c r="I1386" t="s">
        <v>766</v>
      </c>
    </row>
    <row r="1387" spans="1:9">
      <c r="A1387">
        <v>1386</v>
      </c>
      <c r="B1387" t="s">
        <v>152</v>
      </c>
      <c r="C1387" t="s">
        <v>752</v>
      </c>
      <c r="D1387">
        <v>2001</v>
      </c>
      <c r="E1387">
        <v>137.3219876</v>
      </c>
      <c r="F1387" t="s">
        <v>753</v>
      </c>
      <c r="G1387" t="s">
        <v>732</v>
      </c>
      <c r="H1387" t="s">
        <v>765</v>
      </c>
      <c r="I1387" t="s">
        <v>766</v>
      </c>
    </row>
    <row r="1388" spans="1:9">
      <c r="A1388">
        <v>1387</v>
      </c>
      <c r="B1388" t="s">
        <v>152</v>
      </c>
      <c r="C1388" t="s">
        <v>752</v>
      </c>
      <c r="D1388">
        <v>2002</v>
      </c>
      <c r="E1388">
        <v>146.9207432</v>
      </c>
      <c r="F1388" t="s">
        <v>753</v>
      </c>
      <c r="G1388" t="s">
        <v>732</v>
      </c>
      <c r="H1388" t="s">
        <v>765</v>
      </c>
      <c r="I1388" t="s">
        <v>766</v>
      </c>
    </row>
    <row r="1389" spans="1:9">
      <c r="A1389">
        <v>1388</v>
      </c>
      <c r="B1389" t="s">
        <v>152</v>
      </c>
      <c r="C1389" t="s">
        <v>752</v>
      </c>
      <c r="D1389">
        <v>2003</v>
      </c>
      <c r="E1389">
        <v>62.320974800000002</v>
      </c>
      <c r="F1389" t="s">
        <v>753</v>
      </c>
      <c r="G1389" t="s">
        <v>732</v>
      </c>
      <c r="H1389" t="s">
        <v>765</v>
      </c>
      <c r="I1389" t="s">
        <v>766</v>
      </c>
    </row>
    <row r="1390" spans="1:9">
      <c r="A1390">
        <v>1389</v>
      </c>
      <c r="B1390" t="s">
        <v>152</v>
      </c>
      <c r="C1390" t="s">
        <v>752</v>
      </c>
      <c r="D1390">
        <v>2004</v>
      </c>
      <c r="E1390">
        <v>70.054899599999999</v>
      </c>
      <c r="F1390" t="s">
        <v>753</v>
      </c>
      <c r="G1390" t="s">
        <v>732</v>
      </c>
      <c r="H1390" t="s">
        <v>765</v>
      </c>
      <c r="I1390" t="s">
        <v>766</v>
      </c>
    </row>
    <row r="1391" spans="1:9">
      <c r="A1391">
        <v>1390</v>
      </c>
      <c r="B1391" t="s">
        <v>152</v>
      </c>
      <c r="C1391" t="s">
        <v>752</v>
      </c>
      <c r="D1391">
        <v>2005</v>
      </c>
      <c r="E1391">
        <v>22.103045999999999</v>
      </c>
      <c r="F1391" t="s">
        <v>753</v>
      </c>
      <c r="G1391" t="s">
        <v>732</v>
      </c>
      <c r="H1391" t="s">
        <v>765</v>
      </c>
      <c r="I1391" t="s">
        <v>766</v>
      </c>
    </row>
    <row r="1392" spans="1:9">
      <c r="A1392">
        <v>1391</v>
      </c>
      <c r="B1392" t="s">
        <v>152</v>
      </c>
      <c r="C1392" t="s">
        <v>752</v>
      </c>
      <c r="D1392">
        <v>2006</v>
      </c>
      <c r="E1392">
        <v>26.031123999999998</v>
      </c>
      <c r="F1392" t="s">
        <v>753</v>
      </c>
      <c r="G1392" t="s">
        <v>732</v>
      </c>
      <c r="H1392" t="s">
        <v>765</v>
      </c>
      <c r="I1392" t="s">
        <v>766</v>
      </c>
    </row>
    <row r="1393" spans="1:9">
      <c r="A1393">
        <v>1392</v>
      </c>
      <c r="B1393" t="s">
        <v>152</v>
      </c>
      <c r="C1393" t="s">
        <v>752</v>
      </c>
      <c r="D1393">
        <v>2007</v>
      </c>
      <c r="E1393">
        <v>27.993456399999999</v>
      </c>
      <c r="F1393" t="s">
        <v>753</v>
      </c>
      <c r="G1393" t="s">
        <v>732</v>
      </c>
      <c r="H1393" t="s">
        <v>765</v>
      </c>
      <c r="I1393" t="s">
        <v>766</v>
      </c>
    </row>
    <row r="1394" spans="1:9">
      <c r="A1394">
        <v>1393</v>
      </c>
      <c r="B1394" t="s">
        <v>152</v>
      </c>
      <c r="C1394" t="s">
        <v>752</v>
      </c>
      <c r="D1394">
        <v>2008</v>
      </c>
      <c r="E1394">
        <v>36.728479200000002</v>
      </c>
      <c r="F1394" t="s">
        <v>753</v>
      </c>
      <c r="G1394" t="s">
        <v>732</v>
      </c>
      <c r="H1394" t="s">
        <v>765</v>
      </c>
      <c r="I1394" t="s">
        <v>766</v>
      </c>
    </row>
    <row r="1395" spans="1:9">
      <c r="A1395">
        <v>1394</v>
      </c>
      <c r="B1395" t="s">
        <v>152</v>
      </c>
      <c r="C1395" t="s">
        <v>752</v>
      </c>
      <c r="D1395">
        <v>2009</v>
      </c>
      <c r="E1395">
        <v>52.959984000000013</v>
      </c>
      <c r="F1395" t="s">
        <v>753</v>
      </c>
      <c r="G1395" t="s">
        <v>732</v>
      </c>
      <c r="H1395" t="s">
        <v>765</v>
      </c>
      <c r="I1395" t="s">
        <v>766</v>
      </c>
    </row>
    <row r="1396" spans="1:9">
      <c r="A1396">
        <v>1395</v>
      </c>
      <c r="B1396" t="s">
        <v>152</v>
      </c>
      <c r="C1396" t="s">
        <v>752</v>
      </c>
      <c r="D1396">
        <v>2010</v>
      </c>
      <c r="E1396">
        <v>53.373045599999998</v>
      </c>
      <c r="F1396" t="s">
        <v>753</v>
      </c>
      <c r="G1396" t="s">
        <v>732</v>
      </c>
      <c r="H1396" t="s">
        <v>765</v>
      </c>
      <c r="I1396" t="s">
        <v>766</v>
      </c>
    </row>
    <row r="1397" spans="1:9">
      <c r="A1397">
        <v>1396</v>
      </c>
      <c r="B1397" t="s">
        <v>152</v>
      </c>
      <c r="C1397" t="s">
        <v>752</v>
      </c>
      <c r="D1397">
        <v>2011</v>
      </c>
      <c r="E1397">
        <v>53.646681200000003</v>
      </c>
      <c r="F1397" t="s">
        <v>753</v>
      </c>
      <c r="G1397" t="s">
        <v>732</v>
      </c>
      <c r="H1397" t="s">
        <v>765</v>
      </c>
      <c r="I1397" t="s">
        <v>766</v>
      </c>
    </row>
    <row r="1398" spans="1:9">
      <c r="A1398">
        <v>1397</v>
      </c>
      <c r="B1398" t="s">
        <v>152</v>
      </c>
      <c r="C1398" t="s">
        <v>752</v>
      </c>
      <c r="D1398">
        <v>2012</v>
      </c>
      <c r="E1398">
        <v>71.326992799999999</v>
      </c>
      <c r="F1398" t="s">
        <v>753</v>
      </c>
      <c r="G1398" t="s">
        <v>732</v>
      </c>
      <c r="H1398" t="s">
        <v>765</v>
      </c>
      <c r="I1398" t="s">
        <v>766</v>
      </c>
    </row>
    <row r="1399" spans="1:9">
      <c r="A1399">
        <v>1398</v>
      </c>
      <c r="B1399" t="s">
        <v>152</v>
      </c>
      <c r="C1399" t="s">
        <v>752</v>
      </c>
      <c r="D1399">
        <v>2013</v>
      </c>
      <c r="E1399">
        <v>91.447162800000001</v>
      </c>
      <c r="F1399" t="s">
        <v>753</v>
      </c>
      <c r="G1399" t="s">
        <v>732</v>
      </c>
      <c r="H1399" t="s">
        <v>765</v>
      </c>
      <c r="I1399" t="s">
        <v>766</v>
      </c>
    </row>
    <row r="1400" spans="1:9">
      <c r="A1400">
        <v>1399</v>
      </c>
      <c r="B1400" t="s">
        <v>152</v>
      </c>
      <c r="C1400" t="s">
        <v>752</v>
      </c>
      <c r="D1400">
        <v>2014</v>
      </c>
      <c r="E1400">
        <v>141.6592632</v>
      </c>
      <c r="F1400" t="s">
        <v>753</v>
      </c>
      <c r="G1400" t="s">
        <v>732</v>
      </c>
      <c r="H1400" t="s">
        <v>765</v>
      </c>
      <c r="I1400" t="s">
        <v>766</v>
      </c>
    </row>
    <row r="1401" spans="1:9">
      <c r="A1401">
        <v>1400</v>
      </c>
      <c r="B1401" t="s">
        <v>152</v>
      </c>
      <c r="C1401" t="s">
        <v>752</v>
      </c>
      <c r="D1401">
        <v>2015</v>
      </c>
      <c r="E1401">
        <v>119.5052124</v>
      </c>
      <c r="F1401" t="s">
        <v>753</v>
      </c>
      <c r="G1401" t="s">
        <v>732</v>
      </c>
      <c r="H1401" t="s">
        <v>765</v>
      </c>
      <c r="I1401" t="s">
        <v>766</v>
      </c>
    </row>
    <row r="1402" spans="1:9">
      <c r="A1402">
        <v>1401</v>
      </c>
      <c r="B1402" t="s">
        <v>152</v>
      </c>
      <c r="C1402" t="s">
        <v>752</v>
      </c>
      <c r="D1402">
        <v>2016</v>
      </c>
      <c r="E1402">
        <v>140.31102396514169</v>
      </c>
      <c r="F1402" t="s">
        <v>753</v>
      </c>
      <c r="G1402" t="s">
        <v>732</v>
      </c>
      <c r="H1402" t="s">
        <v>765</v>
      </c>
      <c r="I1402" t="s">
        <v>766</v>
      </c>
    </row>
    <row r="1403" spans="1:9">
      <c r="A1403">
        <v>1402</v>
      </c>
      <c r="B1403" t="s">
        <v>152</v>
      </c>
      <c r="C1403" t="s">
        <v>752</v>
      </c>
      <c r="D1403">
        <v>2017</v>
      </c>
      <c r="E1403">
        <v>125.4601516</v>
      </c>
      <c r="F1403" t="s">
        <v>753</v>
      </c>
      <c r="G1403" t="s">
        <v>732</v>
      </c>
      <c r="H1403" t="s">
        <v>765</v>
      </c>
      <c r="I1403" t="s">
        <v>766</v>
      </c>
    </row>
    <row r="1404" spans="1:9">
      <c r="A1404">
        <v>1403</v>
      </c>
      <c r="B1404" t="s">
        <v>152</v>
      </c>
      <c r="C1404" t="s">
        <v>752</v>
      </c>
      <c r="D1404">
        <v>2018</v>
      </c>
      <c r="E1404">
        <v>103.3386872</v>
      </c>
      <c r="F1404" t="s">
        <v>753</v>
      </c>
      <c r="G1404" t="s">
        <v>732</v>
      </c>
      <c r="H1404" t="s">
        <v>765</v>
      </c>
      <c r="I1404" t="s">
        <v>766</v>
      </c>
    </row>
    <row r="1405" spans="1:9">
      <c r="A1405">
        <v>1404</v>
      </c>
      <c r="B1405" t="s">
        <v>152</v>
      </c>
      <c r="C1405" t="s">
        <v>752</v>
      </c>
      <c r="D1405">
        <v>2019</v>
      </c>
      <c r="E1405">
        <v>120.09956</v>
      </c>
      <c r="F1405" t="s">
        <v>753</v>
      </c>
      <c r="G1405" t="s">
        <v>732</v>
      </c>
      <c r="H1405" t="s">
        <v>765</v>
      </c>
      <c r="I1405" t="s">
        <v>766</v>
      </c>
    </row>
    <row r="1406" spans="1:9">
      <c r="A1406">
        <v>1405</v>
      </c>
      <c r="B1406" t="s">
        <v>152</v>
      </c>
      <c r="C1406" t="s">
        <v>752</v>
      </c>
      <c r="D1406">
        <v>2020</v>
      </c>
      <c r="E1406">
        <v>107.6878768</v>
      </c>
      <c r="F1406" t="s">
        <v>753</v>
      </c>
      <c r="G1406" t="s">
        <v>732</v>
      </c>
      <c r="H1406" t="s">
        <v>765</v>
      </c>
      <c r="I1406" t="s">
        <v>766</v>
      </c>
    </row>
    <row r="1407" spans="1:9">
      <c r="A1407">
        <v>1406</v>
      </c>
      <c r="B1407" t="s">
        <v>152</v>
      </c>
      <c r="C1407" t="s">
        <v>752</v>
      </c>
      <c r="D1407">
        <v>2021</v>
      </c>
      <c r="E1407">
        <v>86.937617199999991</v>
      </c>
      <c r="F1407" t="s">
        <v>753</v>
      </c>
      <c r="G1407" t="s">
        <v>732</v>
      </c>
      <c r="H1407" t="s">
        <v>765</v>
      </c>
      <c r="I1407" t="s">
        <v>766</v>
      </c>
    </row>
    <row r="1408" spans="1:9">
      <c r="A1408">
        <v>1407</v>
      </c>
      <c r="B1408" t="s">
        <v>152</v>
      </c>
      <c r="C1408" t="s">
        <v>752</v>
      </c>
      <c r="D1408">
        <v>2022</v>
      </c>
      <c r="E1408">
        <v>78.120935200000005</v>
      </c>
      <c r="F1408" t="s">
        <v>753</v>
      </c>
      <c r="G1408" t="s">
        <v>732</v>
      </c>
      <c r="H1408" t="s">
        <v>765</v>
      </c>
      <c r="I1408" t="s">
        <v>766</v>
      </c>
    </row>
    <row r="1409" spans="1:9">
      <c r="A1409">
        <v>1408</v>
      </c>
      <c r="B1409" t="s">
        <v>152</v>
      </c>
      <c r="C1409" t="s">
        <v>752</v>
      </c>
      <c r="D1409">
        <v>2023</v>
      </c>
      <c r="E1409">
        <v>89.355901599999996</v>
      </c>
      <c r="F1409" t="s">
        <v>753</v>
      </c>
      <c r="G1409" t="s">
        <v>732</v>
      </c>
      <c r="H1409" t="s">
        <v>765</v>
      </c>
      <c r="I1409" t="s">
        <v>766</v>
      </c>
    </row>
    <row r="1410" spans="1:9">
      <c r="A1410">
        <v>1409</v>
      </c>
      <c r="B1410" t="s">
        <v>152</v>
      </c>
      <c r="C1410" t="s">
        <v>752</v>
      </c>
      <c r="D1410">
        <v>2024</v>
      </c>
      <c r="E1410">
        <v>43.046774249999999</v>
      </c>
      <c r="F1410" t="s">
        <v>753</v>
      </c>
      <c r="G1410" t="s">
        <v>732</v>
      </c>
      <c r="H1410" t="s">
        <v>765</v>
      </c>
      <c r="I1410" t="s">
        <v>766</v>
      </c>
    </row>
    <row r="1411" spans="1:9">
      <c r="A1411">
        <v>1410</v>
      </c>
      <c r="B1411" t="s">
        <v>152</v>
      </c>
      <c r="C1411" t="s">
        <v>752</v>
      </c>
      <c r="D1411">
        <v>2025</v>
      </c>
      <c r="E1411">
        <v>104.9065832</v>
      </c>
      <c r="F1411" t="s">
        <v>753</v>
      </c>
      <c r="G1411" t="s">
        <v>732</v>
      </c>
      <c r="H1411" t="s">
        <v>765</v>
      </c>
      <c r="I1411" t="s">
        <v>766</v>
      </c>
    </row>
    <row r="1412" spans="1:9">
      <c r="A1412">
        <v>1411</v>
      </c>
      <c r="B1412" t="s">
        <v>152</v>
      </c>
      <c r="C1412" t="s">
        <v>752</v>
      </c>
      <c r="D1412">
        <v>2026</v>
      </c>
      <c r="E1412">
        <v>104.9065832</v>
      </c>
      <c r="F1412" t="s">
        <v>753</v>
      </c>
      <c r="G1412" t="s">
        <v>732</v>
      </c>
      <c r="H1412" t="s">
        <v>765</v>
      </c>
      <c r="I1412" t="s">
        <v>766</v>
      </c>
    </row>
    <row r="1413" spans="1:9">
      <c r="A1413">
        <v>1412</v>
      </c>
      <c r="B1413" t="s">
        <v>152</v>
      </c>
      <c r="C1413" t="s">
        <v>752</v>
      </c>
      <c r="D1413">
        <v>2027</v>
      </c>
      <c r="E1413">
        <v>104.9065832</v>
      </c>
      <c r="F1413" t="s">
        <v>753</v>
      </c>
      <c r="G1413" t="s">
        <v>732</v>
      </c>
      <c r="H1413" t="s">
        <v>765</v>
      </c>
      <c r="I1413" t="s">
        <v>766</v>
      </c>
    </row>
    <row r="1414" spans="1:9">
      <c r="A1414">
        <v>1413</v>
      </c>
      <c r="B1414" t="s">
        <v>152</v>
      </c>
      <c r="C1414" t="s">
        <v>752</v>
      </c>
      <c r="D1414">
        <v>2028</v>
      </c>
      <c r="E1414">
        <v>104.9065832</v>
      </c>
      <c r="F1414" t="s">
        <v>753</v>
      </c>
      <c r="G1414" t="s">
        <v>732</v>
      </c>
      <c r="H1414" t="s">
        <v>765</v>
      </c>
      <c r="I1414" t="s">
        <v>766</v>
      </c>
    </row>
    <row r="1415" spans="1:9">
      <c r="A1415">
        <v>1414</v>
      </c>
      <c r="B1415" t="s">
        <v>152</v>
      </c>
      <c r="C1415" t="s">
        <v>752</v>
      </c>
      <c r="D1415">
        <v>2029</v>
      </c>
      <c r="E1415">
        <v>104.9065832</v>
      </c>
      <c r="F1415" t="s">
        <v>753</v>
      </c>
      <c r="G1415" t="s">
        <v>732</v>
      </c>
      <c r="H1415" t="s">
        <v>765</v>
      </c>
      <c r="I1415" t="s">
        <v>766</v>
      </c>
    </row>
    <row r="1416" spans="1:9">
      <c r="A1416">
        <v>1415</v>
      </c>
      <c r="B1416" t="s">
        <v>152</v>
      </c>
      <c r="C1416" t="s">
        <v>752</v>
      </c>
      <c r="D1416">
        <v>2030</v>
      </c>
      <c r="E1416">
        <v>52.453291589999999</v>
      </c>
      <c r="F1416" t="s">
        <v>753</v>
      </c>
      <c r="G1416" t="s">
        <v>732</v>
      </c>
      <c r="H1416" t="s">
        <v>765</v>
      </c>
      <c r="I1416" t="s">
        <v>766</v>
      </c>
    </row>
    <row r="1417" spans="1:9">
      <c r="A1417">
        <v>1416</v>
      </c>
      <c r="B1417" t="s">
        <v>152</v>
      </c>
      <c r="C1417" t="s">
        <v>752</v>
      </c>
      <c r="D1417">
        <v>2031</v>
      </c>
      <c r="E1417">
        <v>52.453291589999999</v>
      </c>
      <c r="F1417" t="s">
        <v>753</v>
      </c>
      <c r="G1417" t="s">
        <v>732</v>
      </c>
      <c r="H1417" t="s">
        <v>765</v>
      </c>
      <c r="I1417" t="s">
        <v>766</v>
      </c>
    </row>
    <row r="1418" spans="1:9">
      <c r="A1418">
        <v>1417</v>
      </c>
      <c r="B1418" t="s">
        <v>152</v>
      </c>
      <c r="C1418" t="s">
        <v>752</v>
      </c>
      <c r="D1418">
        <v>2032</v>
      </c>
      <c r="E1418">
        <v>52.453291589999999</v>
      </c>
      <c r="F1418" t="s">
        <v>753</v>
      </c>
      <c r="G1418" t="s">
        <v>732</v>
      </c>
      <c r="H1418" t="s">
        <v>765</v>
      </c>
      <c r="I1418" t="s">
        <v>766</v>
      </c>
    </row>
    <row r="1419" spans="1:9">
      <c r="A1419">
        <v>1418</v>
      </c>
      <c r="B1419" t="s">
        <v>152</v>
      </c>
      <c r="C1419" t="s">
        <v>752</v>
      </c>
      <c r="D1419">
        <v>2033</v>
      </c>
      <c r="E1419">
        <v>52.453291589999999</v>
      </c>
      <c r="F1419" t="s">
        <v>753</v>
      </c>
      <c r="G1419" t="s">
        <v>732</v>
      </c>
      <c r="H1419" t="s">
        <v>765</v>
      </c>
      <c r="I1419" t="s">
        <v>766</v>
      </c>
    </row>
    <row r="1420" spans="1:9">
      <c r="A1420">
        <v>1419</v>
      </c>
      <c r="B1420" t="s">
        <v>152</v>
      </c>
      <c r="C1420" t="s">
        <v>752</v>
      </c>
      <c r="D1420">
        <v>2034</v>
      </c>
      <c r="E1420">
        <v>52.453291589999999</v>
      </c>
      <c r="F1420" t="s">
        <v>753</v>
      </c>
      <c r="G1420" t="s">
        <v>732</v>
      </c>
      <c r="H1420" t="s">
        <v>765</v>
      </c>
      <c r="I1420" t="s">
        <v>766</v>
      </c>
    </row>
    <row r="1421" spans="1:9">
      <c r="A1421">
        <v>1420</v>
      </c>
      <c r="B1421" t="s">
        <v>152</v>
      </c>
      <c r="C1421" t="s">
        <v>752</v>
      </c>
      <c r="D1421">
        <v>2035</v>
      </c>
      <c r="E1421">
        <v>52.453291589999999</v>
      </c>
      <c r="F1421" t="s">
        <v>753</v>
      </c>
      <c r="G1421" t="s">
        <v>732</v>
      </c>
      <c r="H1421" t="s">
        <v>765</v>
      </c>
      <c r="I1421" t="s">
        <v>766</v>
      </c>
    </row>
    <row r="1422" spans="1:9">
      <c r="A1422">
        <v>1421</v>
      </c>
      <c r="B1422" t="s">
        <v>152</v>
      </c>
      <c r="C1422" t="s">
        <v>752</v>
      </c>
      <c r="D1422">
        <v>2036</v>
      </c>
      <c r="E1422">
        <v>52.453291589999999</v>
      </c>
      <c r="F1422" t="s">
        <v>753</v>
      </c>
      <c r="G1422" t="s">
        <v>732</v>
      </c>
      <c r="H1422" t="s">
        <v>765</v>
      </c>
      <c r="I1422" t="s">
        <v>766</v>
      </c>
    </row>
    <row r="1423" spans="1:9">
      <c r="A1423">
        <v>1422</v>
      </c>
      <c r="B1423" t="s">
        <v>152</v>
      </c>
      <c r="C1423" t="s">
        <v>752</v>
      </c>
      <c r="D1423">
        <v>2037</v>
      </c>
      <c r="E1423">
        <v>52.453291589999999</v>
      </c>
      <c r="F1423" t="s">
        <v>753</v>
      </c>
      <c r="G1423" t="s">
        <v>732</v>
      </c>
      <c r="H1423" t="s">
        <v>765</v>
      </c>
      <c r="I1423" t="s">
        <v>766</v>
      </c>
    </row>
    <row r="1424" spans="1:9">
      <c r="A1424">
        <v>1423</v>
      </c>
      <c r="B1424" t="s">
        <v>152</v>
      </c>
      <c r="C1424" t="s">
        <v>752</v>
      </c>
      <c r="D1424">
        <v>2038</v>
      </c>
      <c r="E1424">
        <v>52.453291589999999</v>
      </c>
      <c r="F1424" t="s">
        <v>753</v>
      </c>
      <c r="G1424" t="s">
        <v>732</v>
      </c>
      <c r="H1424" t="s">
        <v>765</v>
      </c>
      <c r="I1424" t="s">
        <v>766</v>
      </c>
    </row>
    <row r="1425" spans="1:9">
      <c r="A1425">
        <v>1424</v>
      </c>
      <c r="B1425" t="s">
        <v>152</v>
      </c>
      <c r="C1425" t="s">
        <v>752</v>
      </c>
      <c r="D1425">
        <v>2039</v>
      </c>
      <c r="E1425">
        <v>52.453291589999999</v>
      </c>
      <c r="F1425" t="s">
        <v>753</v>
      </c>
      <c r="G1425" t="s">
        <v>732</v>
      </c>
      <c r="H1425" t="s">
        <v>765</v>
      </c>
      <c r="I1425" t="s">
        <v>766</v>
      </c>
    </row>
    <row r="1426" spans="1:9">
      <c r="A1426">
        <v>1425</v>
      </c>
      <c r="B1426" t="s">
        <v>152</v>
      </c>
      <c r="C1426" t="s">
        <v>752</v>
      </c>
      <c r="D1426">
        <v>2040</v>
      </c>
      <c r="E1426">
        <v>0</v>
      </c>
      <c r="F1426" t="s">
        <v>753</v>
      </c>
      <c r="G1426" t="s">
        <v>732</v>
      </c>
      <c r="H1426" t="s">
        <v>765</v>
      </c>
      <c r="I1426" t="s">
        <v>766</v>
      </c>
    </row>
    <row r="1427" spans="1:9">
      <c r="A1427">
        <v>1426</v>
      </c>
      <c r="B1427" t="s">
        <v>152</v>
      </c>
      <c r="C1427" t="s">
        <v>752</v>
      </c>
      <c r="D1427">
        <v>2041</v>
      </c>
      <c r="E1427">
        <v>0</v>
      </c>
      <c r="F1427" t="s">
        <v>753</v>
      </c>
      <c r="G1427" t="s">
        <v>732</v>
      </c>
      <c r="H1427" t="s">
        <v>765</v>
      </c>
      <c r="I1427" t="s">
        <v>766</v>
      </c>
    </row>
    <row r="1428" spans="1:9">
      <c r="A1428">
        <v>1427</v>
      </c>
      <c r="B1428" t="s">
        <v>152</v>
      </c>
      <c r="C1428" t="s">
        <v>752</v>
      </c>
      <c r="D1428">
        <v>2042</v>
      </c>
      <c r="E1428">
        <v>0</v>
      </c>
      <c r="F1428" t="s">
        <v>753</v>
      </c>
      <c r="G1428" t="s">
        <v>732</v>
      </c>
      <c r="H1428" t="s">
        <v>765</v>
      </c>
      <c r="I1428" t="s">
        <v>766</v>
      </c>
    </row>
    <row r="1429" spans="1:9">
      <c r="A1429">
        <v>1428</v>
      </c>
      <c r="B1429" t="s">
        <v>152</v>
      </c>
      <c r="C1429" t="s">
        <v>752</v>
      </c>
      <c r="D1429">
        <v>2043</v>
      </c>
      <c r="E1429">
        <v>0</v>
      </c>
      <c r="F1429" t="s">
        <v>753</v>
      </c>
      <c r="G1429" t="s">
        <v>732</v>
      </c>
      <c r="H1429" t="s">
        <v>765</v>
      </c>
      <c r="I1429" t="s">
        <v>766</v>
      </c>
    </row>
    <row r="1430" spans="1:9">
      <c r="A1430">
        <v>1429</v>
      </c>
      <c r="B1430" t="s">
        <v>152</v>
      </c>
      <c r="C1430" t="s">
        <v>752</v>
      </c>
      <c r="D1430">
        <v>2044</v>
      </c>
      <c r="E1430">
        <v>0</v>
      </c>
      <c r="F1430" t="s">
        <v>753</v>
      </c>
      <c r="G1430" t="s">
        <v>732</v>
      </c>
      <c r="H1430" t="s">
        <v>765</v>
      </c>
      <c r="I1430" t="s">
        <v>766</v>
      </c>
    </row>
    <row r="1431" spans="1:9">
      <c r="A1431">
        <v>1430</v>
      </c>
      <c r="B1431" t="s">
        <v>152</v>
      </c>
      <c r="C1431" t="s">
        <v>752</v>
      </c>
      <c r="D1431">
        <v>2045</v>
      </c>
      <c r="E1431">
        <v>0</v>
      </c>
      <c r="F1431" t="s">
        <v>753</v>
      </c>
      <c r="G1431" t="s">
        <v>732</v>
      </c>
      <c r="H1431" t="s">
        <v>765</v>
      </c>
      <c r="I1431" t="s">
        <v>766</v>
      </c>
    </row>
    <row r="1432" spans="1:9">
      <c r="A1432">
        <v>1431</v>
      </c>
      <c r="B1432" t="s">
        <v>152</v>
      </c>
      <c r="C1432" t="s">
        <v>752</v>
      </c>
      <c r="D1432">
        <v>2046</v>
      </c>
      <c r="E1432">
        <v>0</v>
      </c>
      <c r="F1432" t="s">
        <v>753</v>
      </c>
      <c r="G1432" t="s">
        <v>732</v>
      </c>
      <c r="H1432" t="s">
        <v>765</v>
      </c>
      <c r="I1432" t="s">
        <v>766</v>
      </c>
    </row>
    <row r="1433" spans="1:9">
      <c r="A1433">
        <v>1432</v>
      </c>
      <c r="B1433" t="s">
        <v>152</v>
      </c>
      <c r="C1433" t="s">
        <v>752</v>
      </c>
      <c r="D1433">
        <v>2047</v>
      </c>
      <c r="E1433">
        <v>0</v>
      </c>
      <c r="F1433" t="s">
        <v>753</v>
      </c>
      <c r="G1433" t="s">
        <v>732</v>
      </c>
      <c r="H1433" t="s">
        <v>765</v>
      </c>
      <c r="I1433" t="s">
        <v>766</v>
      </c>
    </row>
    <row r="1434" spans="1:9">
      <c r="A1434">
        <v>1433</v>
      </c>
      <c r="B1434" t="s">
        <v>152</v>
      </c>
      <c r="C1434" t="s">
        <v>752</v>
      </c>
      <c r="D1434">
        <v>2048</v>
      </c>
      <c r="E1434">
        <v>0</v>
      </c>
      <c r="F1434" t="s">
        <v>753</v>
      </c>
      <c r="G1434" t="s">
        <v>732</v>
      </c>
      <c r="H1434" t="s">
        <v>765</v>
      </c>
      <c r="I1434" t="s">
        <v>766</v>
      </c>
    </row>
    <row r="1435" spans="1:9">
      <c r="A1435">
        <v>1434</v>
      </c>
      <c r="B1435" t="s">
        <v>152</v>
      </c>
      <c r="C1435" t="s">
        <v>752</v>
      </c>
      <c r="D1435">
        <v>2049</v>
      </c>
      <c r="E1435">
        <v>0</v>
      </c>
      <c r="F1435" t="s">
        <v>753</v>
      </c>
      <c r="G1435" t="s">
        <v>732</v>
      </c>
      <c r="H1435" t="s">
        <v>765</v>
      </c>
      <c r="I1435" t="s">
        <v>766</v>
      </c>
    </row>
    <row r="1436" spans="1:9">
      <c r="A1436">
        <v>1435</v>
      </c>
      <c r="B1436" t="s">
        <v>152</v>
      </c>
      <c r="C1436" t="s">
        <v>752</v>
      </c>
      <c r="D1436">
        <v>2050</v>
      </c>
      <c r="E1436">
        <v>0</v>
      </c>
      <c r="F1436" t="s">
        <v>753</v>
      </c>
      <c r="G1436" t="s">
        <v>732</v>
      </c>
      <c r="H1436" t="s">
        <v>765</v>
      </c>
      <c r="I1436" t="s">
        <v>766</v>
      </c>
    </row>
    <row r="1437" spans="1:9">
      <c r="A1437">
        <v>1436</v>
      </c>
      <c r="B1437" t="s">
        <v>152</v>
      </c>
      <c r="C1437" t="s">
        <v>756</v>
      </c>
      <c r="D1437">
        <v>1990</v>
      </c>
      <c r="E1437">
        <v>2524.809139966681</v>
      </c>
      <c r="F1437" t="s">
        <v>753</v>
      </c>
      <c r="G1437" t="s">
        <v>732</v>
      </c>
      <c r="H1437" t="s">
        <v>765</v>
      </c>
      <c r="I1437" t="s">
        <v>766</v>
      </c>
    </row>
    <row r="1438" spans="1:9">
      <c r="A1438">
        <v>1437</v>
      </c>
      <c r="B1438" t="s">
        <v>152</v>
      </c>
      <c r="C1438" t="s">
        <v>756</v>
      </c>
      <c r="D1438">
        <v>1991</v>
      </c>
      <c r="E1438">
        <v>2663.1971026816432</v>
      </c>
      <c r="F1438" t="s">
        <v>753</v>
      </c>
      <c r="G1438" t="s">
        <v>732</v>
      </c>
      <c r="H1438" t="s">
        <v>765</v>
      </c>
      <c r="I1438" t="s">
        <v>766</v>
      </c>
    </row>
    <row r="1439" spans="1:9">
      <c r="A1439">
        <v>1438</v>
      </c>
      <c r="B1439" t="s">
        <v>152</v>
      </c>
      <c r="C1439" t="s">
        <v>756</v>
      </c>
      <c r="D1439">
        <v>1992</v>
      </c>
      <c r="E1439">
        <v>2769.154686849361</v>
      </c>
      <c r="F1439" t="s">
        <v>753</v>
      </c>
      <c r="G1439" t="s">
        <v>732</v>
      </c>
      <c r="H1439" t="s">
        <v>765</v>
      </c>
      <c r="I1439" t="s">
        <v>766</v>
      </c>
    </row>
    <row r="1440" spans="1:9">
      <c r="A1440">
        <v>1439</v>
      </c>
      <c r="B1440" t="s">
        <v>152</v>
      </c>
      <c r="C1440" t="s">
        <v>756</v>
      </c>
      <c r="D1440">
        <v>1993</v>
      </c>
      <c r="E1440">
        <v>2859.76093201704</v>
      </c>
      <c r="F1440" t="s">
        <v>753</v>
      </c>
      <c r="G1440" t="s">
        <v>732</v>
      </c>
      <c r="H1440" t="s">
        <v>765</v>
      </c>
      <c r="I1440" t="s">
        <v>766</v>
      </c>
    </row>
    <row r="1441" spans="1:9">
      <c r="A1441">
        <v>1440</v>
      </c>
      <c r="B1441" t="s">
        <v>152</v>
      </c>
      <c r="C1441" t="s">
        <v>756</v>
      </c>
      <c r="D1441">
        <v>1994</v>
      </c>
      <c r="E1441">
        <v>2739.100468132141</v>
      </c>
      <c r="F1441" t="s">
        <v>753</v>
      </c>
      <c r="G1441" t="s">
        <v>732</v>
      </c>
      <c r="H1441" t="s">
        <v>765</v>
      </c>
      <c r="I1441" t="s">
        <v>766</v>
      </c>
    </row>
    <row r="1442" spans="1:9">
      <c r="A1442">
        <v>1441</v>
      </c>
      <c r="B1442" t="s">
        <v>152</v>
      </c>
      <c r="C1442" t="s">
        <v>756</v>
      </c>
      <c r="D1442">
        <v>1995</v>
      </c>
      <c r="E1442">
        <v>2829.1582885902499</v>
      </c>
      <c r="F1442" t="s">
        <v>753</v>
      </c>
      <c r="G1442" t="s">
        <v>732</v>
      </c>
      <c r="H1442" t="s">
        <v>765</v>
      </c>
      <c r="I1442" t="s">
        <v>766</v>
      </c>
    </row>
    <row r="1443" spans="1:9">
      <c r="A1443">
        <v>1442</v>
      </c>
      <c r="B1443" t="s">
        <v>152</v>
      </c>
      <c r="C1443" t="s">
        <v>756</v>
      </c>
      <c r="D1443">
        <v>1996</v>
      </c>
      <c r="E1443">
        <v>2842.7086453895631</v>
      </c>
      <c r="F1443" t="s">
        <v>753</v>
      </c>
      <c r="G1443" t="s">
        <v>732</v>
      </c>
      <c r="H1443" t="s">
        <v>765</v>
      </c>
      <c r="I1443" t="s">
        <v>766</v>
      </c>
    </row>
    <row r="1444" spans="1:9">
      <c r="A1444">
        <v>1443</v>
      </c>
      <c r="B1444" t="s">
        <v>152</v>
      </c>
      <c r="C1444" t="s">
        <v>756</v>
      </c>
      <c r="D1444">
        <v>1997</v>
      </c>
      <c r="E1444">
        <v>2753.0930162036748</v>
      </c>
      <c r="F1444" t="s">
        <v>753</v>
      </c>
      <c r="G1444" t="s">
        <v>732</v>
      </c>
      <c r="H1444" t="s">
        <v>765</v>
      </c>
      <c r="I1444" t="s">
        <v>766</v>
      </c>
    </row>
    <row r="1445" spans="1:9">
      <c r="A1445">
        <v>1444</v>
      </c>
      <c r="B1445" t="s">
        <v>152</v>
      </c>
      <c r="C1445" t="s">
        <v>756</v>
      </c>
      <c r="D1445">
        <v>1998</v>
      </c>
      <c r="E1445">
        <v>2807.7711417445789</v>
      </c>
      <c r="F1445" t="s">
        <v>753</v>
      </c>
      <c r="G1445" t="s">
        <v>732</v>
      </c>
      <c r="H1445" t="s">
        <v>765</v>
      </c>
      <c r="I1445" t="s">
        <v>766</v>
      </c>
    </row>
    <row r="1446" spans="1:9">
      <c r="A1446">
        <v>1445</v>
      </c>
      <c r="B1446" t="s">
        <v>152</v>
      </c>
      <c r="C1446" t="s">
        <v>756</v>
      </c>
      <c r="D1446">
        <v>1999</v>
      </c>
      <c r="E1446">
        <v>2957.1859500559322</v>
      </c>
      <c r="F1446" t="s">
        <v>753</v>
      </c>
      <c r="G1446" t="s">
        <v>732</v>
      </c>
      <c r="H1446" t="s">
        <v>765</v>
      </c>
      <c r="I1446" t="s">
        <v>766</v>
      </c>
    </row>
    <row r="1447" spans="1:9">
      <c r="A1447">
        <v>1446</v>
      </c>
      <c r="B1447" t="s">
        <v>152</v>
      </c>
      <c r="C1447" t="s">
        <v>756</v>
      </c>
      <c r="D1447">
        <v>2000</v>
      </c>
      <c r="E1447">
        <v>2932.2025579031092</v>
      </c>
      <c r="F1447" t="s">
        <v>753</v>
      </c>
      <c r="G1447" t="s">
        <v>732</v>
      </c>
      <c r="H1447" t="s">
        <v>765</v>
      </c>
      <c r="I1447" t="s">
        <v>766</v>
      </c>
    </row>
    <row r="1448" spans="1:9">
      <c r="A1448">
        <v>1447</v>
      </c>
      <c r="B1448" t="s">
        <v>152</v>
      </c>
      <c r="C1448" t="s">
        <v>756</v>
      </c>
      <c r="D1448">
        <v>2001</v>
      </c>
      <c r="E1448">
        <v>2995.765412499406</v>
      </c>
      <c r="F1448" t="s">
        <v>753</v>
      </c>
      <c r="G1448" t="s">
        <v>732</v>
      </c>
      <c r="H1448" t="s">
        <v>765</v>
      </c>
      <c r="I1448" t="s">
        <v>766</v>
      </c>
    </row>
    <row r="1449" spans="1:9">
      <c r="A1449">
        <v>1448</v>
      </c>
      <c r="B1449" t="s">
        <v>152</v>
      </c>
      <c r="C1449" t="s">
        <v>756</v>
      </c>
      <c r="D1449">
        <v>2002</v>
      </c>
      <c r="E1449">
        <v>2997.617170783034</v>
      </c>
      <c r="F1449" t="s">
        <v>753</v>
      </c>
      <c r="G1449" t="s">
        <v>732</v>
      </c>
      <c r="H1449" t="s">
        <v>765</v>
      </c>
      <c r="I1449" t="s">
        <v>766</v>
      </c>
    </row>
    <row r="1450" spans="1:9">
      <c r="A1450">
        <v>1449</v>
      </c>
      <c r="B1450" t="s">
        <v>152</v>
      </c>
      <c r="C1450" t="s">
        <v>756</v>
      </c>
      <c r="D1450">
        <v>2003</v>
      </c>
      <c r="E1450">
        <v>3166.0637142927339</v>
      </c>
      <c r="F1450" t="s">
        <v>753</v>
      </c>
      <c r="G1450" t="s">
        <v>732</v>
      </c>
      <c r="H1450" t="s">
        <v>765</v>
      </c>
      <c r="I1450" t="s">
        <v>766</v>
      </c>
    </row>
    <row r="1451" spans="1:9">
      <c r="A1451">
        <v>1450</v>
      </c>
      <c r="B1451" t="s">
        <v>152</v>
      </c>
      <c r="C1451" t="s">
        <v>756</v>
      </c>
      <c r="D1451">
        <v>2004</v>
      </c>
      <c r="E1451">
        <v>3136.81592749826</v>
      </c>
      <c r="F1451" t="s">
        <v>753</v>
      </c>
      <c r="G1451" t="s">
        <v>732</v>
      </c>
      <c r="H1451" t="s">
        <v>765</v>
      </c>
      <c r="I1451" t="s">
        <v>766</v>
      </c>
    </row>
    <row r="1452" spans="1:9">
      <c r="A1452">
        <v>1451</v>
      </c>
      <c r="B1452" t="s">
        <v>152</v>
      </c>
      <c r="C1452" t="s">
        <v>756</v>
      </c>
      <c r="D1452">
        <v>2005</v>
      </c>
      <c r="E1452">
        <v>3221.5037072331079</v>
      </c>
      <c r="F1452" t="s">
        <v>753</v>
      </c>
      <c r="G1452" t="s">
        <v>732</v>
      </c>
      <c r="H1452" t="s">
        <v>765</v>
      </c>
      <c r="I1452" t="s">
        <v>766</v>
      </c>
    </row>
    <row r="1453" spans="1:9">
      <c r="A1453">
        <v>1452</v>
      </c>
      <c r="B1453" t="s">
        <v>152</v>
      </c>
      <c r="C1453" t="s">
        <v>756</v>
      </c>
      <c r="D1453">
        <v>2006</v>
      </c>
      <c r="E1453">
        <v>3192.9766372471581</v>
      </c>
      <c r="F1453" t="s">
        <v>753</v>
      </c>
      <c r="G1453" t="s">
        <v>732</v>
      </c>
      <c r="H1453" t="s">
        <v>765</v>
      </c>
      <c r="I1453" t="s">
        <v>766</v>
      </c>
    </row>
    <row r="1454" spans="1:9">
      <c r="A1454">
        <v>1453</v>
      </c>
      <c r="B1454" t="s">
        <v>152</v>
      </c>
      <c r="C1454" t="s">
        <v>756</v>
      </c>
      <c r="D1454">
        <v>2007</v>
      </c>
      <c r="E1454">
        <v>3392.677388944669</v>
      </c>
      <c r="F1454" t="s">
        <v>753</v>
      </c>
      <c r="G1454" t="s">
        <v>732</v>
      </c>
      <c r="H1454" t="s">
        <v>765</v>
      </c>
      <c r="I1454" t="s">
        <v>766</v>
      </c>
    </row>
    <row r="1455" spans="1:9">
      <c r="A1455">
        <v>1454</v>
      </c>
      <c r="B1455" t="s">
        <v>152</v>
      </c>
      <c r="C1455" t="s">
        <v>756</v>
      </c>
      <c r="D1455">
        <v>2008</v>
      </c>
      <c r="E1455">
        <v>3181.3666482389572</v>
      </c>
      <c r="F1455" t="s">
        <v>753</v>
      </c>
      <c r="G1455" t="s">
        <v>732</v>
      </c>
      <c r="H1455" t="s">
        <v>765</v>
      </c>
      <c r="I1455" t="s">
        <v>766</v>
      </c>
    </row>
    <row r="1456" spans="1:9">
      <c r="A1456">
        <v>1455</v>
      </c>
      <c r="B1456" t="s">
        <v>152</v>
      </c>
      <c r="C1456" t="s">
        <v>756</v>
      </c>
      <c r="D1456">
        <v>2009</v>
      </c>
      <c r="E1456">
        <v>3042.692810131246</v>
      </c>
      <c r="F1456" t="s">
        <v>753</v>
      </c>
      <c r="G1456" t="s">
        <v>732</v>
      </c>
      <c r="H1456" t="s">
        <v>765</v>
      </c>
      <c r="I1456" t="s">
        <v>766</v>
      </c>
    </row>
    <row r="1457" spans="1:9">
      <c r="A1457">
        <v>1456</v>
      </c>
      <c r="B1457" t="s">
        <v>152</v>
      </c>
      <c r="C1457" t="s">
        <v>756</v>
      </c>
      <c r="D1457">
        <v>2010</v>
      </c>
      <c r="E1457">
        <v>3341.833917167708</v>
      </c>
      <c r="F1457" t="s">
        <v>753</v>
      </c>
      <c r="G1457" t="s">
        <v>732</v>
      </c>
      <c r="H1457" t="s">
        <v>765</v>
      </c>
      <c r="I1457" t="s">
        <v>766</v>
      </c>
    </row>
    <row r="1458" spans="1:9">
      <c r="A1458">
        <v>1457</v>
      </c>
      <c r="B1458" t="s">
        <v>152</v>
      </c>
      <c r="C1458" t="s">
        <v>756</v>
      </c>
      <c r="D1458">
        <v>2011</v>
      </c>
      <c r="E1458">
        <v>3315.699677906171</v>
      </c>
      <c r="F1458" t="s">
        <v>753</v>
      </c>
      <c r="G1458" t="s">
        <v>732</v>
      </c>
      <c r="H1458" t="s">
        <v>765</v>
      </c>
      <c r="I1458" t="s">
        <v>766</v>
      </c>
    </row>
    <row r="1459" spans="1:9">
      <c r="A1459">
        <v>1458</v>
      </c>
      <c r="B1459" t="s">
        <v>152</v>
      </c>
      <c r="C1459" t="s">
        <v>756</v>
      </c>
      <c r="D1459">
        <v>2012</v>
      </c>
      <c r="E1459">
        <v>3277.7050792893278</v>
      </c>
      <c r="F1459" t="s">
        <v>753</v>
      </c>
      <c r="G1459" t="s">
        <v>732</v>
      </c>
      <c r="H1459" t="s">
        <v>765</v>
      </c>
      <c r="I1459" t="s">
        <v>766</v>
      </c>
    </row>
    <row r="1460" spans="1:9">
      <c r="A1460">
        <v>1459</v>
      </c>
      <c r="B1460" t="s">
        <v>152</v>
      </c>
      <c r="C1460" t="s">
        <v>756</v>
      </c>
      <c r="D1460">
        <v>2013</v>
      </c>
      <c r="E1460">
        <v>3346.4206858088151</v>
      </c>
      <c r="F1460" t="s">
        <v>753</v>
      </c>
      <c r="G1460" t="s">
        <v>732</v>
      </c>
      <c r="H1460" t="s">
        <v>765</v>
      </c>
      <c r="I1460" t="s">
        <v>766</v>
      </c>
    </row>
    <row r="1461" spans="1:9">
      <c r="A1461">
        <v>1460</v>
      </c>
      <c r="B1461" t="s">
        <v>152</v>
      </c>
      <c r="C1461" t="s">
        <v>756</v>
      </c>
      <c r="D1461">
        <v>2014</v>
      </c>
      <c r="E1461">
        <v>3421.2825663323902</v>
      </c>
      <c r="F1461" t="s">
        <v>753</v>
      </c>
      <c r="G1461" t="s">
        <v>732</v>
      </c>
      <c r="H1461" t="s">
        <v>765</v>
      </c>
      <c r="I1461" t="s">
        <v>766</v>
      </c>
    </row>
    <row r="1462" spans="1:9">
      <c r="A1462">
        <v>1461</v>
      </c>
      <c r="B1462" t="s">
        <v>152</v>
      </c>
      <c r="C1462" t="s">
        <v>756</v>
      </c>
      <c r="D1462">
        <v>2015</v>
      </c>
      <c r="E1462">
        <v>3535.6703772269648</v>
      </c>
      <c r="F1462" t="s">
        <v>753</v>
      </c>
      <c r="G1462" t="s">
        <v>732</v>
      </c>
      <c r="H1462" t="s">
        <v>765</v>
      </c>
      <c r="I1462" t="s">
        <v>766</v>
      </c>
    </row>
    <row r="1463" spans="1:9">
      <c r="A1463">
        <v>1462</v>
      </c>
      <c r="B1463" t="s">
        <v>152</v>
      </c>
      <c r="C1463" t="s">
        <v>756</v>
      </c>
      <c r="D1463">
        <v>2016</v>
      </c>
      <c r="E1463">
        <v>3253.8399668138809</v>
      </c>
      <c r="F1463" t="s">
        <v>753</v>
      </c>
      <c r="G1463" t="s">
        <v>732</v>
      </c>
      <c r="H1463" t="s">
        <v>765</v>
      </c>
      <c r="I1463" t="s">
        <v>766</v>
      </c>
    </row>
    <row r="1464" spans="1:9">
      <c r="A1464">
        <v>1463</v>
      </c>
      <c r="B1464" t="s">
        <v>152</v>
      </c>
      <c r="C1464" t="s">
        <v>756</v>
      </c>
      <c r="D1464">
        <v>2017</v>
      </c>
      <c r="E1464">
        <v>3250.4538851978759</v>
      </c>
      <c r="F1464" t="s">
        <v>753</v>
      </c>
      <c r="G1464" t="s">
        <v>732</v>
      </c>
      <c r="H1464" t="s">
        <v>765</v>
      </c>
      <c r="I1464" t="s">
        <v>766</v>
      </c>
    </row>
    <row r="1465" spans="1:9">
      <c r="A1465">
        <v>1464</v>
      </c>
      <c r="B1465" t="s">
        <v>152</v>
      </c>
      <c r="C1465" t="s">
        <v>756</v>
      </c>
      <c r="D1465">
        <v>2018</v>
      </c>
      <c r="E1465">
        <v>3130.866227194424</v>
      </c>
      <c r="F1465" t="s">
        <v>753</v>
      </c>
      <c r="G1465" t="s">
        <v>732</v>
      </c>
      <c r="H1465" t="s">
        <v>765</v>
      </c>
      <c r="I1465" t="s">
        <v>766</v>
      </c>
    </row>
    <row r="1466" spans="1:9">
      <c r="A1466">
        <v>1465</v>
      </c>
      <c r="B1466" t="s">
        <v>152</v>
      </c>
      <c r="C1466" t="s">
        <v>756</v>
      </c>
      <c r="D1466">
        <v>2019</v>
      </c>
      <c r="E1466">
        <v>3126.034294308075</v>
      </c>
      <c r="F1466" t="s">
        <v>753</v>
      </c>
      <c r="G1466" t="s">
        <v>732</v>
      </c>
      <c r="H1466" t="s">
        <v>765</v>
      </c>
      <c r="I1466" t="s">
        <v>766</v>
      </c>
    </row>
    <row r="1467" spans="1:9">
      <c r="A1467">
        <v>1466</v>
      </c>
      <c r="B1467" t="s">
        <v>152</v>
      </c>
      <c r="C1467" t="s">
        <v>756</v>
      </c>
      <c r="D1467">
        <v>2020</v>
      </c>
      <c r="E1467">
        <v>2904.5362753306849</v>
      </c>
      <c r="F1467" t="s">
        <v>753</v>
      </c>
      <c r="G1467" t="s">
        <v>732</v>
      </c>
      <c r="H1467" t="s">
        <v>765</v>
      </c>
      <c r="I1467" t="s">
        <v>766</v>
      </c>
    </row>
    <row r="1468" spans="1:9">
      <c r="A1468">
        <v>1467</v>
      </c>
      <c r="B1468" t="s">
        <v>152</v>
      </c>
      <c r="C1468" t="s">
        <v>756</v>
      </c>
      <c r="D1468">
        <v>2021</v>
      </c>
      <c r="E1468">
        <v>2935.1433619258041</v>
      </c>
      <c r="F1468" t="s">
        <v>753</v>
      </c>
      <c r="G1468" t="s">
        <v>732</v>
      </c>
      <c r="H1468" t="s">
        <v>765</v>
      </c>
      <c r="I1468" t="s">
        <v>766</v>
      </c>
    </row>
    <row r="1469" spans="1:9">
      <c r="A1469">
        <v>1468</v>
      </c>
      <c r="B1469" t="s">
        <v>152</v>
      </c>
      <c r="C1469" t="s">
        <v>756</v>
      </c>
      <c r="D1469">
        <v>2022</v>
      </c>
      <c r="E1469">
        <v>2760.9684570484642</v>
      </c>
      <c r="F1469" t="s">
        <v>753</v>
      </c>
      <c r="G1469" t="s">
        <v>732</v>
      </c>
      <c r="H1469" t="s">
        <v>765</v>
      </c>
      <c r="I1469" t="s">
        <v>766</v>
      </c>
    </row>
    <row r="1470" spans="1:9">
      <c r="A1470">
        <v>1469</v>
      </c>
      <c r="B1470" t="s">
        <v>152</v>
      </c>
      <c r="C1470" t="s">
        <v>756</v>
      </c>
      <c r="D1470">
        <v>2023</v>
      </c>
      <c r="E1470">
        <v>2665.0049223568822</v>
      </c>
      <c r="F1470" t="s">
        <v>753</v>
      </c>
      <c r="G1470" t="s">
        <v>732</v>
      </c>
      <c r="H1470" t="s">
        <v>765</v>
      </c>
      <c r="I1470" t="s">
        <v>766</v>
      </c>
    </row>
    <row r="1471" spans="1:9">
      <c r="A1471">
        <v>1470</v>
      </c>
      <c r="B1471" t="s">
        <v>152</v>
      </c>
      <c r="C1471" t="s">
        <v>756</v>
      </c>
      <c r="D1471">
        <v>2024</v>
      </c>
      <c r="E1471">
        <v>2653.9319559999999</v>
      </c>
      <c r="F1471" t="s">
        <v>753</v>
      </c>
      <c r="G1471" t="s">
        <v>732</v>
      </c>
      <c r="H1471" t="s">
        <v>765</v>
      </c>
      <c r="I1471" t="s">
        <v>766</v>
      </c>
    </row>
    <row r="1472" spans="1:9">
      <c r="A1472">
        <v>1471</v>
      </c>
      <c r="B1472" t="s">
        <v>152</v>
      </c>
      <c r="C1472" t="s">
        <v>756</v>
      </c>
      <c r="D1472">
        <v>2025</v>
      </c>
      <c r="E1472">
        <v>2792.9445930000002</v>
      </c>
      <c r="F1472" t="s">
        <v>753</v>
      </c>
      <c r="G1472" t="s">
        <v>732</v>
      </c>
      <c r="H1472" t="s">
        <v>765</v>
      </c>
      <c r="I1472" t="s">
        <v>766</v>
      </c>
    </row>
    <row r="1473" spans="1:9">
      <c r="A1473">
        <v>1472</v>
      </c>
      <c r="B1473" t="s">
        <v>152</v>
      </c>
      <c r="C1473" t="s">
        <v>756</v>
      </c>
      <c r="D1473">
        <v>2026</v>
      </c>
      <c r="E1473">
        <v>2077.7450990000002</v>
      </c>
      <c r="F1473" t="s">
        <v>753</v>
      </c>
      <c r="G1473" t="s">
        <v>732</v>
      </c>
      <c r="H1473" t="s">
        <v>765</v>
      </c>
      <c r="I1473" t="s">
        <v>766</v>
      </c>
    </row>
    <row r="1474" spans="1:9">
      <c r="A1474">
        <v>1473</v>
      </c>
      <c r="B1474" t="s">
        <v>152</v>
      </c>
      <c r="C1474" t="s">
        <v>756</v>
      </c>
      <c r="D1474">
        <v>2027</v>
      </c>
      <c r="E1474">
        <v>1839.7436729999999</v>
      </c>
      <c r="F1474" t="s">
        <v>753</v>
      </c>
      <c r="G1474" t="s">
        <v>732</v>
      </c>
      <c r="H1474" t="s">
        <v>765</v>
      </c>
      <c r="I1474" t="s">
        <v>766</v>
      </c>
    </row>
    <row r="1475" spans="1:9">
      <c r="A1475">
        <v>1474</v>
      </c>
      <c r="B1475" t="s">
        <v>152</v>
      </c>
      <c r="C1475" t="s">
        <v>756</v>
      </c>
      <c r="D1475">
        <v>2028</v>
      </c>
      <c r="E1475">
        <v>1840.3602920000001</v>
      </c>
      <c r="F1475" t="s">
        <v>753</v>
      </c>
      <c r="G1475" t="s">
        <v>732</v>
      </c>
      <c r="H1475" t="s">
        <v>765</v>
      </c>
      <c r="I1475" t="s">
        <v>766</v>
      </c>
    </row>
    <row r="1476" spans="1:9">
      <c r="A1476">
        <v>1475</v>
      </c>
      <c r="B1476" t="s">
        <v>152</v>
      </c>
      <c r="C1476" t="s">
        <v>756</v>
      </c>
      <c r="D1476">
        <v>2029</v>
      </c>
      <c r="E1476">
        <v>1841.015048</v>
      </c>
      <c r="F1476" t="s">
        <v>753</v>
      </c>
      <c r="G1476" t="s">
        <v>732</v>
      </c>
      <c r="H1476" t="s">
        <v>765</v>
      </c>
      <c r="I1476" t="s">
        <v>766</v>
      </c>
    </row>
    <row r="1477" spans="1:9">
      <c r="A1477">
        <v>1476</v>
      </c>
      <c r="B1477" t="s">
        <v>152</v>
      </c>
      <c r="C1477" t="s">
        <v>756</v>
      </c>
      <c r="D1477">
        <v>2030</v>
      </c>
      <c r="E1477">
        <v>1841.7101749999999</v>
      </c>
      <c r="F1477" t="s">
        <v>753</v>
      </c>
      <c r="G1477" t="s">
        <v>732</v>
      </c>
      <c r="H1477" t="s">
        <v>765</v>
      </c>
      <c r="I1477" t="s">
        <v>766</v>
      </c>
    </row>
    <row r="1478" spans="1:9">
      <c r="A1478">
        <v>1477</v>
      </c>
      <c r="B1478" t="s">
        <v>152</v>
      </c>
      <c r="C1478" t="s">
        <v>756</v>
      </c>
      <c r="D1478">
        <v>2031</v>
      </c>
      <c r="E1478">
        <v>1841.706338</v>
      </c>
      <c r="F1478" t="s">
        <v>753</v>
      </c>
      <c r="G1478" t="s">
        <v>732</v>
      </c>
      <c r="H1478" t="s">
        <v>765</v>
      </c>
      <c r="I1478" t="s">
        <v>766</v>
      </c>
    </row>
    <row r="1479" spans="1:9">
      <c r="A1479">
        <v>1478</v>
      </c>
      <c r="B1479" t="s">
        <v>152</v>
      </c>
      <c r="C1479" t="s">
        <v>756</v>
      </c>
      <c r="D1479">
        <v>2032</v>
      </c>
      <c r="E1479">
        <v>1841.7032489999999</v>
      </c>
      <c r="F1479" t="s">
        <v>753</v>
      </c>
      <c r="G1479" t="s">
        <v>732</v>
      </c>
      <c r="H1479" t="s">
        <v>765</v>
      </c>
      <c r="I1479" t="s">
        <v>766</v>
      </c>
    </row>
    <row r="1480" spans="1:9">
      <c r="A1480">
        <v>1479</v>
      </c>
      <c r="B1480" t="s">
        <v>152</v>
      </c>
      <c r="C1480" t="s">
        <v>756</v>
      </c>
      <c r="D1480">
        <v>2033</v>
      </c>
      <c r="E1480">
        <v>1841.7008980000001</v>
      </c>
      <c r="F1480" t="s">
        <v>753</v>
      </c>
      <c r="G1480" t="s">
        <v>732</v>
      </c>
      <c r="H1480" t="s">
        <v>765</v>
      </c>
      <c r="I1480" t="s">
        <v>766</v>
      </c>
    </row>
    <row r="1481" spans="1:9">
      <c r="A1481">
        <v>1480</v>
      </c>
      <c r="B1481" t="s">
        <v>152</v>
      </c>
      <c r="C1481" t="s">
        <v>756</v>
      </c>
      <c r="D1481">
        <v>2034</v>
      </c>
      <c r="E1481">
        <v>1841.6992789999999</v>
      </c>
      <c r="F1481" t="s">
        <v>753</v>
      </c>
      <c r="G1481" t="s">
        <v>732</v>
      </c>
      <c r="H1481" t="s">
        <v>765</v>
      </c>
      <c r="I1481" t="s">
        <v>766</v>
      </c>
    </row>
    <row r="1482" spans="1:9">
      <c r="A1482">
        <v>1481</v>
      </c>
      <c r="B1482" t="s">
        <v>152</v>
      </c>
      <c r="C1482" t="s">
        <v>756</v>
      </c>
      <c r="D1482">
        <v>2035</v>
      </c>
      <c r="E1482">
        <v>1841.698384</v>
      </c>
      <c r="F1482" t="s">
        <v>753</v>
      </c>
      <c r="G1482" t="s">
        <v>732</v>
      </c>
      <c r="H1482" t="s">
        <v>765</v>
      </c>
      <c r="I1482" t="s">
        <v>766</v>
      </c>
    </row>
    <row r="1483" spans="1:9">
      <c r="A1483">
        <v>1482</v>
      </c>
      <c r="B1483" t="s">
        <v>152</v>
      </c>
      <c r="C1483" t="s">
        <v>756</v>
      </c>
      <c r="D1483">
        <v>2036</v>
      </c>
      <c r="E1483">
        <v>1841.6982049999999</v>
      </c>
      <c r="F1483" t="s">
        <v>753</v>
      </c>
      <c r="G1483" t="s">
        <v>732</v>
      </c>
      <c r="H1483" t="s">
        <v>765</v>
      </c>
      <c r="I1483" t="s">
        <v>766</v>
      </c>
    </row>
    <row r="1484" spans="1:9">
      <c r="A1484">
        <v>1483</v>
      </c>
      <c r="B1484" t="s">
        <v>152</v>
      </c>
      <c r="C1484" t="s">
        <v>756</v>
      </c>
      <c r="D1484">
        <v>2037</v>
      </c>
      <c r="E1484">
        <v>1841.6987369999999</v>
      </c>
      <c r="F1484" t="s">
        <v>753</v>
      </c>
      <c r="G1484" t="s">
        <v>732</v>
      </c>
      <c r="H1484" t="s">
        <v>765</v>
      </c>
      <c r="I1484" t="s">
        <v>766</v>
      </c>
    </row>
    <row r="1485" spans="1:9">
      <c r="A1485">
        <v>1484</v>
      </c>
      <c r="B1485" t="s">
        <v>152</v>
      </c>
      <c r="C1485" t="s">
        <v>756</v>
      </c>
      <c r="D1485">
        <v>2038</v>
      </c>
      <c r="E1485">
        <v>1841.6999719999999</v>
      </c>
      <c r="F1485" t="s">
        <v>753</v>
      </c>
      <c r="G1485" t="s">
        <v>732</v>
      </c>
      <c r="H1485" t="s">
        <v>765</v>
      </c>
      <c r="I1485" t="s">
        <v>766</v>
      </c>
    </row>
    <row r="1486" spans="1:9">
      <c r="A1486">
        <v>1485</v>
      </c>
      <c r="B1486" t="s">
        <v>152</v>
      </c>
      <c r="C1486" t="s">
        <v>756</v>
      </c>
      <c r="D1486">
        <v>2039</v>
      </c>
      <c r="E1486">
        <v>1841.7019049999999</v>
      </c>
      <c r="F1486" t="s">
        <v>753</v>
      </c>
      <c r="G1486" t="s">
        <v>732</v>
      </c>
      <c r="H1486" t="s">
        <v>765</v>
      </c>
      <c r="I1486" t="s">
        <v>766</v>
      </c>
    </row>
    <row r="1487" spans="1:9">
      <c r="A1487">
        <v>1486</v>
      </c>
      <c r="B1487" t="s">
        <v>152</v>
      </c>
      <c r="C1487" t="s">
        <v>756</v>
      </c>
      <c r="D1487">
        <v>2040</v>
      </c>
      <c r="E1487">
        <v>1841.7045290000001</v>
      </c>
      <c r="F1487" t="s">
        <v>753</v>
      </c>
      <c r="G1487" t="s">
        <v>732</v>
      </c>
      <c r="H1487" t="s">
        <v>765</v>
      </c>
      <c r="I1487" t="s">
        <v>766</v>
      </c>
    </row>
    <row r="1488" spans="1:9">
      <c r="A1488">
        <v>1487</v>
      </c>
      <c r="B1488" t="s">
        <v>152</v>
      </c>
      <c r="C1488" t="s">
        <v>756</v>
      </c>
      <c r="D1488">
        <v>2041</v>
      </c>
      <c r="E1488">
        <v>1841.70784</v>
      </c>
      <c r="F1488" t="s">
        <v>753</v>
      </c>
      <c r="G1488" t="s">
        <v>732</v>
      </c>
      <c r="H1488" t="s">
        <v>765</v>
      </c>
      <c r="I1488" t="s">
        <v>766</v>
      </c>
    </row>
    <row r="1489" spans="1:9">
      <c r="A1489">
        <v>1488</v>
      </c>
      <c r="B1489" t="s">
        <v>152</v>
      </c>
      <c r="C1489" t="s">
        <v>756</v>
      </c>
      <c r="D1489">
        <v>2042</v>
      </c>
      <c r="E1489">
        <v>1841.711832</v>
      </c>
      <c r="F1489" t="s">
        <v>753</v>
      </c>
      <c r="G1489" t="s">
        <v>732</v>
      </c>
      <c r="H1489" t="s">
        <v>765</v>
      </c>
      <c r="I1489" t="s">
        <v>766</v>
      </c>
    </row>
    <row r="1490" spans="1:9">
      <c r="A1490">
        <v>1489</v>
      </c>
      <c r="B1490" t="s">
        <v>152</v>
      </c>
      <c r="C1490" t="s">
        <v>756</v>
      </c>
      <c r="D1490">
        <v>2043</v>
      </c>
      <c r="E1490">
        <v>1841.7164990000001</v>
      </c>
      <c r="F1490" t="s">
        <v>753</v>
      </c>
      <c r="G1490" t="s">
        <v>732</v>
      </c>
      <c r="H1490" t="s">
        <v>765</v>
      </c>
      <c r="I1490" t="s">
        <v>766</v>
      </c>
    </row>
    <row r="1491" spans="1:9">
      <c r="A1491">
        <v>1490</v>
      </c>
      <c r="B1491" t="s">
        <v>152</v>
      </c>
      <c r="C1491" t="s">
        <v>756</v>
      </c>
      <c r="D1491">
        <v>2044</v>
      </c>
      <c r="E1491">
        <v>1841.7218379999999</v>
      </c>
      <c r="F1491" t="s">
        <v>753</v>
      </c>
      <c r="G1491" t="s">
        <v>732</v>
      </c>
      <c r="H1491" t="s">
        <v>765</v>
      </c>
      <c r="I1491" t="s">
        <v>766</v>
      </c>
    </row>
    <row r="1492" spans="1:9">
      <c r="A1492">
        <v>1491</v>
      </c>
      <c r="B1492" t="s">
        <v>152</v>
      </c>
      <c r="C1492" t="s">
        <v>756</v>
      </c>
      <c r="D1492">
        <v>2045</v>
      </c>
      <c r="E1492">
        <v>1841.727844</v>
      </c>
      <c r="F1492" t="s">
        <v>753</v>
      </c>
      <c r="G1492" t="s">
        <v>732</v>
      </c>
      <c r="H1492" t="s">
        <v>765</v>
      </c>
      <c r="I1492" t="s">
        <v>766</v>
      </c>
    </row>
    <row r="1493" spans="1:9">
      <c r="A1493">
        <v>1492</v>
      </c>
      <c r="B1493" t="s">
        <v>152</v>
      </c>
      <c r="C1493" t="s">
        <v>756</v>
      </c>
      <c r="D1493">
        <v>2046</v>
      </c>
      <c r="E1493">
        <v>1841.734512</v>
      </c>
      <c r="F1493" t="s">
        <v>753</v>
      </c>
      <c r="G1493" t="s">
        <v>732</v>
      </c>
      <c r="H1493" t="s">
        <v>765</v>
      </c>
      <c r="I1493" t="s">
        <v>766</v>
      </c>
    </row>
    <row r="1494" spans="1:9">
      <c r="A1494">
        <v>1493</v>
      </c>
      <c r="B1494" t="s">
        <v>152</v>
      </c>
      <c r="C1494" t="s">
        <v>756</v>
      </c>
      <c r="D1494">
        <v>2047</v>
      </c>
      <c r="E1494">
        <v>1841.7418399999999</v>
      </c>
      <c r="F1494" t="s">
        <v>753</v>
      </c>
      <c r="G1494" t="s">
        <v>732</v>
      </c>
      <c r="H1494" t="s">
        <v>765</v>
      </c>
      <c r="I1494" t="s">
        <v>766</v>
      </c>
    </row>
    <row r="1495" spans="1:9">
      <c r="A1495">
        <v>1494</v>
      </c>
      <c r="B1495" t="s">
        <v>152</v>
      </c>
      <c r="C1495" t="s">
        <v>756</v>
      </c>
      <c r="D1495">
        <v>2048</v>
      </c>
      <c r="E1495">
        <v>1841.749822</v>
      </c>
      <c r="F1495" t="s">
        <v>753</v>
      </c>
      <c r="G1495" t="s">
        <v>732</v>
      </c>
      <c r="H1495" t="s">
        <v>765</v>
      </c>
      <c r="I1495" t="s">
        <v>766</v>
      </c>
    </row>
    <row r="1496" spans="1:9">
      <c r="A1496">
        <v>1495</v>
      </c>
      <c r="B1496" t="s">
        <v>152</v>
      </c>
      <c r="C1496" t="s">
        <v>756</v>
      </c>
      <c r="D1496">
        <v>2049</v>
      </c>
      <c r="E1496">
        <v>1841.758456</v>
      </c>
      <c r="F1496" t="s">
        <v>753</v>
      </c>
      <c r="G1496" t="s">
        <v>732</v>
      </c>
      <c r="H1496" t="s">
        <v>765</v>
      </c>
      <c r="I1496" t="s">
        <v>766</v>
      </c>
    </row>
    <row r="1497" spans="1:9">
      <c r="A1497">
        <v>1496</v>
      </c>
      <c r="B1497" t="s">
        <v>152</v>
      </c>
      <c r="C1497" t="s">
        <v>756</v>
      </c>
      <c r="D1497">
        <v>2050</v>
      </c>
      <c r="E1497">
        <v>1841.7677389999999</v>
      </c>
      <c r="F1497" t="s">
        <v>753</v>
      </c>
      <c r="G1497" t="s">
        <v>732</v>
      </c>
      <c r="H1497" t="s">
        <v>765</v>
      </c>
      <c r="I1497" t="s">
        <v>766</v>
      </c>
    </row>
    <row r="1498" spans="1:9">
      <c r="A1498">
        <v>1497</v>
      </c>
      <c r="B1498" t="s">
        <v>152</v>
      </c>
      <c r="C1498" t="s">
        <v>758</v>
      </c>
      <c r="D1498">
        <v>1990</v>
      </c>
      <c r="E1498">
        <v>0</v>
      </c>
      <c r="F1498" t="s">
        <v>753</v>
      </c>
      <c r="G1498" t="s">
        <v>732</v>
      </c>
      <c r="H1498" t="s">
        <v>765</v>
      </c>
      <c r="I1498" t="s">
        <v>766</v>
      </c>
    </row>
    <row r="1499" spans="1:9">
      <c r="A1499">
        <v>1498</v>
      </c>
      <c r="B1499" t="s">
        <v>152</v>
      </c>
      <c r="C1499" t="s">
        <v>758</v>
      </c>
      <c r="D1499">
        <v>1991</v>
      </c>
      <c r="E1499">
        <v>0</v>
      </c>
      <c r="F1499" t="s">
        <v>753</v>
      </c>
      <c r="G1499" t="s">
        <v>732</v>
      </c>
      <c r="H1499" t="s">
        <v>765</v>
      </c>
      <c r="I1499" t="s">
        <v>766</v>
      </c>
    </row>
    <row r="1500" spans="1:9">
      <c r="A1500">
        <v>1499</v>
      </c>
      <c r="B1500" t="s">
        <v>152</v>
      </c>
      <c r="C1500" t="s">
        <v>758</v>
      </c>
      <c r="D1500">
        <v>1992</v>
      </c>
      <c r="E1500">
        <v>0.2599999999999999</v>
      </c>
      <c r="F1500" t="s">
        <v>753</v>
      </c>
      <c r="G1500" t="s">
        <v>732</v>
      </c>
      <c r="H1500" t="s">
        <v>765</v>
      </c>
      <c r="I1500" t="s">
        <v>766</v>
      </c>
    </row>
    <row r="1501" spans="1:9">
      <c r="A1501">
        <v>1500</v>
      </c>
      <c r="B1501" t="s">
        <v>152</v>
      </c>
      <c r="C1501" t="s">
        <v>758</v>
      </c>
      <c r="D1501">
        <v>1993</v>
      </c>
      <c r="E1501">
        <v>0.38999999999999979</v>
      </c>
      <c r="F1501" t="s">
        <v>753</v>
      </c>
      <c r="G1501" t="s">
        <v>732</v>
      </c>
      <c r="H1501" t="s">
        <v>765</v>
      </c>
      <c r="I1501" t="s">
        <v>766</v>
      </c>
    </row>
    <row r="1502" spans="1:9">
      <c r="A1502">
        <v>1501</v>
      </c>
      <c r="B1502" t="s">
        <v>152</v>
      </c>
      <c r="C1502" t="s">
        <v>758</v>
      </c>
      <c r="D1502">
        <v>1994</v>
      </c>
      <c r="E1502">
        <v>11.821542096799551</v>
      </c>
      <c r="F1502" t="s">
        <v>753</v>
      </c>
      <c r="G1502" t="s">
        <v>732</v>
      </c>
      <c r="H1502" t="s">
        <v>765</v>
      </c>
      <c r="I1502" t="s">
        <v>766</v>
      </c>
    </row>
    <row r="1503" spans="1:9">
      <c r="A1503">
        <v>1502</v>
      </c>
      <c r="B1503" t="s">
        <v>152</v>
      </c>
      <c r="C1503" t="s">
        <v>758</v>
      </c>
      <c r="D1503">
        <v>1995</v>
      </c>
      <c r="E1503">
        <v>29.462931991860192</v>
      </c>
      <c r="F1503" t="s">
        <v>753</v>
      </c>
      <c r="G1503" t="s">
        <v>732</v>
      </c>
      <c r="H1503" t="s">
        <v>765</v>
      </c>
      <c r="I1503" t="s">
        <v>766</v>
      </c>
    </row>
    <row r="1504" spans="1:9">
      <c r="A1504">
        <v>1503</v>
      </c>
      <c r="B1504" t="s">
        <v>152</v>
      </c>
      <c r="C1504" t="s">
        <v>758</v>
      </c>
      <c r="D1504">
        <v>1996</v>
      </c>
      <c r="E1504">
        <v>66.789176074552543</v>
      </c>
      <c r="F1504" t="s">
        <v>753</v>
      </c>
      <c r="G1504" t="s">
        <v>732</v>
      </c>
      <c r="H1504" t="s">
        <v>765</v>
      </c>
      <c r="I1504" t="s">
        <v>766</v>
      </c>
    </row>
    <row r="1505" spans="1:9">
      <c r="A1505">
        <v>1504</v>
      </c>
      <c r="B1505" t="s">
        <v>152</v>
      </c>
      <c r="C1505" t="s">
        <v>758</v>
      </c>
      <c r="D1505">
        <v>1997</v>
      </c>
      <c r="E1505">
        <v>113.35158919593231</v>
      </c>
      <c r="F1505" t="s">
        <v>753</v>
      </c>
      <c r="G1505" t="s">
        <v>732</v>
      </c>
      <c r="H1505" t="s">
        <v>765</v>
      </c>
      <c r="I1505" t="s">
        <v>766</v>
      </c>
    </row>
    <row r="1506" spans="1:9">
      <c r="A1506">
        <v>1505</v>
      </c>
      <c r="B1506" t="s">
        <v>152</v>
      </c>
      <c r="C1506" t="s">
        <v>758</v>
      </c>
      <c r="D1506">
        <v>1998</v>
      </c>
      <c r="E1506">
        <v>140.2607843338632</v>
      </c>
      <c r="F1506" t="s">
        <v>753</v>
      </c>
      <c r="G1506" t="s">
        <v>732</v>
      </c>
      <c r="H1506" t="s">
        <v>765</v>
      </c>
      <c r="I1506" t="s">
        <v>766</v>
      </c>
    </row>
    <row r="1507" spans="1:9">
      <c r="A1507">
        <v>1506</v>
      </c>
      <c r="B1507" t="s">
        <v>152</v>
      </c>
      <c r="C1507" t="s">
        <v>758</v>
      </c>
      <c r="D1507">
        <v>1999</v>
      </c>
      <c r="E1507">
        <v>185.4617080593537</v>
      </c>
      <c r="F1507" t="s">
        <v>753</v>
      </c>
      <c r="G1507" t="s">
        <v>732</v>
      </c>
      <c r="H1507" t="s">
        <v>765</v>
      </c>
      <c r="I1507" t="s">
        <v>766</v>
      </c>
    </row>
    <row r="1508" spans="1:9">
      <c r="A1508">
        <v>1507</v>
      </c>
      <c r="B1508" t="s">
        <v>152</v>
      </c>
      <c r="C1508" t="s">
        <v>758</v>
      </c>
      <c r="D1508">
        <v>2000</v>
      </c>
      <c r="E1508">
        <v>226.6030005437523</v>
      </c>
      <c r="F1508" t="s">
        <v>753</v>
      </c>
      <c r="G1508" t="s">
        <v>732</v>
      </c>
      <c r="H1508" t="s">
        <v>765</v>
      </c>
      <c r="I1508" t="s">
        <v>766</v>
      </c>
    </row>
    <row r="1509" spans="1:9">
      <c r="A1509">
        <v>1508</v>
      </c>
      <c r="B1509" t="s">
        <v>152</v>
      </c>
      <c r="C1509" t="s">
        <v>758</v>
      </c>
      <c r="D1509">
        <v>2001</v>
      </c>
      <c r="E1509">
        <v>303.96648611854772</v>
      </c>
      <c r="F1509" t="s">
        <v>753</v>
      </c>
      <c r="G1509" t="s">
        <v>732</v>
      </c>
      <c r="H1509" t="s">
        <v>765</v>
      </c>
      <c r="I1509" t="s">
        <v>766</v>
      </c>
    </row>
    <row r="1510" spans="1:9">
      <c r="A1510">
        <v>1509</v>
      </c>
      <c r="B1510" t="s">
        <v>152</v>
      </c>
      <c r="C1510" t="s">
        <v>758</v>
      </c>
      <c r="D1510">
        <v>2002</v>
      </c>
      <c r="E1510">
        <v>361.97545306556327</v>
      </c>
      <c r="F1510" t="s">
        <v>753</v>
      </c>
      <c r="G1510" t="s">
        <v>732</v>
      </c>
      <c r="H1510" t="s">
        <v>765</v>
      </c>
      <c r="I1510" t="s">
        <v>766</v>
      </c>
    </row>
    <row r="1511" spans="1:9">
      <c r="A1511">
        <v>1510</v>
      </c>
      <c r="B1511" t="s">
        <v>152</v>
      </c>
      <c r="C1511" t="s">
        <v>758</v>
      </c>
      <c r="D1511">
        <v>2003</v>
      </c>
      <c r="E1511">
        <v>424.0256014250516</v>
      </c>
      <c r="F1511" t="s">
        <v>753</v>
      </c>
      <c r="G1511" t="s">
        <v>732</v>
      </c>
      <c r="H1511" t="s">
        <v>765</v>
      </c>
      <c r="I1511" t="s">
        <v>766</v>
      </c>
    </row>
    <row r="1512" spans="1:9">
      <c r="A1512">
        <v>1511</v>
      </c>
      <c r="B1512" t="s">
        <v>152</v>
      </c>
      <c r="C1512" t="s">
        <v>758</v>
      </c>
      <c r="D1512">
        <v>2004</v>
      </c>
      <c r="E1512">
        <v>531.57896896966804</v>
      </c>
      <c r="F1512" t="s">
        <v>753</v>
      </c>
      <c r="G1512" t="s">
        <v>732</v>
      </c>
      <c r="H1512" t="s">
        <v>765</v>
      </c>
      <c r="I1512" t="s">
        <v>766</v>
      </c>
    </row>
    <row r="1513" spans="1:9">
      <c r="A1513">
        <v>1512</v>
      </c>
      <c r="B1513" t="s">
        <v>152</v>
      </c>
      <c r="C1513" t="s">
        <v>758</v>
      </c>
      <c r="D1513">
        <v>2005</v>
      </c>
      <c r="E1513">
        <v>648.30678519472451</v>
      </c>
      <c r="F1513" t="s">
        <v>753</v>
      </c>
      <c r="G1513" t="s">
        <v>732</v>
      </c>
      <c r="H1513" t="s">
        <v>765</v>
      </c>
      <c r="I1513" t="s">
        <v>766</v>
      </c>
    </row>
    <row r="1514" spans="1:9">
      <c r="A1514">
        <v>1513</v>
      </c>
      <c r="B1514" t="s">
        <v>152</v>
      </c>
      <c r="C1514" t="s">
        <v>758</v>
      </c>
      <c r="D1514">
        <v>2006</v>
      </c>
      <c r="E1514">
        <v>748.10659479507035</v>
      </c>
      <c r="F1514" t="s">
        <v>753</v>
      </c>
      <c r="G1514" t="s">
        <v>732</v>
      </c>
      <c r="H1514" t="s">
        <v>765</v>
      </c>
      <c r="I1514" t="s">
        <v>766</v>
      </c>
    </row>
    <row r="1515" spans="1:9">
      <c r="A1515">
        <v>1514</v>
      </c>
      <c r="B1515" t="s">
        <v>152</v>
      </c>
      <c r="C1515" t="s">
        <v>758</v>
      </c>
      <c r="D1515">
        <v>2007</v>
      </c>
      <c r="E1515">
        <v>822.15597506122776</v>
      </c>
      <c r="F1515" t="s">
        <v>753</v>
      </c>
      <c r="G1515" t="s">
        <v>732</v>
      </c>
      <c r="H1515" t="s">
        <v>765</v>
      </c>
      <c r="I1515" t="s">
        <v>766</v>
      </c>
    </row>
    <row r="1516" spans="1:9">
      <c r="A1516">
        <v>1515</v>
      </c>
      <c r="B1516" t="s">
        <v>152</v>
      </c>
      <c r="C1516" t="s">
        <v>758</v>
      </c>
      <c r="D1516">
        <v>2008</v>
      </c>
      <c r="E1516">
        <v>910.09732613155802</v>
      </c>
      <c r="F1516" t="s">
        <v>753</v>
      </c>
      <c r="G1516" t="s">
        <v>732</v>
      </c>
      <c r="H1516" t="s">
        <v>765</v>
      </c>
      <c r="I1516" t="s">
        <v>766</v>
      </c>
    </row>
    <row r="1517" spans="1:9">
      <c r="A1517">
        <v>1516</v>
      </c>
      <c r="B1517" t="s">
        <v>152</v>
      </c>
      <c r="C1517" t="s">
        <v>758</v>
      </c>
      <c r="D1517">
        <v>2009</v>
      </c>
      <c r="E1517">
        <v>982.94461152021404</v>
      </c>
      <c r="F1517" t="s">
        <v>753</v>
      </c>
      <c r="G1517" t="s">
        <v>732</v>
      </c>
      <c r="H1517" t="s">
        <v>765</v>
      </c>
      <c r="I1517" t="s">
        <v>766</v>
      </c>
    </row>
    <row r="1518" spans="1:9">
      <c r="A1518">
        <v>1517</v>
      </c>
      <c r="B1518" t="s">
        <v>152</v>
      </c>
      <c r="C1518" t="s">
        <v>758</v>
      </c>
      <c r="D1518">
        <v>2010</v>
      </c>
      <c r="E1518">
        <v>1010.467495462368</v>
      </c>
      <c r="F1518" t="s">
        <v>753</v>
      </c>
      <c r="G1518" t="s">
        <v>732</v>
      </c>
      <c r="H1518" t="s">
        <v>765</v>
      </c>
      <c r="I1518" t="s">
        <v>766</v>
      </c>
    </row>
    <row r="1519" spans="1:9">
      <c r="A1519">
        <v>1518</v>
      </c>
      <c r="B1519" t="s">
        <v>152</v>
      </c>
      <c r="C1519" t="s">
        <v>758</v>
      </c>
      <c r="D1519">
        <v>2011</v>
      </c>
      <c r="E1519">
        <v>1058.0099127240289</v>
      </c>
      <c r="F1519" t="s">
        <v>753</v>
      </c>
      <c r="G1519" t="s">
        <v>732</v>
      </c>
      <c r="H1519" t="s">
        <v>765</v>
      </c>
      <c r="I1519" t="s">
        <v>766</v>
      </c>
    </row>
    <row r="1520" spans="1:9">
      <c r="A1520">
        <v>1519</v>
      </c>
      <c r="B1520" t="s">
        <v>152</v>
      </c>
      <c r="C1520" t="s">
        <v>758</v>
      </c>
      <c r="D1520">
        <v>2012</v>
      </c>
      <c r="E1520">
        <v>1103.121039283755</v>
      </c>
      <c r="F1520" t="s">
        <v>753</v>
      </c>
      <c r="G1520" t="s">
        <v>732</v>
      </c>
      <c r="H1520" t="s">
        <v>765</v>
      </c>
      <c r="I1520" t="s">
        <v>766</v>
      </c>
    </row>
    <row r="1521" spans="1:9">
      <c r="A1521">
        <v>1520</v>
      </c>
      <c r="B1521" t="s">
        <v>152</v>
      </c>
      <c r="C1521" t="s">
        <v>758</v>
      </c>
      <c r="D1521">
        <v>2013</v>
      </c>
      <c r="E1521">
        <v>1136.5370129920429</v>
      </c>
      <c r="F1521" t="s">
        <v>753</v>
      </c>
      <c r="G1521" t="s">
        <v>732</v>
      </c>
      <c r="H1521" t="s">
        <v>765</v>
      </c>
      <c r="I1521" t="s">
        <v>766</v>
      </c>
    </row>
    <row r="1522" spans="1:9">
      <c r="A1522">
        <v>1521</v>
      </c>
      <c r="B1522" t="s">
        <v>152</v>
      </c>
      <c r="C1522" t="s">
        <v>758</v>
      </c>
      <c r="D1522">
        <v>2014</v>
      </c>
      <c r="E1522">
        <v>1175.912464832955</v>
      </c>
      <c r="F1522" t="s">
        <v>753</v>
      </c>
      <c r="G1522" t="s">
        <v>732</v>
      </c>
      <c r="H1522" t="s">
        <v>765</v>
      </c>
      <c r="I1522" t="s">
        <v>766</v>
      </c>
    </row>
    <row r="1523" spans="1:9">
      <c r="A1523">
        <v>1522</v>
      </c>
      <c r="B1523" t="s">
        <v>152</v>
      </c>
      <c r="C1523" t="s">
        <v>758</v>
      </c>
      <c r="D1523">
        <v>2015</v>
      </c>
      <c r="E1523">
        <v>1198.3090072456409</v>
      </c>
      <c r="F1523" t="s">
        <v>753</v>
      </c>
      <c r="G1523" t="s">
        <v>732</v>
      </c>
      <c r="H1523" t="s">
        <v>765</v>
      </c>
      <c r="I1523" t="s">
        <v>766</v>
      </c>
    </row>
    <row r="1524" spans="1:9">
      <c r="A1524">
        <v>1523</v>
      </c>
      <c r="B1524" t="s">
        <v>152</v>
      </c>
      <c r="C1524" t="s">
        <v>758</v>
      </c>
      <c r="D1524">
        <v>2016</v>
      </c>
      <c r="E1524">
        <v>1217.139570021686</v>
      </c>
      <c r="F1524" t="s">
        <v>753</v>
      </c>
      <c r="G1524" t="s">
        <v>732</v>
      </c>
      <c r="H1524" t="s">
        <v>765</v>
      </c>
      <c r="I1524" t="s">
        <v>766</v>
      </c>
    </row>
    <row r="1525" spans="1:9">
      <c r="A1525">
        <v>1524</v>
      </c>
      <c r="B1525" t="s">
        <v>152</v>
      </c>
      <c r="C1525" t="s">
        <v>758</v>
      </c>
      <c r="D1525">
        <v>2017</v>
      </c>
      <c r="E1525">
        <v>1252.203587096413</v>
      </c>
      <c r="F1525" t="s">
        <v>753</v>
      </c>
      <c r="G1525" t="s">
        <v>732</v>
      </c>
      <c r="H1525" t="s">
        <v>765</v>
      </c>
      <c r="I1525" t="s">
        <v>766</v>
      </c>
    </row>
    <row r="1526" spans="1:9">
      <c r="A1526">
        <v>1525</v>
      </c>
      <c r="B1526" t="s">
        <v>152</v>
      </c>
      <c r="C1526" t="s">
        <v>758</v>
      </c>
      <c r="D1526">
        <v>2018</v>
      </c>
      <c r="E1526">
        <v>1299.3109512162041</v>
      </c>
      <c r="F1526" t="s">
        <v>753</v>
      </c>
      <c r="G1526" t="s">
        <v>732</v>
      </c>
      <c r="H1526" t="s">
        <v>765</v>
      </c>
      <c r="I1526" t="s">
        <v>766</v>
      </c>
    </row>
    <row r="1527" spans="1:9">
      <c r="A1527">
        <v>1526</v>
      </c>
      <c r="B1527" t="s">
        <v>152</v>
      </c>
      <c r="C1527" t="s">
        <v>758</v>
      </c>
      <c r="D1527">
        <v>2019</v>
      </c>
      <c r="E1527">
        <v>1314.5950710156501</v>
      </c>
      <c r="F1527" t="s">
        <v>753</v>
      </c>
      <c r="G1527" t="s">
        <v>732</v>
      </c>
      <c r="H1527" t="s">
        <v>765</v>
      </c>
      <c r="I1527" t="s">
        <v>766</v>
      </c>
    </row>
    <row r="1528" spans="1:9">
      <c r="A1528">
        <v>1527</v>
      </c>
      <c r="B1528" t="s">
        <v>152</v>
      </c>
      <c r="C1528" t="s">
        <v>758</v>
      </c>
      <c r="D1528">
        <v>2020</v>
      </c>
      <c r="E1528">
        <v>1342.9679691905501</v>
      </c>
      <c r="F1528" t="s">
        <v>753</v>
      </c>
      <c r="G1528" t="s">
        <v>732</v>
      </c>
      <c r="H1528" t="s">
        <v>765</v>
      </c>
      <c r="I1528" t="s">
        <v>766</v>
      </c>
    </row>
    <row r="1529" spans="1:9">
      <c r="A1529">
        <v>1528</v>
      </c>
      <c r="B1529" t="s">
        <v>152</v>
      </c>
      <c r="C1529" t="s">
        <v>758</v>
      </c>
      <c r="D1529">
        <v>2021</v>
      </c>
      <c r="E1529">
        <v>1545.994457819357</v>
      </c>
      <c r="F1529" t="s">
        <v>753</v>
      </c>
      <c r="G1529" t="s">
        <v>732</v>
      </c>
      <c r="H1529" t="s">
        <v>765</v>
      </c>
      <c r="I1529" t="s">
        <v>766</v>
      </c>
    </row>
    <row r="1530" spans="1:9">
      <c r="A1530">
        <v>1529</v>
      </c>
      <c r="B1530" t="s">
        <v>152</v>
      </c>
      <c r="C1530" t="s">
        <v>758</v>
      </c>
      <c r="D1530">
        <v>2022</v>
      </c>
      <c r="E1530">
        <v>1439.77469659385</v>
      </c>
      <c r="F1530" t="s">
        <v>753</v>
      </c>
      <c r="G1530" t="s">
        <v>732</v>
      </c>
      <c r="H1530" t="s">
        <v>765</v>
      </c>
      <c r="I1530" t="s">
        <v>766</v>
      </c>
    </row>
    <row r="1531" spans="1:9">
      <c r="A1531">
        <v>1530</v>
      </c>
      <c r="B1531" t="s">
        <v>152</v>
      </c>
      <c r="C1531" t="s">
        <v>758</v>
      </c>
      <c r="D1531">
        <v>2023</v>
      </c>
      <c r="E1531">
        <v>1087.12560857828</v>
      </c>
      <c r="F1531" t="s">
        <v>753</v>
      </c>
      <c r="G1531" t="s">
        <v>732</v>
      </c>
      <c r="H1531" t="s">
        <v>765</v>
      </c>
      <c r="I1531" t="s">
        <v>766</v>
      </c>
    </row>
    <row r="1532" spans="1:9">
      <c r="A1532">
        <v>1531</v>
      </c>
      <c r="B1532" t="s">
        <v>152</v>
      </c>
      <c r="C1532" t="s">
        <v>758</v>
      </c>
      <c r="D1532">
        <v>2024</v>
      </c>
      <c r="E1532">
        <v>1095.973864</v>
      </c>
      <c r="F1532" t="s">
        <v>753</v>
      </c>
      <c r="G1532" t="s">
        <v>732</v>
      </c>
      <c r="H1532" t="s">
        <v>765</v>
      </c>
      <c r="I1532" t="s">
        <v>766</v>
      </c>
    </row>
    <row r="1533" spans="1:9">
      <c r="A1533">
        <v>1532</v>
      </c>
      <c r="B1533" t="s">
        <v>152</v>
      </c>
      <c r="C1533" t="s">
        <v>758</v>
      </c>
      <c r="D1533">
        <v>2025</v>
      </c>
      <c r="E1533">
        <v>1015.603626</v>
      </c>
      <c r="F1533" t="s">
        <v>753</v>
      </c>
      <c r="G1533" t="s">
        <v>732</v>
      </c>
      <c r="H1533" t="s">
        <v>765</v>
      </c>
      <c r="I1533" t="s">
        <v>766</v>
      </c>
    </row>
    <row r="1534" spans="1:9">
      <c r="A1534">
        <v>1533</v>
      </c>
      <c r="B1534" t="s">
        <v>152</v>
      </c>
      <c r="C1534" t="s">
        <v>758</v>
      </c>
      <c r="D1534">
        <v>2026</v>
      </c>
      <c r="E1534">
        <v>993.15016479999997</v>
      </c>
      <c r="F1534" t="s">
        <v>753</v>
      </c>
      <c r="G1534" t="s">
        <v>732</v>
      </c>
      <c r="H1534" t="s">
        <v>765</v>
      </c>
      <c r="I1534" t="s">
        <v>766</v>
      </c>
    </row>
    <row r="1535" spans="1:9">
      <c r="A1535">
        <v>1534</v>
      </c>
      <c r="B1535" t="s">
        <v>152</v>
      </c>
      <c r="C1535" t="s">
        <v>758</v>
      </c>
      <c r="D1535">
        <v>2027</v>
      </c>
      <c r="E1535">
        <v>941.59645820000003</v>
      </c>
      <c r="F1535" t="s">
        <v>753</v>
      </c>
      <c r="G1535" t="s">
        <v>732</v>
      </c>
      <c r="H1535" t="s">
        <v>765</v>
      </c>
      <c r="I1535" t="s">
        <v>766</v>
      </c>
    </row>
    <row r="1536" spans="1:9">
      <c r="A1536">
        <v>1535</v>
      </c>
      <c r="B1536" t="s">
        <v>152</v>
      </c>
      <c r="C1536" t="s">
        <v>758</v>
      </c>
      <c r="D1536">
        <v>2028</v>
      </c>
      <c r="E1536">
        <v>863.32313269999997</v>
      </c>
      <c r="F1536" t="s">
        <v>753</v>
      </c>
      <c r="G1536" t="s">
        <v>732</v>
      </c>
      <c r="H1536" t="s">
        <v>765</v>
      </c>
      <c r="I1536" t="s">
        <v>766</v>
      </c>
    </row>
    <row r="1537" spans="1:9">
      <c r="A1537">
        <v>1536</v>
      </c>
      <c r="B1537" t="s">
        <v>152</v>
      </c>
      <c r="C1537" t="s">
        <v>758</v>
      </c>
      <c r="D1537">
        <v>2029</v>
      </c>
      <c r="E1537">
        <v>818.47942609999996</v>
      </c>
      <c r="F1537" t="s">
        <v>753</v>
      </c>
      <c r="G1537" t="s">
        <v>732</v>
      </c>
      <c r="H1537" t="s">
        <v>765</v>
      </c>
      <c r="I1537" t="s">
        <v>766</v>
      </c>
    </row>
    <row r="1538" spans="1:9">
      <c r="A1538">
        <v>1537</v>
      </c>
      <c r="B1538" t="s">
        <v>152</v>
      </c>
      <c r="C1538" t="s">
        <v>758</v>
      </c>
      <c r="D1538">
        <v>2030</v>
      </c>
      <c r="E1538">
        <v>815.92855659999998</v>
      </c>
      <c r="F1538" t="s">
        <v>753</v>
      </c>
      <c r="G1538" t="s">
        <v>732</v>
      </c>
      <c r="H1538" t="s">
        <v>765</v>
      </c>
      <c r="I1538" t="s">
        <v>766</v>
      </c>
    </row>
    <row r="1539" spans="1:9">
      <c r="A1539">
        <v>1538</v>
      </c>
      <c r="B1539" t="s">
        <v>152</v>
      </c>
      <c r="C1539" t="s">
        <v>758</v>
      </c>
      <c r="D1539">
        <v>2031</v>
      </c>
      <c r="E1539">
        <v>817.45934390000002</v>
      </c>
      <c r="F1539" t="s">
        <v>753</v>
      </c>
      <c r="G1539" t="s">
        <v>732</v>
      </c>
      <c r="H1539" t="s">
        <v>765</v>
      </c>
      <c r="I1539" t="s">
        <v>766</v>
      </c>
    </row>
    <row r="1540" spans="1:9">
      <c r="A1540">
        <v>1539</v>
      </c>
      <c r="B1540" t="s">
        <v>152</v>
      </c>
      <c r="C1540" t="s">
        <v>758</v>
      </c>
      <c r="D1540">
        <v>2032</v>
      </c>
      <c r="E1540">
        <v>769.08468440000001</v>
      </c>
      <c r="F1540" t="s">
        <v>753</v>
      </c>
      <c r="G1540" t="s">
        <v>732</v>
      </c>
      <c r="H1540" t="s">
        <v>765</v>
      </c>
      <c r="I1540" t="s">
        <v>766</v>
      </c>
    </row>
    <row r="1541" spans="1:9">
      <c r="A1541">
        <v>1540</v>
      </c>
      <c r="B1541" t="s">
        <v>152</v>
      </c>
      <c r="C1541" t="s">
        <v>758</v>
      </c>
      <c r="D1541">
        <v>2033</v>
      </c>
      <c r="E1541">
        <v>770.56895410000004</v>
      </c>
      <c r="F1541" t="s">
        <v>753</v>
      </c>
      <c r="G1541" t="s">
        <v>732</v>
      </c>
      <c r="H1541" t="s">
        <v>765</v>
      </c>
      <c r="I1541" t="s">
        <v>766</v>
      </c>
    </row>
    <row r="1542" spans="1:9">
      <c r="A1542">
        <v>1541</v>
      </c>
      <c r="B1542" t="s">
        <v>152</v>
      </c>
      <c r="C1542" t="s">
        <v>758</v>
      </c>
      <c r="D1542">
        <v>2034</v>
      </c>
      <c r="E1542">
        <v>737.09818389999998</v>
      </c>
      <c r="F1542" t="s">
        <v>753</v>
      </c>
      <c r="G1542" t="s">
        <v>732</v>
      </c>
      <c r="H1542" t="s">
        <v>765</v>
      </c>
      <c r="I1542" t="s">
        <v>766</v>
      </c>
    </row>
    <row r="1543" spans="1:9">
      <c r="A1543">
        <v>1542</v>
      </c>
      <c r="B1543" t="s">
        <v>152</v>
      </c>
      <c r="C1543" t="s">
        <v>758</v>
      </c>
      <c r="D1543">
        <v>2035</v>
      </c>
      <c r="E1543">
        <v>725.29990250000003</v>
      </c>
      <c r="F1543" t="s">
        <v>753</v>
      </c>
      <c r="G1543" t="s">
        <v>732</v>
      </c>
      <c r="H1543" t="s">
        <v>765</v>
      </c>
      <c r="I1543" t="s">
        <v>766</v>
      </c>
    </row>
    <row r="1544" spans="1:9">
      <c r="A1544">
        <v>1543</v>
      </c>
      <c r="B1544" t="s">
        <v>152</v>
      </c>
      <c r="C1544" t="s">
        <v>758</v>
      </c>
      <c r="D1544">
        <v>2036</v>
      </c>
      <c r="E1544">
        <v>696.80172960000004</v>
      </c>
      <c r="F1544" t="s">
        <v>753</v>
      </c>
      <c r="G1544" t="s">
        <v>732</v>
      </c>
      <c r="H1544" t="s">
        <v>765</v>
      </c>
      <c r="I1544" t="s">
        <v>766</v>
      </c>
    </row>
    <row r="1545" spans="1:9">
      <c r="A1545">
        <v>1544</v>
      </c>
      <c r="B1545" t="s">
        <v>152</v>
      </c>
      <c r="C1545" t="s">
        <v>758</v>
      </c>
      <c r="D1545">
        <v>2037</v>
      </c>
      <c r="E1545">
        <v>695.38056510000001</v>
      </c>
      <c r="F1545" t="s">
        <v>753</v>
      </c>
      <c r="G1545" t="s">
        <v>732</v>
      </c>
      <c r="H1545" t="s">
        <v>765</v>
      </c>
      <c r="I1545" t="s">
        <v>766</v>
      </c>
    </row>
    <row r="1546" spans="1:9">
      <c r="A1546">
        <v>1545</v>
      </c>
      <c r="B1546" t="s">
        <v>152</v>
      </c>
      <c r="C1546" t="s">
        <v>758</v>
      </c>
      <c r="D1546">
        <v>2038</v>
      </c>
      <c r="E1546">
        <v>641.32812160000003</v>
      </c>
      <c r="F1546" t="s">
        <v>753</v>
      </c>
      <c r="G1546" t="s">
        <v>732</v>
      </c>
      <c r="H1546" t="s">
        <v>765</v>
      </c>
      <c r="I1546" t="s">
        <v>766</v>
      </c>
    </row>
    <row r="1547" spans="1:9">
      <c r="A1547">
        <v>1546</v>
      </c>
      <c r="B1547" t="s">
        <v>152</v>
      </c>
      <c r="C1547" t="s">
        <v>758</v>
      </c>
      <c r="D1547">
        <v>2039</v>
      </c>
      <c r="E1547">
        <v>621.71138900000005</v>
      </c>
      <c r="F1547" t="s">
        <v>753</v>
      </c>
      <c r="G1547" t="s">
        <v>732</v>
      </c>
      <c r="H1547" t="s">
        <v>765</v>
      </c>
      <c r="I1547" t="s">
        <v>766</v>
      </c>
    </row>
    <row r="1548" spans="1:9">
      <c r="A1548">
        <v>1547</v>
      </c>
      <c r="B1548" t="s">
        <v>152</v>
      </c>
      <c r="C1548" t="s">
        <v>758</v>
      </c>
      <c r="D1548">
        <v>2040</v>
      </c>
      <c r="E1548">
        <v>561.73857109999994</v>
      </c>
      <c r="F1548" t="s">
        <v>753</v>
      </c>
      <c r="G1548" t="s">
        <v>732</v>
      </c>
      <c r="H1548" t="s">
        <v>765</v>
      </c>
      <c r="I1548" t="s">
        <v>766</v>
      </c>
    </row>
    <row r="1549" spans="1:9">
      <c r="A1549">
        <v>1548</v>
      </c>
      <c r="B1549" t="s">
        <v>152</v>
      </c>
      <c r="C1549" t="s">
        <v>758</v>
      </c>
      <c r="D1549">
        <v>2041</v>
      </c>
      <c r="E1549">
        <v>560.49093919999996</v>
      </c>
      <c r="F1549" t="s">
        <v>753</v>
      </c>
      <c r="G1549" t="s">
        <v>732</v>
      </c>
      <c r="H1549" t="s">
        <v>765</v>
      </c>
      <c r="I1549" t="s">
        <v>766</v>
      </c>
    </row>
    <row r="1550" spans="1:9">
      <c r="A1550">
        <v>1549</v>
      </c>
      <c r="B1550" t="s">
        <v>152</v>
      </c>
      <c r="C1550" t="s">
        <v>758</v>
      </c>
      <c r="D1550">
        <v>2042</v>
      </c>
      <c r="E1550">
        <v>529.64896469999996</v>
      </c>
      <c r="F1550" t="s">
        <v>753</v>
      </c>
      <c r="G1550" t="s">
        <v>732</v>
      </c>
      <c r="H1550" t="s">
        <v>765</v>
      </c>
      <c r="I1550" t="s">
        <v>766</v>
      </c>
    </row>
    <row r="1551" spans="1:9">
      <c r="A1551">
        <v>1550</v>
      </c>
      <c r="B1551" t="s">
        <v>152</v>
      </c>
      <c r="C1551" t="s">
        <v>758</v>
      </c>
      <c r="D1551">
        <v>2043</v>
      </c>
      <c r="E1551">
        <v>546.80034260000002</v>
      </c>
      <c r="F1551" t="s">
        <v>753</v>
      </c>
      <c r="G1551" t="s">
        <v>732</v>
      </c>
      <c r="H1551" t="s">
        <v>765</v>
      </c>
      <c r="I1551" t="s">
        <v>766</v>
      </c>
    </row>
    <row r="1552" spans="1:9">
      <c r="A1552">
        <v>1551</v>
      </c>
      <c r="B1552" t="s">
        <v>152</v>
      </c>
      <c r="C1552" t="s">
        <v>758</v>
      </c>
      <c r="D1552">
        <v>2044</v>
      </c>
      <c r="E1552">
        <v>548.41131600000006</v>
      </c>
      <c r="F1552" t="s">
        <v>753</v>
      </c>
      <c r="G1552" t="s">
        <v>732</v>
      </c>
      <c r="H1552" t="s">
        <v>765</v>
      </c>
      <c r="I1552" t="s">
        <v>766</v>
      </c>
    </row>
    <row r="1553" spans="1:9">
      <c r="A1553">
        <v>1552</v>
      </c>
      <c r="B1553" t="s">
        <v>152</v>
      </c>
      <c r="C1553" t="s">
        <v>758</v>
      </c>
      <c r="D1553">
        <v>2045</v>
      </c>
      <c r="E1553">
        <v>525.11337370000001</v>
      </c>
      <c r="F1553" t="s">
        <v>753</v>
      </c>
      <c r="G1553" t="s">
        <v>732</v>
      </c>
      <c r="H1553" t="s">
        <v>765</v>
      </c>
      <c r="I1553" t="s">
        <v>766</v>
      </c>
    </row>
    <row r="1554" spans="1:9">
      <c r="A1554">
        <v>1553</v>
      </c>
      <c r="B1554" t="s">
        <v>152</v>
      </c>
      <c r="C1554" t="s">
        <v>758</v>
      </c>
      <c r="D1554">
        <v>2046</v>
      </c>
      <c r="E1554">
        <v>499.57106270000003</v>
      </c>
      <c r="F1554" t="s">
        <v>753</v>
      </c>
      <c r="G1554" t="s">
        <v>732</v>
      </c>
      <c r="H1554" t="s">
        <v>765</v>
      </c>
      <c r="I1554" t="s">
        <v>766</v>
      </c>
    </row>
    <row r="1555" spans="1:9">
      <c r="A1555">
        <v>1554</v>
      </c>
      <c r="B1555" t="s">
        <v>152</v>
      </c>
      <c r="C1555" t="s">
        <v>758</v>
      </c>
      <c r="D1555">
        <v>2047</v>
      </c>
      <c r="E1555">
        <v>472.28287499999999</v>
      </c>
      <c r="F1555" t="s">
        <v>753</v>
      </c>
      <c r="G1555" t="s">
        <v>732</v>
      </c>
      <c r="H1555" t="s">
        <v>765</v>
      </c>
      <c r="I1555" t="s">
        <v>766</v>
      </c>
    </row>
    <row r="1556" spans="1:9">
      <c r="A1556">
        <v>1555</v>
      </c>
      <c r="B1556" t="s">
        <v>152</v>
      </c>
      <c r="C1556" t="s">
        <v>758</v>
      </c>
      <c r="D1556">
        <v>2048</v>
      </c>
      <c r="E1556">
        <v>457.92698209999998</v>
      </c>
      <c r="F1556" t="s">
        <v>753</v>
      </c>
      <c r="G1556" t="s">
        <v>732</v>
      </c>
      <c r="H1556" t="s">
        <v>765</v>
      </c>
      <c r="I1556" t="s">
        <v>766</v>
      </c>
    </row>
    <row r="1557" spans="1:9">
      <c r="A1557">
        <v>1556</v>
      </c>
      <c r="B1557" t="s">
        <v>152</v>
      </c>
      <c r="C1557" t="s">
        <v>758</v>
      </c>
      <c r="D1557">
        <v>2049</v>
      </c>
      <c r="E1557">
        <v>445.93645609999999</v>
      </c>
      <c r="F1557" t="s">
        <v>753</v>
      </c>
      <c r="G1557" t="s">
        <v>732</v>
      </c>
      <c r="H1557" t="s">
        <v>765</v>
      </c>
      <c r="I1557" t="s">
        <v>766</v>
      </c>
    </row>
    <row r="1558" spans="1:9">
      <c r="A1558">
        <v>1557</v>
      </c>
      <c r="B1558" t="s">
        <v>152</v>
      </c>
      <c r="C1558" t="s">
        <v>758</v>
      </c>
      <c r="D1558">
        <v>2050</v>
      </c>
      <c r="E1558">
        <v>435.11333350000001</v>
      </c>
      <c r="F1558" t="s">
        <v>753</v>
      </c>
      <c r="G1558" t="s">
        <v>732</v>
      </c>
      <c r="H1558" t="s">
        <v>765</v>
      </c>
      <c r="I1558" t="s">
        <v>766</v>
      </c>
    </row>
    <row r="1559" spans="1:9">
      <c r="A1559">
        <v>1558</v>
      </c>
      <c r="B1559" t="s">
        <v>152</v>
      </c>
      <c r="C1559" t="s">
        <v>757</v>
      </c>
      <c r="D1559">
        <v>1990</v>
      </c>
      <c r="E1559">
        <v>88.764883075424351</v>
      </c>
      <c r="F1559" t="s">
        <v>753</v>
      </c>
      <c r="G1559" t="s">
        <v>732</v>
      </c>
      <c r="H1559" t="s">
        <v>765</v>
      </c>
      <c r="I1559" t="s">
        <v>766</v>
      </c>
    </row>
    <row r="1560" spans="1:9">
      <c r="A1560">
        <v>1559</v>
      </c>
      <c r="B1560" t="s">
        <v>152</v>
      </c>
      <c r="C1560" t="s">
        <v>757</v>
      </c>
      <c r="D1560">
        <v>1991</v>
      </c>
      <c r="E1560">
        <v>86.545760998538739</v>
      </c>
      <c r="F1560" t="s">
        <v>753</v>
      </c>
      <c r="G1560" t="s">
        <v>732</v>
      </c>
      <c r="H1560" t="s">
        <v>765</v>
      </c>
      <c r="I1560" t="s">
        <v>766</v>
      </c>
    </row>
    <row r="1561" spans="1:9">
      <c r="A1561">
        <v>1560</v>
      </c>
      <c r="B1561" t="s">
        <v>152</v>
      </c>
      <c r="C1561" t="s">
        <v>757</v>
      </c>
      <c r="D1561">
        <v>1992</v>
      </c>
      <c r="E1561">
        <v>82.218472948611819</v>
      </c>
      <c r="F1561" t="s">
        <v>753</v>
      </c>
      <c r="G1561" t="s">
        <v>732</v>
      </c>
      <c r="H1561" t="s">
        <v>765</v>
      </c>
      <c r="I1561" t="s">
        <v>766</v>
      </c>
    </row>
    <row r="1562" spans="1:9">
      <c r="A1562">
        <v>1561</v>
      </c>
      <c r="B1562" t="s">
        <v>152</v>
      </c>
      <c r="C1562" t="s">
        <v>757</v>
      </c>
      <c r="D1562">
        <v>1993</v>
      </c>
      <c r="E1562">
        <v>78.107549301181209</v>
      </c>
      <c r="F1562" t="s">
        <v>753</v>
      </c>
      <c r="G1562" t="s">
        <v>732</v>
      </c>
      <c r="H1562" t="s">
        <v>765</v>
      </c>
      <c r="I1562" t="s">
        <v>766</v>
      </c>
    </row>
    <row r="1563" spans="1:9">
      <c r="A1563">
        <v>1562</v>
      </c>
      <c r="B1563" t="s">
        <v>152</v>
      </c>
      <c r="C1563" t="s">
        <v>757</v>
      </c>
      <c r="D1563">
        <v>1994</v>
      </c>
      <c r="E1563">
        <v>74.202171836122147</v>
      </c>
      <c r="F1563" t="s">
        <v>753</v>
      </c>
      <c r="G1563" t="s">
        <v>732</v>
      </c>
      <c r="H1563" t="s">
        <v>765</v>
      </c>
      <c r="I1563" t="s">
        <v>766</v>
      </c>
    </row>
    <row r="1564" spans="1:9">
      <c r="A1564">
        <v>1563</v>
      </c>
      <c r="B1564" t="s">
        <v>152</v>
      </c>
      <c r="C1564" t="s">
        <v>757</v>
      </c>
      <c r="D1564">
        <v>1995</v>
      </c>
      <c r="E1564">
        <v>70.492063244316043</v>
      </c>
      <c r="F1564" t="s">
        <v>753</v>
      </c>
      <c r="G1564" t="s">
        <v>732</v>
      </c>
      <c r="H1564" t="s">
        <v>765</v>
      </c>
      <c r="I1564" t="s">
        <v>766</v>
      </c>
    </row>
    <row r="1565" spans="1:9">
      <c r="A1565">
        <v>1564</v>
      </c>
      <c r="B1565" t="s">
        <v>152</v>
      </c>
      <c r="C1565" t="s">
        <v>757</v>
      </c>
      <c r="D1565">
        <v>1996</v>
      </c>
      <c r="E1565">
        <v>66.967460082100231</v>
      </c>
      <c r="F1565" t="s">
        <v>753</v>
      </c>
      <c r="G1565" t="s">
        <v>732</v>
      </c>
      <c r="H1565" t="s">
        <v>765</v>
      </c>
      <c r="I1565" t="s">
        <v>766</v>
      </c>
    </row>
    <row r="1566" spans="1:9">
      <c r="A1566">
        <v>1565</v>
      </c>
      <c r="B1566" t="s">
        <v>152</v>
      </c>
      <c r="C1566" t="s">
        <v>757</v>
      </c>
      <c r="D1566">
        <v>1997</v>
      </c>
      <c r="E1566">
        <v>63.619087077995218</v>
      </c>
      <c r="F1566" t="s">
        <v>753</v>
      </c>
      <c r="G1566" t="s">
        <v>732</v>
      </c>
      <c r="H1566" t="s">
        <v>765</v>
      </c>
      <c r="I1566" t="s">
        <v>766</v>
      </c>
    </row>
    <row r="1567" spans="1:9">
      <c r="A1567">
        <v>1566</v>
      </c>
      <c r="B1567" t="s">
        <v>152</v>
      </c>
      <c r="C1567" t="s">
        <v>757</v>
      </c>
      <c r="D1567">
        <v>1998</v>
      </c>
      <c r="E1567">
        <v>60.438132724095453</v>
      </c>
      <c r="F1567" t="s">
        <v>753</v>
      </c>
      <c r="G1567" t="s">
        <v>732</v>
      </c>
      <c r="H1567" t="s">
        <v>765</v>
      </c>
      <c r="I1567" t="s">
        <v>766</v>
      </c>
    </row>
    <row r="1568" spans="1:9">
      <c r="A1568">
        <v>1567</v>
      </c>
      <c r="B1568" t="s">
        <v>152</v>
      </c>
      <c r="C1568" t="s">
        <v>757</v>
      </c>
      <c r="D1568">
        <v>1999</v>
      </c>
      <c r="E1568">
        <v>57.416226087890678</v>
      </c>
      <c r="F1568" t="s">
        <v>753</v>
      </c>
      <c r="G1568" t="s">
        <v>732</v>
      </c>
      <c r="H1568" t="s">
        <v>765</v>
      </c>
      <c r="I1568" t="s">
        <v>766</v>
      </c>
    </row>
    <row r="1569" spans="1:9">
      <c r="A1569">
        <v>1568</v>
      </c>
      <c r="B1569" t="s">
        <v>152</v>
      </c>
      <c r="C1569" t="s">
        <v>757</v>
      </c>
      <c r="D1569">
        <v>2000</v>
      </c>
      <c r="E1569">
        <v>54.545414783496142</v>
      </c>
      <c r="F1569" t="s">
        <v>753</v>
      </c>
      <c r="G1569" t="s">
        <v>732</v>
      </c>
      <c r="H1569" t="s">
        <v>765</v>
      </c>
      <c r="I1569" t="s">
        <v>766</v>
      </c>
    </row>
    <row r="1570" spans="1:9">
      <c r="A1570">
        <v>1569</v>
      </c>
      <c r="B1570" t="s">
        <v>152</v>
      </c>
      <c r="C1570" t="s">
        <v>757</v>
      </c>
      <c r="D1570">
        <v>2001</v>
      </c>
      <c r="E1570">
        <v>51.818144044321343</v>
      </c>
      <c r="F1570" t="s">
        <v>753</v>
      </c>
      <c r="G1570" t="s">
        <v>732</v>
      </c>
      <c r="H1570" t="s">
        <v>765</v>
      </c>
      <c r="I1570" t="s">
        <v>766</v>
      </c>
    </row>
    <row r="1571" spans="1:9">
      <c r="A1571">
        <v>1570</v>
      </c>
      <c r="B1571" t="s">
        <v>152</v>
      </c>
      <c r="C1571" t="s">
        <v>757</v>
      </c>
      <c r="D1571">
        <v>2002</v>
      </c>
      <c r="E1571">
        <v>49.227236842105263</v>
      </c>
      <c r="F1571" t="s">
        <v>753</v>
      </c>
      <c r="G1571" t="s">
        <v>732</v>
      </c>
      <c r="H1571" t="s">
        <v>765</v>
      </c>
      <c r="I1571" t="s">
        <v>766</v>
      </c>
    </row>
    <row r="1572" spans="1:9">
      <c r="A1572">
        <v>1571</v>
      </c>
      <c r="B1572" t="s">
        <v>152</v>
      </c>
      <c r="C1572" t="s">
        <v>757</v>
      </c>
      <c r="D1572">
        <v>2003</v>
      </c>
      <c r="E1572">
        <v>46.375</v>
      </c>
      <c r="F1572" t="s">
        <v>753</v>
      </c>
      <c r="G1572" t="s">
        <v>732</v>
      </c>
      <c r="H1572" t="s">
        <v>765</v>
      </c>
      <c r="I1572" t="s">
        <v>766</v>
      </c>
    </row>
    <row r="1573" spans="1:9">
      <c r="A1573">
        <v>1572</v>
      </c>
      <c r="B1573" t="s">
        <v>152</v>
      </c>
      <c r="C1573" t="s">
        <v>757</v>
      </c>
      <c r="D1573">
        <v>2004</v>
      </c>
      <c r="E1573">
        <v>43.0625</v>
      </c>
      <c r="F1573" t="s">
        <v>753</v>
      </c>
      <c r="G1573" t="s">
        <v>732</v>
      </c>
      <c r="H1573" t="s">
        <v>765</v>
      </c>
      <c r="I1573" t="s">
        <v>766</v>
      </c>
    </row>
    <row r="1574" spans="1:9">
      <c r="A1574">
        <v>1573</v>
      </c>
      <c r="B1574" t="s">
        <v>152</v>
      </c>
      <c r="C1574" t="s">
        <v>757</v>
      </c>
      <c r="D1574">
        <v>2005</v>
      </c>
      <c r="E1574">
        <v>39.6175</v>
      </c>
      <c r="F1574" t="s">
        <v>753</v>
      </c>
      <c r="G1574" t="s">
        <v>732</v>
      </c>
      <c r="H1574" t="s">
        <v>765</v>
      </c>
      <c r="I1574" t="s">
        <v>766</v>
      </c>
    </row>
    <row r="1575" spans="1:9">
      <c r="A1575">
        <v>1574</v>
      </c>
      <c r="B1575" t="s">
        <v>152</v>
      </c>
      <c r="C1575" t="s">
        <v>757</v>
      </c>
      <c r="D1575">
        <v>2006</v>
      </c>
      <c r="E1575">
        <v>36.172499999999999</v>
      </c>
      <c r="F1575" t="s">
        <v>753</v>
      </c>
      <c r="G1575" t="s">
        <v>732</v>
      </c>
      <c r="H1575" t="s">
        <v>765</v>
      </c>
      <c r="I1575" t="s">
        <v>766</v>
      </c>
    </row>
    <row r="1576" spans="1:9">
      <c r="A1576">
        <v>1575</v>
      </c>
      <c r="B1576" t="s">
        <v>152</v>
      </c>
      <c r="C1576" t="s">
        <v>757</v>
      </c>
      <c r="D1576">
        <v>2007</v>
      </c>
      <c r="E1576">
        <v>39.180250000000001</v>
      </c>
      <c r="F1576" t="s">
        <v>753</v>
      </c>
      <c r="G1576" t="s">
        <v>732</v>
      </c>
      <c r="H1576" t="s">
        <v>765</v>
      </c>
      <c r="I1576" t="s">
        <v>766</v>
      </c>
    </row>
    <row r="1577" spans="1:9">
      <c r="A1577">
        <v>1576</v>
      </c>
      <c r="B1577" t="s">
        <v>152</v>
      </c>
      <c r="C1577" t="s">
        <v>757</v>
      </c>
      <c r="D1577">
        <v>2008</v>
      </c>
      <c r="E1577">
        <v>46.825499999999998</v>
      </c>
      <c r="F1577" t="s">
        <v>753</v>
      </c>
      <c r="G1577" t="s">
        <v>732</v>
      </c>
      <c r="H1577" t="s">
        <v>765</v>
      </c>
      <c r="I1577" t="s">
        <v>766</v>
      </c>
    </row>
    <row r="1578" spans="1:9">
      <c r="A1578">
        <v>1577</v>
      </c>
      <c r="B1578" t="s">
        <v>152</v>
      </c>
      <c r="C1578" t="s">
        <v>757</v>
      </c>
      <c r="D1578">
        <v>2009</v>
      </c>
      <c r="E1578">
        <v>47.183250000000001</v>
      </c>
      <c r="F1578" t="s">
        <v>753</v>
      </c>
      <c r="G1578" t="s">
        <v>732</v>
      </c>
      <c r="H1578" t="s">
        <v>765</v>
      </c>
      <c r="I1578" t="s">
        <v>766</v>
      </c>
    </row>
    <row r="1579" spans="1:9">
      <c r="A1579">
        <v>1578</v>
      </c>
      <c r="B1579" t="s">
        <v>152</v>
      </c>
      <c r="C1579" t="s">
        <v>757</v>
      </c>
      <c r="D1579">
        <v>2010</v>
      </c>
      <c r="E1579">
        <v>47.501249999999999</v>
      </c>
      <c r="F1579" t="s">
        <v>753</v>
      </c>
      <c r="G1579" t="s">
        <v>732</v>
      </c>
      <c r="H1579" t="s">
        <v>765</v>
      </c>
      <c r="I1579" t="s">
        <v>766</v>
      </c>
    </row>
    <row r="1580" spans="1:9">
      <c r="A1580">
        <v>1579</v>
      </c>
      <c r="B1580" t="s">
        <v>152</v>
      </c>
      <c r="C1580" t="s">
        <v>757</v>
      </c>
      <c r="D1580">
        <v>2011</v>
      </c>
      <c r="E1580">
        <v>47.408499999999997</v>
      </c>
      <c r="F1580" t="s">
        <v>753</v>
      </c>
      <c r="G1580" t="s">
        <v>732</v>
      </c>
      <c r="H1580" t="s">
        <v>765</v>
      </c>
      <c r="I1580" t="s">
        <v>766</v>
      </c>
    </row>
    <row r="1581" spans="1:9">
      <c r="A1581">
        <v>1580</v>
      </c>
      <c r="B1581" t="s">
        <v>152</v>
      </c>
      <c r="C1581" t="s">
        <v>757</v>
      </c>
      <c r="D1581">
        <v>2012</v>
      </c>
      <c r="E1581">
        <v>48.070999999999991</v>
      </c>
      <c r="F1581" t="s">
        <v>753</v>
      </c>
      <c r="G1581" t="s">
        <v>732</v>
      </c>
      <c r="H1581" t="s">
        <v>765</v>
      </c>
      <c r="I1581" t="s">
        <v>766</v>
      </c>
    </row>
    <row r="1582" spans="1:9">
      <c r="A1582">
        <v>1581</v>
      </c>
      <c r="B1582" t="s">
        <v>152</v>
      </c>
      <c r="C1582" t="s">
        <v>757</v>
      </c>
      <c r="D1582">
        <v>2013</v>
      </c>
      <c r="E1582">
        <v>51.728000000000002</v>
      </c>
      <c r="F1582" t="s">
        <v>753</v>
      </c>
      <c r="G1582" t="s">
        <v>732</v>
      </c>
      <c r="H1582" t="s">
        <v>765</v>
      </c>
      <c r="I1582" t="s">
        <v>766</v>
      </c>
    </row>
    <row r="1583" spans="1:9">
      <c r="A1583">
        <v>1582</v>
      </c>
      <c r="B1583" t="s">
        <v>152</v>
      </c>
      <c r="C1583" t="s">
        <v>757</v>
      </c>
      <c r="D1583">
        <v>2014</v>
      </c>
      <c r="E1583">
        <v>51.728000000000002</v>
      </c>
      <c r="F1583" t="s">
        <v>753</v>
      </c>
      <c r="G1583" t="s">
        <v>732</v>
      </c>
      <c r="H1583" t="s">
        <v>765</v>
      </c>
      <c r="I1583" t="s">
        <v>766</v>
      </c>
    </row>
    <row r="1584" spans="1:9">
      <c r="A1584">
        <v>1583</v>
      </c>
      <c r="B1584" t="s">
        <v>152</v>
      </c>
      <c r="C1584" t="s">
        <v>757</v>
      </c>
      <c r="D1584">
        <v>2015</v>
      </c>
      <c r="E1584">
        <v>53.291499999999999</v>
      </c>
      <c r="F1584" t="s">
        <v>753</v>
      </c>
      <c r="G1584" t="s">
        <v>732</v>
      </c>
      <c r="H1584" t="s">
        <v>765</v>
      </c>
      <c r="I1584" t="s">
        <v>766</v>
      </c>
    </row>
    <row r="1585" spans="1:9">
      <c r="A1585">
        <v>1584</v>
      </c>
      <c r="B1585" t="s">
        <v>152</v>
      </c>
      <c r="C1585" t="s">
        <v>757</v>
      </c>
      <c r="D1585">
        <v>2016</v>
      </c>
      <c r="E1585">
        <v>52.310999999999993</v>
      </c>
      <c r="F1585" t="s">
        <v>753</v>
      </c>
      <c r="G1585" t="s">
        <v>732</v>
      </c>
      <c r="H1585" t="s">
        <v>765</v>
      </c>
      <c r="I1585" t="s">
        <v>766</v>
      </c>
    </row>
    <row r="1586" spans="1:9">
      <c r="A1586">
        <v>1585</v>
      </c>
      <c r="B1586" t="s">
        <v>152</v>
      </c>
      <c r="C1586" t="s">
        <v>757</v>
      </c>
      <c r="D1586">
        <v>2017</v>
      </c>
      <c r="E1586">
        <v>54.735750000000003</v>
      </c>
      <c r="F1586" t="s">
        <v>753</v>
      </c>
      <c r="G1586" t="s">
        <v>732</v>
      </c>
      <c r="H1586" t="s">
        <v>765</v>
      </c>
      <c r="I1586" t="s">
        <v>766</v>
      </c>
    </row>
    <row r="1587" spans="1:9">
      <c r="A1587">
        <v>1586</v>
      </c>
      <c r="B1587" t="s">
        <v>152</v>
      </c>
      <c r="C1587" t="s">
        <v>757</v>
      </c>
      <c r="D1587">
        <v>2018</v>
      </c>
      <c r="E1587">
        <v>72.437750000000008</v>
      </c>
      <c r="F1587" t="s">
        <v>753</v>
      </c>
      <c r="G1587" t="s">
        <v>732</v>
      </c>
      <c r="H1587" t="s">
        <v>765</v>
      </c>
      <c r="I1587" t="s">
        <v>766</v>
      </c>
    </row>
    <row r="1588" spans="1:9">
      <c r="A1588">
        <v>1587</v>
      </c>
      <c r="B1588" t="s">
        <v>152</v>
      </c>
      <c r="C1588" t="s">
        <v>757</v>
      </c>
      <c r="D1588">
        <v>2019</v>
      </c>
      <c r="E1588">
        <v>73.285750000000007</v>
      </c>
      <c r="F1588" t="s">
        <v>753</v>
      </c>
      <c r="G1588" t="s">
        <v>732</v>
      </c>
      <c r="H1588" t="s">
        <v>765</v>
      </c>
      <c r="I1588" t="s">
        <v>766</v>
      </c>
    </row>
    <row r="1589" spans="1:9">
      <c r="A1589">
        <v>1588</v>
      </c>
      <c r="B1589" t="s">
        <v>152</v>
      </c>
      <c r="C1589" t="s">
        <v>757</v>
      </c>
      <c r="D1589">
        <v>2020</v>
      </c>
      <c r="E1589">
        <v>65.6935</v>
      </c>
      <c r="F1589" t="s">
        <v>753</v>
      </c>
      <c r="G1589" t="s">
        <v>732</v>
      </c>
      <c r="H1589" t="s">
        <v>765</v>
      </c>
      <c r="I1589" t="s">
        <v>766</v>
      </c>
    </row>
    <row r="1590" spans="1:9">
      <c r="A1590">
        <v>1589</v>
      </c>
      <c r="B1590" t="s">
        <v>152</v>
      </c>
      <c r="C1590" t="s">
        <v>757</v>
      </c>
      <c r="D1590">
        <v>2021</v>
      </c>
      <c r="E1590">
        <v>79.632499999999993</v>
      </c>
      <c r="F1590" t="s">
        <v>753</v>
      </c>
      <c r="G1590" t="s">
        <v>732</v>
      </c>
      <c r="H1590" t="s">
        <v>765</v>
      </c>
      <c r="I1590" t="s">
        <v>766</v>
      </c>
    </row>
    <row r="1591" spans="1:9">
      <c r="A1591">
        <v>1590</v>
      </c>
      <c r="B1591" t="s">
        <v>152</v>
      </c>
      <c r="C1591" t="s">
        <v>757</v>
      </c>
      <c r="D1591">
        <v>2022</v>
      </c>
      <c r="E1591">
        <v>94.737499999999997</v>
      </c>
      <c r="F1591" t="s">
        <v>753</v>
      </c>
      <c r="G1591" t="s">
        <v>732</v>
      </c>
      <c r="H1591" t="s">
        <v>765</v>
      </c>
      <c r="I1591" t="s">
        <v>766</v>
      </c>
    </row>
    <row r="1592" spans="1:9">
      <c r="A1592">
        <v>1591</v>
      </c>
      <c r="B1592" t="s">
        <v>152</v>
      </c>
      <c r="C1592" t="s">
        <v>757</v>
      </c>
      <c r="D1592">
        <v>2023</v>
      </c>
      <c r="E1592">
        <v>112.49250000000001</v>
      </c>
      <c r="F1592" t="s">
        <v>753</v>
      </c>
      <c r="G1592" t="s">
        <v>732</v>
      </c>
      <c r="H1592" t="s">
        <v>765</v>
      </c>
      <c r="I1592" t="s">
        <v>766</v>
      </c>
    </row>
    <row r="1593" spans="1:9">
      <c r="A1593">
        <v>1592</v>
      </c>
      <c r="B1593" t="s">
        <v>152</v>
      </c>
      <c r="C1593" t="s">
        <v>757</v>
      </c>
      <c r="D1593">
        <v>2024</v>
      </c>
      <c r="E1593">
        <v>147.21569840000001</v>
      </c>
      <c r="F1593" t="s">
        <v>753</v>
      </c>
      <c r="G1593" t="s">
        <v>732</v>
      </c>
      <c r="H1593" t="s">
        <v>765</v>
      </c>
      <c r="I1593" t="s">
        <v>766</v>
      </c>
    </row>
    <row r="1594" spans="1:9">
      <c r="A1594">
        <v>1593</v>
      </c>
      <c r="B1594" t="s">
        <v>152</v>
      </c>
      <c r="C1594" t="s">
        <v>757</v>
      </c>
      <c r="D1594">
        <v>2025</v>
      </c>
      <c r="E1594">
        <v>149.97238730000001</v>
      </c>
      <c r="F1594" t="s">
        <v>753</v>
      </c>
      <c r="G1594" t="s">
        <v>732</v>
      </c>
      <c r="H1594" t="s">
        <v>765</v>
      </c>
      <c r="I1594" t="s">
        <v>766</v>
      </c>
    </row>
    <row r="1595" spans="1:9">
      <c r="A1595">
        <v>1594</v>
      </c>
      <c r="B1595" t="s">
        <v>152</v>
      </c>
      <c r="C1595" t="s">
        <v>757</v>
      </c>
      <c r="D1595">
        <v>2026</v>
      </c>
      <c r="E1595">
        <v>152.9015143</v>
      </c>
      <c r="F1595" t="s">
        <v>753</v>
      </c>
      <c r="G1595" t="s">
        <v>732</v>
      </c>
      <c r="H1595" t="s">
        <v>765</v>
      </c>
      <c r="I1595" t="s">
        <v>766</v>
      </c>
    </row>
    <row r="1596" spans="1:9">
      <c r="A1596">
        <v>1595</v>
      </c>
      <c r="B1596" t="s">
        <v>152</v>
      </c>
      <c r="C1596" t="s">
        <v>757</v>
      </c>
      <c r="D1596">
        <v>2027</v>
      </c>
      <c r="E1596">
        <v>156.013113</v>
      </c>
      <c r="F1596" t="s">
        <v>753</v>
      </c>
      <c r="G1596" t="s">
        <v>732</v>
      </c>
      <c r="H1596" t="s">
        <v>765</v>
      </c>
      <c r="I1596" t="s">
        <v>766</v>
      </c>
    </row>
    <row r="1597" spans="1:9">
      <c r="A1597">
        <v>1596</v>
      </c>
      <c r="B1597" t="s">
        <v>152</v>
      </c>
      <c r="C1597" t="s">
        <v>757</v>
      </c>
      <c r="D1597">
        <v>2028</v>
      </c>
      <c r="E1597">
        <v>159.31782430000001</v>
      </c>
      <c r="F1597" t="s">
        <v>753</v>
      </c>
      <c r="G1597" t="s">
        <v>732</v>
      </c>
      <c r="H1597" t="s">
        <v>765</v>
      </c>
      <c r="I1597" t="s">
        <v>766</v>
      </c>
    </row>
    <row r="1598" spans="1:9">
      <c r="A1598">
        <v>1597</v>
      </c>
      <c r="B1598" t="s">
        <v>152</v>
      </c>
      <c r="C1598" t="s">
        <v>757</v>
      </c>
      <c r="D1598">
        <v>2029</v>
      </c>
      <c r="E1598">
        <v>162.82693269999999</v>
      </c>
      <c r="F1598" t="s">
        <v>753</v>
      </c>
      <c r="G1598" t="s">
        <v>732</v>
      </c>
      <c r="H1598" t="s">
        <v>765</v>
      </c>
      <c r="I1598" t="s">
        <v>766</v>
      </c>
    </row>
    <row r="1599" spans="1:9">
      <c r="A1599">
        <v>1598</v>
      </c>
      <c r="B1599" t="s">
        <v>152</v>
      </c>
      <c r="C1599" t="s">
        <v>757</v>
      </c>
      <c r="D1599">
        <v>2030</v>
      </c>
      <c r="E1599">
        <v>166.55240470000001</v>
      </c>
      <c r="F1599" t="s">
        <v>753</v>
      </c>
      <c r="G1599" t="s">
        <v>732</v>
      </c>
      <c r="H1599" t="s">
        <v>765</v>
      </c>
      <c r="I1599" t="s">
        <v>766</v>
      </c>
    </row>
    <row r="1600" spans="1:9">
      <c r="A1600">
        <v>1599</v>
      </c>
      <c r="B1600" t="s">
        <v>152</v>
      </c>
      <c r="C1600" t="s">
        <v>757</v>
      </c>
      <c r="D1600">
        <v>2031</v>
      </c>
      <c r="E1600">
        <v>166.53184400000001</v>
      </c>
      <c r="F1600" t="s">
        <v>753</v>
      </c>
      <c r="G1600" t="s">
        <v>732</v>
      </c>
      <c r="H1600" t="s">
        <v>765</v>
      </c>
      <c r="I1600" t="s">
        <v>766</v>
      </c>
    </row>
    <row r="1601" spans="1:9">
      <c r="A1601">
        <v>1600</v>
      </c>
      <c r="B1601" t="s">
        <v>152</v>
      </c>
      <c r="C1601" t="s">
        <v>757</v>
      </c>
      <c r="D1601">
        <v>2032</v>
      </c>
      <c r="E1601">
        <v>166.5152865</v>
      </c>
      <c r="F1601" t="s">
        <v>753</v>
      </c>
      <c r="G1601" t="s">
        <v>732</v>
      </c>
      <c r="H1601" t="s">
        <v>765</v>
      </c>
      <c r="I1601" t="s">
        <v>766</v>
      </c>
    </row>
    <row r="1602" spans="1:9">
      <c r="A1602">
        <v>1601</v>
      </c>
      <c r="B1602" t="s">
        <v>152</v>
      </c>
      <c r="C1602" t="s">
        <v>757</v>
      </c>
      <c r="D1602">
        <v>2033</v>
      </c>
      <c r="E1602">
        <v>166.50268929999999</v>
      </c>
      <c r="F1602" t="s">
        <v>753</v>
      </c>
      <c r="G1602" t="s">
        <v>732</v>
      </c>
      <c r="H1602" t="s">
        <v>765</v>
      </c>
      <c r="I1602" t="s">
        <v>766</v>
      </c>
    </row>
    <row r="1603" spans="1:9">
      <c r="A1603">
        <v>1602</v>
      </c>
      <c r="B1603" t="s">
        <v>152</v>
      </c>
      <c r="C1603" t="s">
        <v>757</v>
      </c>
      <c r="D1603">
        <v>2034</v>
      </c>
      <c r="E1603">
        <v>166.49401109999999</v>
      </c>
      <c r="F1603" t="s">
        <v>753</v>
      </c>
      <c r="G1603" t="s">
        <v>732</v>
      </c>
      <c r="H1603" t="s">
        <v>765</v>
      </c>
      <c r="I1603" t="s">
        <v>766</v>
      </c>
    </row>
    <row r="1604" spans="1:9">
      <c r="A1604">
        <v>1603</v>
      </c>
      <c r="B1604" t="s">
        <v>152</v>
      </c>
      <c r="C1604" t="s">
        <v>757</v>
      </c>
      <c r="D1604">
        <v>2035</v>
      </c>
      <c r="E1604">
        <v>166.48921250000001</v>
      </c>
      <c r="F1604" t="s">
        <v>753</v>
      </c>
      <c r="G1604" t="s">
        <v>732</v>
      </c>
      <c r="H1604" t="s">
        <v>765</v>
      </c>
      <c r="I1604" t="s">
        <v>766</v>
      </c>
    </row>
    <row r="1605" spans="1:9">
      <c r="A1605">
        <v>1604</v>
      </c>
      <c r="B1605" t="s">
        <v>152</v>
      </c>
      <c r="C1605" t="s">
        <v>757</v>
      </c>
      <c r="D1605">
        <v>2036</v>
      </c>
      <c r="E1605">
        <v>166.4882557</v>
      </c>
      <c r="F1605" t="s">
        <v>753</v>
      </c>
      <c r="G1605" t="s">
        <v>732</v>
      </c>
      <c r="H1605" t="s">
        <v>765</v>
      </c>
      <c r="I1605" t="s">
        <v>766</v>
      </c>
    </row>
    <row r="1606" spans="1:9">
      <c r="A1606">
        <v>1605</v>
      </c>
      <c r="B1606" t="s">
        <v>152</v>
      </c>
      <c r="C1606" t="s">
        <v>757</v>
      </c>
      <c r="D1606">
        <v>2037</v>
      </c>
      <c r="E1606">
        <v>166.4911046</v>
      </c>
      <c r="F1606" t="s">
        <v>753</v>
      </c>
      <c r="G1606" t="s">
        <v>732</v>
      </c>
      <c r="H1606" t="s">
        <v>765</v>
      </c>
      <c r="I1606" t="s">
        <v>766</v>
      </c>
    </row>
    <row r="1607" spans="1:9">
      <c r="A1607">
        <v>1606</v>
      </c>
      <c r="B1607" t="s">
        <v>152</v>
      </c>
      <c r="C1607" t="s">
        <v>757</v>
      </c>
      <c r="D1607">
        <v>2038</v>
      </c>
      <c r="E1607">
        <v>166.49772469999999</v>
      </c>
      <c r="F1607" t="s">
        <v>753</v>
      </c>
      <c r="G1607" t="s">
        <v>732</v>
      </c>
      <c r="H1607" t="s">
        <v>765</v>
      </c>
      <c r="I1607" t="s">
        <v>766</v>
      </c>
    </row>
    <row r="1608" spans="1:9">
      <c r="A1608">
        <v>1607</v>
      </c>
      <c r="B1608" t="s">
        <v>152</v>
      </c>
      <c r="C1608" t="s">
        <v>757</v>
      </c>
      <c r="D1608">
        <v>2039</v>
      </c>
      <c r="E1608">
        <v>166.5080834</v>
      </c>
      <c r="F1608" t="s">
        <v>753</v>
      </c>
      <c r="G1608" t="s">
        <v>732</v>
      </c>
      <c r="H1608" t="s">
        <v>765</v>
      </c>
      <c r="I1608" t="s">
        <v>766</v>
      </c>
    </row>
    <row r="1609" spans="1:9">
      <c r="A1609">
        <v>1608</v>
      </c>
      <c r="B1609" t="s">
        <v>152</v>
      </c>
      <c r="C1609" t="s">
        <v>757</v>
      </c>
      <c r="D1609">
        <v>2040</v>
      </c>
      <c r="E1609">
        <v>166.5221493</v>
      </c>
      <c r="F1609" t="s">
        <v>753</v>
      </c>
      <c r="G1609" t="s">
        <v>732</v>
      </c>
      <c r="H1609" t="s">
        <v>765</v>
      </c>
      <c r="I1609" t="s">
        <v>766</v>
      </c>
    </row>
    <row r="1610" spans="1:9">
      <c r="A1610">
        <v>1609</v>
      </c>
      <c r="B1610" t="s">
        <v>152</v>
      </c>
      <c r="C1610" t="s">
        <v>757</v>
      </c>
      <c r="D1610">
        <v>2041</v>
      </c>
      <c r="E1610">
        <v>166.53989290000001</v>
      </c>
      <c r="F1610" t="s">
        <v>753</v>
      </c>
      <c r="G1610" t="s">
        <v>732</v>
      </c>
      <c r="H1610" t="s">
        <v>765</v>
      </c>
      <c r="I1610" t="s">
        <v>766</v>
      </c>
    </row>
    <row r="1611" spans="1:9">
      <c r="A1611">
        <v>1610</v>
      </c>
      <c r="B1611" t="s">
        <v>152</v>
      </c>
      <c r="C1611" t="s">
        <v>757</v>
      </c>
      <c r="D1611">
        <v>2042</v>
      </c>
      <c r="E1611">
        <v>166.5612859</v>
      </c>
      <c r="F1611" t="s">
        <v>753</v>
      </c>
      <c r="G1611" t="s">
        <v>732</v>
      </c>
      <c r="H1611" t="s">
        <v>765</v>
      </c>
      <c r="I1611" t="s">
        <v>766</v>
      </c>
    </row>
    <row r="1612" spans="1:9">
      <c r="A1612">
        <v>1611</v>
      </c>
      <c r="B1612" t="s">
        <v>152</v>
      </c>
      <c r="C1612" t="s">
        <v>757</v>
      </c>
      <c r="D1612">
        <v>2043</v>
      </c>
      <c r="E1612">
        <v>166.58630170000001</v>
      </c>
      <c r="F1612" t="s">
        <v>753</v>
      </c>
      <c r="G1612" t="s">
        <v>732</v>
      </c>
      <c r="H1612" t="s">
        <v>765</v>
      </c>
      <c r="I1612" t="s">
        <v>766</v>
      </c>
    </row>
    <row r="1613" spans="1:9">
      <c r="A1613">
        <v>1612</v>
      </c>
      <c r="B1613" t="s">
        <v>152</v>
      </c>
      <c r="C1613" t="s">
        <v>757</v>
      </c>
      <c r="D1613">
        <v>2044</v>
      </c>
      <c r="E1613">
        <v>166.61491509999999</v>
      </c>
      <c r="F1613" t="s">
        <v>753</v>
      </c>
      <c r="G1613" t="s">
        <v>732</v>
      </c>
      <c r="H1613" t="s">
        <v>765</v>
      </c>
      <c r="I1613" t="s">
        <v>766</v>
      </c>
    </row>
    <row r="1614" spans="1:9">
      <c r="A1614">
        <v>1613</v>
      </c>
      <c r="B1614" t="s">
        <v>152</v>
      </c>
      <c r="C1614" t="s">
        <v>757</v>
      </c>
      <c r="D1614">
        <v>2045</v>
      </c>
      <c r="E1614">
        <v>166.64710239999999</v>
      </c>
      <c r="F1614" t="s">
        <v>753</v>
      </c>
      <c r="G1614" t="s">
        <v>732</v>
      </c>
      <c r="H1614" t="s">
        <v>765</v>
      </c>
      <c r="I1614" t="s">
        <v>766</v>
      </c>
    </row>
    <row r="1615" spans="1:9">
      <c r="A1615">
        <v>1614</v>
      </c>
      <c r="B1615" t="s">
        <v>152</v>
      </c>
      <c r="C1615" t="s">
        <v>757</v>
      </c>
      <c r="D1615">
        <v>2046</v>
      </c>
      <c r="E1615">
        <v>166.68284130000001</v>
      </c>
      <c r="F1615" t="s">
        <v>753</v>
      </c>
      <c r="G1615" t="s">
        <v>732</v>
      </c>
      <c r="H1615" t="s">
        <v>765</v>
      </c>
      <c r="I1615" t="s">
        <v>766</v>
      </c>
    </row>
    <row r="1616" spans="1:9">
      <c r="A1616">
        <v>1615</v>
      </c>
      <c r="B1616" t="s">
        <v>152</v>
      </c>
      <c r="C1616" t="s">
        <v>757</v>
      </c>
      <c r="D1616">
        <v>2047</v>
      </c>
      <c r="E1616">
        <v>166.7221108</v>
      </c>
      <c r="F1616" t="s">
        <v>753</v>
      </c>
      <c r="G1616" t="s">
        <v>732</v>
      </c>
      <c r="H1616" t="s">
        <v>765</v>
      </c>
      <c r="I1616" t="s">
        <v>766</v>
      </c>
    </row>
    <row r="1617" spans="1:9">
      <c r="A1617">
        <v>1616</v>
      </c>
      <c r="B1617" t="s">
        <v>152</v>
      </c>
      <c r="C1617" t="s">
        <v>757</v>
      </c>
      <c r="D1617">
        <v>2048</v>
      </c>
      <c r="E1617">
        <v>166.76489140000001</v>
      </c>
      <c r="F1617" t="s">
        <v>753</v>
      </c>
      <c r="G1617" t="s">
        <v>732</v>
      </c>
      <c r="H1617" t="s">
        <v>765</v>
      </c>
      <c r="I1617" t="s">
        <v>766</v>
      </c>
    </row>
    <row r="1618" spans="1:9">
      <c r="A1618">
        <v>1617</v>
      </c>
      <c r="B1618" t="s">
        <v>152</v>
      </c>
      <c r="C1618" t="s">
        <v>757</v>
      </c>
      <c r="D1618">
        <v>2049</v>
      </c>
      <c r="E1618">
        <v>166.8111648</v>
      </c>
      <c r="F1618" t="s">
        <v>753</v>
      </c>
      <c r="G1618" t="s">
        <v>732</v>
      </c>
      <c r="H1618" t="s">
        <v>765</v>
      </c>
      <c r="I1618" t="s">
        <v>766</v>
      </c>
    </row>
    <row r="1619" spans="1:9">
      <c r="A1619">
        <v>1618</v>
      </c>
      <c r="B1619" t="s">
        <v>152</v>
      </c>
      <c r="C1619" t="s">
        <v>757</v>
      </c>
      <c r="D1619">
        <v>2050</v>
      </c>
      <c r="E1619">
        <v>166.86091400000001</v>
      </c>
      <c r="F1619" t="s">
        <v>753</v>
      </c>
      <c r="G1619" t="s">
        <v>732</v>
      </c>
      <c r="H1619" t="s">
        <v>765</v>
      </c>
      <c r="I1619" t="s">
        <v>766</v>
      </c>
    </row>
    <row r="1620" spans="1:9">
      <c r="A1620">
        <v>1619</v>
      </c>
      <c r="B1620" t="s">
        <v>152</v>
      </c>
      <c r="C1620" t="s">
        <v>759</v>
      </c>
      <c r="D1620">
        <v>1990</v>
      </c>
      <c r="E1620">
        <v>818.0081160000002</v>
      </c>
      <c r="F1620" t="s">
        <v>753</v>
      </c>
      <c r="G1620" t="s">
        <v>732</v>
      </c>
      <c r="H1620" t="s">
        <v>765</v>
      </c>
      <c r="I1620" t="s">
        <v>766</v>
      </c>
    </row>
    <row r="1621" spans="1:9">
      <c r="A1621">
        <v>1620</v>
      </c>
      <c r="B1621" t="s">
        <v>152</v>
      </c>
      <c r="C1621" t="s">
        <v>759</v>
      </c>
      <c r="D1621">
        <v>1991</v>
      </c>
      <c r="E1621">
        <v>812.46662400000002</v>
      </c>
      <c r="F1621" t="s">
        <v>753</v>
      </c>
      <c r="G1621" t="s">
        <v>732</v>
      </c>
      <c r="H1621" t="s">
        <v>765</v>
      </c>
      <c r="I1621" t="s">
        <v>766</v>
      </c>
    </row>
    <row r="1622" spans="1:9">
      <c r="A1622">
        <v>1621</v>
      </c>
      <c r="B1622" t="s">
        <v>152</v>
      </c>
      <c r="C1622" t="s">
        <v>759</v>
      </c>
      <c r="D1622">
        <v>1992</v>
      </c>
      <c r="E1622">
        <v>415.35300000000001</v>
      </c>
      <c r="F1622" t="s">
        <v>753</v>
      </c>
      <c r="G1622" t="s">
        <v>732</v>
      </c>
      <c r="H1622" t="s">
        <v>765</v>
      </c>
      <c r="I1622" t="s">
        <v>766</v>
      </c>
    </row>
    <row r="1623" spans="1:9">
      <c r="A1623">
        <v>1622</v>
      </c>
      <c r="B1623" t="s">
        <v>152</v>
      </c>
      <c r="C1623" t="s">
        <v>759</v>
      </c>
      <c r="D1623">
        <v>1993</v>
      </c>
      <c r="E1623">
        <v>188.988</v>
      </c>
      <c r="F1623" t="s">
        <v>753</v>
      </c>
      <c r="G1623" t="s">
        <v>732</v>
      </c>
      <c r="H1623" t="s">
        <v>765</v>
      </c>
      <c r="I1623" t="s">
        <v>766</v>
      </c>
    </row>
    <row r="1624" spans="1:9">
      <c r="A1624">
        <v>1623</v>
      </c>
      <c r="B1624" t="s">
        <v>152</v>
      </c>
      <c r="C1624" t="s">
        <v>759</v>
      </c>
      <c r="D1624">
        <v>1994</v>
      </c>
      <c r="E1624">
        <v>167.42400000000001</v>
      </c>
      <c r="F1624" t="s">
        <v>753</v>
      </c>
      <c r="G1624" t="s">
        <v>732</v>
      </c>
      <c r="H1624" t="s">
        <v>765</v>
      </c>
      <c r="I1624" t="s">
        <v>766</v>
      </c>
    </row>
    <row r="1625" spans="1:9">
      <c r="A1625">
        <v>1624</v>
      </c>
      <c r="B1625" t="s">
        <v>152</v>
      </c>
      <c r="C1625" t="s">
        <v>759</v>
      </c>
      <c r="D1625">
        <v>1995</v>
      </c>
      <c r="E1625">
        <v>138.60400000000001</v>
      </c>
      <c r="F1625" t="s">
        <v>753</v>
      </c>
      <c r="G1625" t="s">
        <v>732</v>
      </c>
      <c r="H1625" t="s">
        <v>765</v>
      </c>
      <c r="I1625" t="s">
        <v>766</v>
      </c>
    </row>
    <row r="1626" spans="1:9">
      <c r="A1626">
        <v>1625</v>
      </c>
      <c r="B1626" t="s">
        <v>152</v>
      </c>
      <c r="C1626" t="s">
        <v>759</v>
      </c>
      <c r="D1626">
        <v>1996</v>
      </c>
      <c r="E1626">
        <v>227.00299999999999</v>
      </c>
      <c r="F1626" t="s">
        <v>753</v>
      </c>
      <c r="G1626" t="s">
        <v>732</v>
      </c>
      <c r="H1626" t="s">
        <v>765</v>
      </c>
      <c r="I1626" t="s">
        <v>766</v>
      </c>
    </row>
    <row r="1627" spans="1:9">
      <c r="A1627">
        <v>1626</v>
      </c>
      <c r="B1627" t="s">
        <v>152</v>
      </c>
      <c r="C1627" t="s">
        <v>759</v>
      </c>
      <c r="D1627">
        <v>1997</v>
      </c>
      <c r="E1627">
        <v>195.36060000000001</v>
      </c>
      <c r="F1627" t="s">
        <v>753</v>
      </c>
      <c r="G1627" t="s">
        <v>732</v>
      </c>
      <c r="H1627" t="s">
        <v>765</v>
      </c>
      <c r="I1627" t="s">
        <v>766</v>
      </c>
    </row>
    <row r="1628" spans="1:9">
      <c r="A1628">
        <v>1627</v>
      </c>
      <c r="B1628" t="s">
        <v>152</v>
      </c>
      <c r="C1628" t="s">
        <v>759</v>
      </c>
      <c r="D1628">
        <v>1998</v>
      </c>
      <c r="E1628">
        <v>110.58263333333331</v>
      </c>
      <c r="F1628" t="s">
        <v>753</v>
      </c>
      <c r="G1628" t="s">
        <v>732</v>
      </c>
      <c r="H1628" t="s">
        <v>765</v>
      </c>
      <c r="I1628" t="s">
        <v>766</v>
      </c>
    </row>
    <row r="1629" spans="1:9">
      <c r="A1629">
        <v>1628</v>
      </c>
      <c r="B1629" t="s">
        <v>152</v>
      </c>
      <c r="C1629" t="s">
        <v>759</v>
      </c>
      <c r="D1629">
        <v>1999</v>
      </c>
      <c r="E1629">
        <v>85.483533333333341</v>
      </c>
      <c r="F1629" t="s">
        <v>753</v>
      </c>
      <c r="G1629" t="s">
        <v>732</v>
      </c>
      <c r="H1629" t="s">
        <v>765</v>
      </c>
      <c r="I1629" t="s">
        <v>766</v>
      </c>
    </row>
    <row r="1630" spans="1:9">
      <c r="A1630">
        <v>1629</v>
      </c>
      <c r="B1630" t="s">
        <v>152</v>
      </c>
      <c r="C1630" t="s">
        <v>759</v>
      </c>
      <c r="D1630">
        <v>2000</v>
      </c>
      <c r="E1630">
        <v>84.532233333333338</v>
      </c>
      <c r="F1630" t="s">
        <v>753</v>
      </c>
      <c r="G1630" t="s">
        <v>732</v>
      </c>
      <c r="H1630" t="s">
        <v>765</v>
      </c>
      <c r="I1630" t="s">
        <v>766</v>
      </c>
    </row>
    <row r="1631" spans="1:9">
      <c r="A1631">
        <v>1630</v>
      </c>
      <c r="B1631" t="s">
        <v>152</v>
      </c>
      <c r="C1631" t="s">
        <v>759</v>
      </c>
      <c r="D1631">
        <v>2001</v>
      </c>
      <c r="E1631">
        <v>63.497100000000003</v>
      </c>
      <c r="F1631" t="s">
        <v>753</v>
      </c>
      <c r="G1631" t="s">
        <v>732</v>
      </c>
      <c r="H1631" t="s">
        <v>765</v>
      </c>
      <c r="I1631" t="s">
        <v>766</v>
      </c>
    </row>
    <row r="1632" spans="1:9">
      <c r="A1632">
        <v>1631</v>
      </c>
      <c r="B1632" t="s">
        <v>152</v>
      </c>
      <c r="C1632" t="s">
        <v>759</v>
      </c>
      <c r="D1632">
        <v>2002</v>
      </c>
      <c r="E1632">
        <v>77.024699999999996</v>
      </c>
      <c r="F1632" t="s">
        <v>753</v>
      </c>
      <c r="G1632" t="s">
        <v>732</v>
      </c>
      <c r="H1632" t="s">
        <v>765</v>
      </c>
      <c r="I1632" t="s">
        <v>766</v>
      </c>
    </row>
    <row r="1633" spans="1:9">
      <c r="A1633">
        <v>1632</v>
      </c>
      <c r="B1633" t="s">
        <v>152</v>
      </c>
      <c r="C1633" t="s">
        <v>759</v>
      </c>
      <c r="D1633">
        <v>2003</v>
      </c>
      <c r="E1633">
        <v>115.767</v>
      </c>
      <c r="F1633" t="s">
        <v>753</v>
      </c>
      <c r="G1633" t="s">
        <v>732</v>
      </c>
      <c r="H1633" t="s">
        <v>765</v>
      </c>
      <c r="I1633" t="s">
        <v>766</v>
      </c>
    </row>
    <row r="1634" spans="1:9">
      <c r="A1634">
        <v>1633</v>
      </c>
      <c r="B1634" t="s">
        <v>152</v>
      </c>
      <c r="C1634" t="s">
        <v>759</v>
      </c>
      <c r="D1634">
        <v>2004</v>
      </c>
      <c r="E1634">
        <v>90.067499999999995</v>
      </c>
      <c r="F1634" t="s">
        <v>753</v>
      </c>
      <c r="G1634" t="s">
        <v>732</v>
      </c>
      <c r="H1634" t="s">
        <v>765</v>
      </c>
      <c r="I1634" t="s">
        <v>766</v>
      </c>
    </row>
    <row r="1635" spans="1:9">
      <c r="A1635">
        <v>1634</v>
      </c>
      <c r="B1635" t="s">
        <v>152</v>
      </c>
      <c r="C1635" t="s">
        <v>759</v>
      </c>
      <c r="D1635">
        <v>2005</v>
      </c>
      <c r="E1635">
        <v>62.391599999999997</v>
      </c>
      <c r="F1635" t="s">
        <v>753</v>
      </c>
      <c r="G1635" t="s">
        <v>732</v>
      </c>
      <c r="H1635" t="s">
        <v>765</v>
      </c>
      <c r="I1635" t="s">
        <v>766</v>
      </c>
    </row>
    <row r="1636" spans="1:9">
      <c r="A1636">
        <v>1635</v>
      </c>
      <c r="B1636" t="s">
        <v>152</v>
      </c>
      <c r="C1636" t="s">
        <v>759</v>
      </c>
      <c r="D1636">
        <v>2006</v>
      </c>
      <c r="E1636">
        <v>97.087500000000006</v>
      </c>
      <c r="F1636" t="s">
        <v>753</v>
      </c>
      <c r="G1636" t="s">
        <v>732</v>
      </c>
      <c r="H1636" t="s">
        <v>765</v>
      </c>
      <c r="I1636" t="s">
        <v>766</v>
      </c>
    </row>
    <row r="1637" spans="1:9">
      <c r="A1637">
        <v>1636</v>
      </c>
      <c r="B1637" t="s">
        <v>152</v>
      </c>
      <c r="C1637" t="s">
        <v>759</v>
      </c>
      <c r="D1637">
        <v>2007</v>
      </c>
      <c r="E1637">
        <v>43.684800000000003</v>
      </c>
      <c r="F1637" t="s">
        <v>753</v>
      </c>
      <c r="G1637" t="s">
        <v>732</v>
      </c>
      <c r="H1637" t="s">
        <v>765</v>
      </c>
      <c r="I1637" t="s">
        <v>766</v>
      </c>
    </row>
    <row r="1638" spans="1:9">
      <c r="A1638">
        <v>1637</v>
      </c>
      <c r="B1638" t="s">
        <v>152</v>
      </c>
      <c r="C1638" t="s">
        <v>759</v>
      </c>
      <c r="D1638">
        <v>2008</v>
      </c>
      <c r="E1638">
        <v>41.212800000000001</v>
      </c>
      <c r="F1638" t="s">
        <v>753</v>
      </c>
      <c r="G1638" t="s">
        <v>732</v>
      </c>
      <c r="H1638" t="s">
        <v>765</v>
      </c>
      <c r="I1638" t="s">
        <v>766</v>
      </c>
    </row>
    <row r="1639" spans="1:9">
      <c r="A1639">
        <v>1638</v>
      </c>
      <c r="B1639" t="s">
        <v>152</v>
      </c>
      <c r="C1639" t="s">
        <v>759</v>
      </c>
      <c r="D1639">
        <v>2009</v>
      </c>
      <c r="E1639">
        <v>48.613799999999998</v>
      </c>
      <c r="F1639" t="s">
        <v>753</v>
      </c>
      <c r="G1639" t="s">
        <v>732</v>
      </c>
      <c r="H1639" t="s">
        <v>765</v>
      </c>
      <c r="I1639" t="s">
        <v>766</v>
      </c>
    </row>
    <row r="1640" spans="1:9">
      <c r="A1640">
        <v>1639</v>
      </c>
      <c r="B1640" t="s">
        <v>152</v>
      </c>
      <c r="C1640" t="s">
        <v>759</v>
      </c>
      <c r="D1640">
        <v>2010</v>
      </c>
      <c r="E1640">
        <v>42.77376000000001</v>
      </c>
      <c r="F1640" t="s">
        <v>753</v>
      </c>
      <c r="G1640" t="s">
        <v>732</v>
      </c>
      <c r="H1640" t="s">
        <v>765</v>
      </c>
      <c r="I1640" t="s">
        <v>766</v>
      </c>
    </row>
    <row r="1641" spans="1:9">
      <c r="A1641">
        <v>1640</v>
      </c>
      <c r="B1641" t="s">
        <v>152</v>
      </c>
      <c r="C1641" t="s">
        <v>759</v>
      </c>
      <c r="D1641">
        <v>2011</v>
      </c>
      <c r="E1641">
        <v>31.611070266580001</v>
      </c>
      <c r="F1641" t="s">
        <v>753</v>
      </c>
      <c r="G1641" t="s">
        <v>732</v>
      </c>
      <c r="H1641" t="s">
        <v>765</v>
      </c>
      <c r="I1641" t="s">
        <v>766</v>
      </c>
    </row>
    <row r="1642" spans="1:9">
      <c r="A1642">
        <v>1641</v>
      </c>
      <c r="B1642" t="s">
        <v>152</v>
      </c>
      <c r="C1642" t="s">
        <v>759</v>
      </c>
      <c r="D1642">
        <v>2012</v>
      </c>
      <c r="E1642">
        <v>42.680956069072003</v>
      </c>
      <c r="F1642" t="s">
        <v>753</v>
      </c>
      <c r="G1642" t="s">
        <v>732</v>
      </c>
      <c r="H1642" t="s">
        <v>765</v>
      </c>
      <c r="I1642" t="s">
        <v>766</v>
      </c>
    </row>
    <row r="1643" spans="1:9">
      <c r="A1643">
        <v>1642</v>
      </c>
      <c r="B1643" t="s">
        <v>152</v>
      </c>
      <c r="C1643" t="s">
        <v>759</v>
      </c>
      <c r="D1643">
        <v>2013</v>
      </c>
      <c r="E1643">
        <v>43.277804181960001</v>
      </c>
      <c r="F1643" t="s">
        <v>753</v>
      </c>
      <c r="G1643" t="s">
        <v>732</v>
      </c>
      <c r="H1643" t="s">
        <v>765</v>
      </c>
      <c r="I1643" t="s">
        <v>766</v>
      </c>
    </row>
    <row r="1644" spans="1:9">
      <c r="A1644">
        <v>1643</v>
      </c>
      <c r="B1644" t="s">
        <v>152</v>
      </c>
      <c r="C1644" t="s">
        <v>759</v>
      </c>
      <c r="D1644">
        <v>2014</v>
      </c>
      <c r="E1644">
        <v>66.0154191427077</v>
      </c>
      <c r="F1644" t="s">
        <v>753</v>
      </c>
      <c r="G1644" t="s">
        <v>732</v>
      </c>
      <c r="H1644" t="s">
        <v>765</v>
      </c>
      <c r="I1644" t="s">
        <v>766</v>
      </c>
    </row>
    <row r="1645" spans="1:9">
      <c r="A1645">
        <v>1644</v>
      </c>
      <c r="B1645" t="s">
        <v>152</v>
      </c>
      <c r="C1645" t="s">
        <v>759</v>
      </c>
      <c r="D1645">
        <v>2015</v>
      </c>
      <c r="E1645">
        <v>52.684147821630802</v>
      </c>
      <c r="F1645" t="s">
        <v>753</v>
      </c>
      <c r="G1645" t="s">
        <v>732</v>
      </c>
      <c r="H1645" t="s">
        <v>765</v>
      </c>
      <c r="I1645" t="s">
        <v>766</v>
      </c>
    </row>
    <row r="1646" spans="1:9">
      <c r="A1646">
        <v>1645</v>
      </c>
      <c r="B1646" t="s">
        <v>152</v>
      </c>
      <c r="C1646" t="s">
        <v>759</v>
      </c>
      <c r="D1646">
        <v>2016</v>
      </c>
      <c r="E1646">
        <v>43.786996734535997</v>
      </c>
      <c r="F1646" t="s">
        <v>753</v>
      </c>
      <c r="G1646" t="s">
        <v>732</v>
      </c>
      <c r="H1646" t="s">
        <v>765</v>
      </c>
      <c r="I1646" t="s">
        <v>766</v>
      </c>
    </row>
    <row r="1647" spans="1:9">
      <c r="A1647">
        <v>1646</v>
      </c>
      <c r="B1647" t="s">
        <v>152</v>
      </c>
      <c r="C1647" t="s">
        <v>759</v>
      </c>
      <c r="D1647">
        <v>2017</v>
      </c>
      <c r="E1647">
        <v>54.368065500000007</v>
      </c>
      <c r="F1647" t="s">
        <v>753</v>
      </c>
      <c r="G1647" t="s">
        <v>732</v>
      </c>
      <c r="H1647" t="s">
        <v>765</v>
      </c>
      <c r="I1647" t="s">
        <v>766</v>
      </c>
    </row>
    <row r="1648" spans="1:9">
      <c r="A1648">
        <v>1647</v>
      </c>
      <c r="B1648" t="s">
        <v>152</v>
      </c>
      <c r="C1648" t="s">
        <v>759</v>
      </c>
      <c r="D1648">
        <v>2018</v>
      </c>
      <c r="E1648">
        <v>65.103999107936005</v>
      </c>
      <c r="F1648" t="s">
        <v>753</v>
      </c>
      <c r="G1648" t="s">
        <v>732</v>
      </c>
      <c r="H1648" t="s">
        <v>765</v>
      </c>
      <c r="I1648" t="s">
        <v>766</v>
      </c>
    </row>
    <row r="1649" spans="1:9">
      <c r="A1649">
        <v>1648</v>
      </c>
      <c r="B1649" t="s">
        <v>152</v>
      </c>
      <c r="C1649" t="s">
        <v>759</v>
      </c>
      <c r="D1649">
        <v>2019</v>
      </c>
      <c r="E1649">
        <v>80.153760543999994</v>
      </c>
      <c r="F1649" t="s">
        <v>753</v>
      </c>
      <c r="G1649" t="s">
        <v>732</v>
      </c>
      <c r="H1649" t="s">
        <v>765</v>
      </c>
      <c r="I1649" t="s">
        <v>766</v>
      </c>
    </row>
    <row r="1650" spans="1:9">
      <c r="A1650">
        <v>1649</v>
      </c>
      <c r="B1650" t="s">
        <v>152</v>
      </c>
      <c r="C1650" t="s">
        <v>759</v>
      </c>
      <c r="D1650">
        <v>2020</v>
      </c>
      <c r="E1650">
        <v>79.060343626079998</v>
      </c>
      <c r="F1650" t="s">
        <v>753</v>
      </c>
      <c r="G1650" t="s">
        <v>732</v>
      </c>
      <c r="H1650" t="s">
        <v>765</v>
      </c>
      <c r="I1650" t="s">
        <v>766</v>
      </c>
    </row>
    <row r="1651" spans="1:9">
      <c r="A1651">
        <v>1650</v>
      </c>
      <c r="B1651" t="s">
        <v>152</v>
      </c>
      <c r="C1651" t="s">
        <v>759</v>
      </c>
      <c r="D1651">
        <v>2021</v>
      </c>
      <c r="E1651">
        <v>45.582774393999998</v>
      </c>
      <c r="F1651" t="s">
        <v>753</v>
      </c>
      <c r="G1651" t="s">
        <v>732</v>
      </c>
      <c r="H1651" t="s">
        <v>765</v>
      </c>
      <c r="I1651" t="s">
        <v>766</v>
      </c>
    </row>
    <row r="1652" spans="1:9">
      <c r="A1652">
        <v>1651</v>
      </c>
      <c r="B1652" t="s">
        <v>152</v>
      </c>
      <c r="C1652" t="s">
        <v>759</v>
      </c>
      <c r="D1652">
        <v>2022</v>
      </c>
      <c r="E1652">
        <v>50.934298771160002</v>
      </c>
      <c r="F1652" t="s">
        <v>753</v>
      </c>
      <c r="G1652" t="s">
        <v>732</v>
      </c>
      <c r="H1652" t="s">
        <v>765</v>
      </c>
      <c r="I1652" t="s">
        <v>766</v>
      </c>
    </row>
    <row r="1653" spans="1:9">
      <c r="A1653">
        <v>1652</v>
      </c>
      <c r="B1653" t="s">
        <v>152</v>
      </c>
      <c r="C1653" t="s">
        <v>759</v>
      </c>
      <c r="D1653">
        <v>2023</v>
      </c>
      <c r="E1653">
        <v>60.908333304000003</v>
      </c>
      <c r="F1653" t="s">
        <v>753</v>
      </c>
      <c r="G1653" t="s">
        <v>732</v>
      </c>
      <c r="H1653" t="s">
        <v>765</v>
      </c>
      <c r="I1653" t="s">
        <v>766</v>
      </c>
    </row>
    <row r="1654" spans="1:9">
      <c r="A1654">
        <v>1653</v>
      </c>
      <c r="B1654" t="s">
        <v>152</v>
      </c>
      <c r="C1654" t="s">
        <v>759</v>
      </c>
      <c r="D1654">
        <v>2024</v>
      </c>
      <c r="E1654">
        <v>60.905870540000002</v>
      </c>
      <c r="F1654" t="s">
        <v>753</v>
      </c>
      <c r="G1654" t="s">
        <v>732</v>
      </c>
      <c r="H1654" t="s">
        <v>765</v>
      </c>
      <c r="I1654" t="s">
        <v>766</v>
      </c>
    </row>
    <row r="1655" spans="1:9">
      <c r="A1655">
        <v>1654</v>
      </c>
      <c r="B1655" t="s">
        <v>152</v>
      </c>
      <c r="C1655" t="s">
        <v>759</v>
      </c>
      <c r="D1655">
        <v>2025</v>
      </c>
      <c r="E1655">
        <v>62.575315500000002</v>
      </c>
      <c r="F1655" t="s">
        <v>753</v>
      </c>
      <c r="G1655" t="s">
        <v>732</v>
      </c>
      <c r="H1655" t="s">
        <v>765</v>
      </c>
      <c r="I1655" t="s">
        <v>766</v>
      </c>
    </row>
    <row r="1656" spans="1:9">
      <c r="A1656">
        <v>1655</v>
      </c>
      <c r="B1656" t="s">
        <v>152</v>
      </c>
      <c r="C1656" t="s">
        <v>759</v>
      </c>
      <c r="D1656">
        <v>2026</v>
      </c>
      <c r="E1656">
        <v>62.575420559999998</v>
      </c>
      <c r="F1656" t="s">
        <v>753</v>
      </c>
      <c r="G1656" t="s">
        <v>732</v>
      </c>
      <c r="H1656" t="s">
        <v>765</v>
      </c>
      <c r="I1656" t="s">
        <v>766</v>
      </c>
    </row>
    <row r="1657" spans="1:9">
      <c r="A1657">
        <v>1656</v>
      </c>
      <c r="B1657" t="s">
        <v>152</v>
      </c>
      <c r="C1657" t="s">
        <v>759</v>
      </c>
      <c r="D1657">
        <v>2027</v>
      </c>
      <c r="E1657">
        <v>62.575532170000002</v>
      </c>
      <c r="F1657" t="s">
        <v>753</v>
      </c>
      <c r="G1657" t="s">
        <v>732</v>
      </c>
      <c r="H1657" t="s">
        <v>765</v>
      </c>
      <c r="I1657" t="s">
        <v>766</v>
      </c>
    </row>
    <row r="1658" spans="1:9">
      <c r="A1658">
        <v>1657</v>
      </c>
      <c r="B1658" t="s">
        <v>152</v>
      </c>
      <c r="C1658" t="s">
        <v>759</v>
      </c>
      <c r="D1658">
        <v>2028</v>
      </c>
      <c r="E1658">
        <v>62.575650709999998</v>
      </c>
      <c r="F1658" t="s">
        <v>753</v>
      </c>
      <c r="G1658" t="s">
        <v>732</v>
      </c>
      <c r="H1658" t="s">
        <v>765</v>
      </c>
      <c r="I1658" t="s">
        <v>766</v>
      </c>
    </row>
    <row r="1659" spans="1:9">
      <c r="A1659">
        <v>1658</v>
      </c>
      <c r="B1659" t="s">
        <v>152</v>
      </c>
      <c r="C1659" t="s">
        <v>759</v>
      </c>
      <c r="D1659">
        <v>2029</v>
      </c>
      <c r="E1659">
        <v>62.575776580000003</v>
      </c>
      <c r="F1659" t="s">
        <v>753</v>
      </c>
      <c r="G1659" t="s">
        <v>732</v>
      </c>
      <c r="H1659" t="s">
        <v>765</v>
      </c>
      <c r="I1659" t="s">
        <v>766</v>
      </c>
    </row>
    <row r="1660" spans="1:9">
      <c r="A1660">
        <v>1659</v>
      </c>
      <c r="B1660" t="s">
        <v>152</v>
      </c>
      <c r="C1660" t="s">
        <v>759</v>
      </c>
      <c r="D1660">
        <v>2030</v>
      </c>
      <c r="E1660">
        <v>62.575910210000004</v>
      </c>
      <c r="F1660" t="s">
        <v>753</v>
      </c>
      <c r="G1660" t="s">
        <v>732</v>
      </c>
      <c r="H1660" t="s">
        <v>765</v>
      </c>
      <c r="I1660" t="s">
        <v>766</v>
      </c>
    </row>
    <row r="1661" spans="1:9">
      <c r="A1661">
        <v>1660</v>
      </c>
      <c r="B1661" t="s">
        <v>152</v>
      </c>
      <c r="C1661" t="s">
        <v>759</v>
      </c>
      <c r="D1661">
        <v>2031</v>
      </c>
      <c r="E1661">
        <v>62.575909469999999</v>
      </c>
      <c r="F1661" t="s">
        <v>753</v>
      </c>
      <c r="G1661" t="s">
        <v>732</v>
      </c>
      <c r="H1661" t="s">
        <v>765</v>
      </c>
      <c r="I1661" t="s">
        <v>766</v>
      </c>
    </row>
    <row r="1662" spans="1:9">
      <c r="A1662">
        <v>1661</v>
      </c>
      <c r="B1662" t="s">
        <v>152</v>
      </c>
      <c r="C1662" t="s">
        <v>759</v>
      </c>
      <c r="D1662">
        <v>2032</v>
      </c>
      <c r="E1662">
        <v>62.575908869999999</v>
      </c>
      <c r="F1662" t="s">
        <v>753</v>
      </c>
      <c r="G1662" t="s">
        <v>732</v>
      </c>
      <c r="H1662" t="s">
        <v>765</v>
      </c>
      <c r="I1662" t="s">
        <v>766</v>
      </c>
    </row>
    <row r="1663" spans="1:9">
      <c r="A1663">
        <v>1662</v>
      </c>
      <c r="B1663" t="s">
        <v>152</v>
      </c>
      <c r="C1663" t="s">
        <v>759</v>
      </c>
      <c r="D1663">
        <v>2033</v>
      </c>
      <c r="E1663">
        <v>62.575908419999998</v>
      </c>
      <c r="F1663" t="s">
        <v>753</v>
      </c>
      <c r="G1663" t="s">
        <v>732</v>
      </c>
      <c r="H1663" t="s">
        <v>765</v>
      </c>
      <c r="I1663" t="s">
        <v>766</v>
      </c>
    </row>
    <row r="1664" spans="1:9">
      <c r="A1664">
        <v>1663</v>
      </c>
      <c r="B1664" t="s">
        <v>152</v>
      </c>
      <c r="C1664" t="s">
        <v>759</v>
      </c>
      <c r="D1664">
        <v>2034</v>
      </c>
      <c r="E1664">
        <v>62.57590811</v>
      </c>
      <c r="F1664" t="s">
        <v>753</v>
      </c>
      <c r="G1664" t="s">
        <v>732</v>
      </c>
      <c r="H1664" t="s">
        <v>765</v>
      </c>
      <c r="I1664" t="s">
        <v>766</v>
      </c>
    </row>
    <row r="1665" spans="1:9">
      <c r="A1665">
        <v>1664</v>
      </c>
      <c r="B1665" t="s">
        <v>152</v>
      </c>
      <c r="C1665" t="s">
        <v>759</v>
      </c>
      <c r="D1665">
        <v>2035</v>
      </c>
      <c r="E1665">
        <v>62.57590794</v>
      </c>
      <c r="F1665" t="s">
        <v>753</v>
      </c>
      <c r="G1665" t="s">
        <v>732</v>
      </c>
      <c r="H1665" t="s">
        <v>765</v>
      </c>
      <c r="I1665" t="s">
        <v>766</v>
      </c>
    </row>
    <row r="1666" spans="1:9">
      <c r="A1666">
        <v>1665</v>
      </c>
      <c r="B1666" t="s">
        <v>152</v>
      </c>
      <c r="C1666" t="s">
        <v>759</v>
      </c>
      <c r="D1666">
        <v>2036</v>
      </c>
      <c r="E1666">
        <v>62.575907909999998</v>
      </c>
      <c r="F1666" t="s">
        <v>753</v>
      </c>
      <c r="G1666" t="s">
        <v>732</v>
      </c>
      <c r="H1666" t="s">
        <v>765</v>
      </c>
      <c r="I1666" t="s">
        <v>766</v>
      </c>
    </row>
    <row r="1667" spans="1:9">
      <c r="A1667">
        <v>1666</v>
      </c>
      <c r="B1667" t="s">
        <v>152</v>
      </c>
      <c r="C1667" t="s">
        <v>759</v>
      </c>
      <c r="D1667">
        <v>2037</v>
      </c>
      <c r="E1667">
        <v>62.575908009999999</v>
      </c>
      <c r="F1667" t="s">
        <v>753</v>
      </c>
      <c r="G1667" t="s">
        <v>732</v>
      </c>
      <c r="H1667" t="s">
        <v>765</v>
      </c>
      <c r="I1667" t="s">
        <v>766</v>
      </c>
    </row>
    <row r="1668" spans="1:9">
      <c r="A1668">
        <v>1667</v>
      </c>
      <c r="B1668" t="s">
        <v>152</v>
      </c>
      <c r="C1668" t="s">
        <v>759</v>
      </c>
      <c r="D1668">
        <v>2038</v>
      </c>
      <c r="E1668">
        <v>62.575908239999997</v>
      </c>
      <c r="F1668" t="s">
        <v>753</v>
      </c>
      <c r="G1668" t="s">
        <v>732</v>
      </c>
      <c r="H1668" t="s">
        <v>765</v>
      </c>
      <c r="I1668" t="s">
        <v>766</v>
      </c>
    </row>
    <row r="1669" spans="1:9">
      <c r="A1669">
        <v>1668</v>
      </c>
      <c r="B1669" t="s">
        <v>152</v>
      </c>
      <c r="C1669" t="s">
        <v>759</v>
      </c>
      <c r="D1669">
        <v>2039</v>
      </c>
      <c r="E1669">
        <v>62.57590862</v>
      </c>
      <c r="F1669" t="s">
        <v>753</v>
      </c>
      <c r="G1669" t="s">
        <v>732</v>
      </c>
      <c r="H1669" t="s">
        <v>765</v>
      </c>
      <c r="I1669" t="s">
        <v>766</v>
      </c>
    </row>
    <row r="1670" spans="1:9">
      <c r="A1670">
        <v>1669</v>
      </c>
      <c r="B1670" t="s">
        <v>152</v>
      </c>
      <c r="C1670" t="s">
        <v>759</v>
      </c>
      <c r="D1670">
        <v>2040</v>
      </c>
      <c r="E1670">
        <v>62.575909119999999</v>
      </c>
      <c r="F1670" t="s">
        <v>753</v>
      </c>
      <c r="G1670" t="s">
        <v>732</v>
      </c>
      <c r="H1670" t="s">
        <v>765</v>
      </c>
      <c r="I1670" t="s">
        <v>766</v>
      </c>
    </row>
    <row r="1671" spans="1:9">
      <c r="A1671">
        <v>1670</v>
      </c>
      <c r="B1671" t="s">
        <v>152</v>
      </c>
      <c r="C1671" t="s">
        <v>759</v>
      </c>
      <c r="D1671">
        <v>2041</v>
      </c>
      <c r="E1671">
        <v>62.575909760000002</v>
      </c>
      <c r="F1671" t="s">
        <v>753</v>
      </c>
      <c r="G1671" t="s">
        <v>732</v>
      </c>
      <c r="H1671" t="s">
        <v>765</v>
      </c>
      <c r="I1671" t="s">
        <v>766</v>
      </c>
    </row>
    <row r="1672" spans="1:9">
      <c r="A1672">
        <v>1671</v>
      </c>
      <c r="B1672" t="s">
        <v>152</v>
      </c>
      <c r="C1672" t="s">
        <v>759</v>
      </c>
      <c r="D1672">
        <v>2042</v>
      </c>
      <c r="E1672">
        <v>62.575910520000001</v>
      </c>
      <c r="F1672" t="s">
        <v>753</v>
      </c>
      <c r="G1672" t="s">
        <v>732</v>
      </c>
      <c r="H1672" t="s">
        <v>765</v>
      </c>
      <c r="I1672" t="s">
        <v>766</v>
      </c>
    </row>
    <row r="1673" spans="1:9">
      <c r="A1673">
        <v>1672</v>
      </c>
      <c r="B1673" t="s">
        <v>152</v>
      </c>
      <c r="C1673" t="s">
        <v>759</v>
      </c>
      <c r="D1673">
        <v>2043</v>
      </c>
      <c r="E1673">
        <v>62.575911419999997</v>
      </c>
      <c r="F1673" t="s">
        <v>753</v>
      </c>
      <c r="G1673" t="s">
        <v>732</v>
      </c>
      <c r="H1673" t="s">
        <v>765</v>
      </c>
      <c r="I1673" t="s">
        <v>766</v>
      </c>
    </row>
    <row r="1674" spans="1:9">
      <c r="A1674">
        <v>1673</v>
      </c>
      <c r="B1674" t="s">
        <v>152</v>
      </c>
      <c r="C1674" t="s">
        <v>759</v>
      </c>
      <c r="D1674">
        <v>2044</v>
      </c>
      <c r="E1674">
        <v>62.575912449999997</v>
      </c>
      <c r="F1674" t="s">
        <v>753</v>
      </c>
      <c r="G1674" t="s">
        <v>732</v>
      </c>
      <c r="H1674" t="s">
        <v>765</v>
      </c>
      <c r="I1674" t="s">
        <v>766</v>
      </c>
    </row>
    <row r="1675" spans="1:9">
      <c r="A1675">
        <v>1674</v>
      </c>
      <c r="B1675" t="s">
        <v>152</v>
      </c>
      <c r="C1675" t="s">
        <v>759</v>
      </c>
      <c r="D1675">
        <v>2045</v>
      </c>
      <c r="E1675">
        <v>62.5759136</v>
      </c>
      <c r="F1675" t="s">
        <v>753</v>
      </c>
      <c r="G1675" t="s">
        <v>732</v>
      </c>
      <c r="H1675" t="s">
        <v>765</v>
      </c>
      <c r="I1675" t="s">
        <v>766</v>
      </c>
    </row>
    <row r="1676" spans="1:9">
      <c r="A1676">
        <v>1675</v>
      </c>
      <c r="B1676" t="s">
        <v>152</v>
      </c>
      <c r="C1676" t="s">
        <v>759</v>
      </c>
      <c r="D1676">
        <v>2046</v>
      </c>
      <c r="E1676">
        <v>62.575914879999999</v>
      </c>
      <c r="F1676" t="s">
        <v>753</v>
      </c>
      <c r="G1676" t="s">
        <v>732</v>
      </c>
      <c r="H1676" t="s">
        <v>765</v>
      </c>
      <c r="I1676" t="s">
        <v>766</v>
      </c>
    </row>
    <row r="1677" spans="1:9">
      <c r="A1677">
        <v>1676</v>
      </c>
      <c r="B1677" t="s">
        <v>152</v>
      </c>
      <c r="C1677" t="s">
        <v>759</v>
      </c>
      <c r="D1677">
        <v>2047</v>
      </c>
      <c r="E1677">
        <v>62.575916290000002</v>
      </c>
      <c r="F1677" t="s">
        <v>753</v>
      </c>
      <c r="G1677" t="s">
        <v>732</v>
      </c>
      <c r="H1677" t="s">
        <v>765</v>
      </c>
      <c r="I1677" t="s">
        <v>766</v>
      </c>
    </row>
    <row r="1678" spans="1:9">
      <c r="A1678">
        <v>1677</v>
      </c>
      <c r="B1678" t="s">
        <v>152</v>
      </c>
      <c r="C1678" t="s">
        <v>759</v>
      </c>
      <c r="D1678">
        <v>2048</v>
      </c>
      <c r="E1678">
        <v>62.575917830000002</v>
      </c>
      <c r="F1678" t="s">
        <v>753</v>
      </c>
      <c r="G1678" t="s">
        <v>732</v>
      </c>
      <c r="H1678" t="s">
        <v>765</v>
      </c>
      <c r="I1678" t="s">
        <v>766</v>
      </c>
    </row>
    <row r="1679" spans="1:9">
      <c r="A1679">
        <v>1678</v>
      </c>
      <c r="B1679" t="s">
        <v>152</v>
      </c>
      <c r="C1679" t="s">
        <v>759</v>
      </c>
      <c r="D1679">
        <v>2049</v>
      </c>
      <c r="E1679">
        <v>62.575919489999997</v>
      </c>
      <c r="F1679" t="s">
        <v>753</v>
      </c>
      <c r="G1679" t="s">
        <v>732</v>
      </c>
      <c r="H1679" t="s">
        <v>765</v>
      </c>
      <c r="I1679" t="s">
        <v>766</v>
      </c>
    </row>
    <row r="1680" spans="1:9">
      <c r="A1680">
        <v>1679</v>
      </c>
      <c r="B1680" t="s">
        <v>152</v>
      </c>
      <c r="C1680" t="s">
        <v>759</v>
      </c>
      <c r="D1680">
        <v>2050</v>
      </c>
      <c r="E1680">
        <v>62.575921270000002</v>
      </c>
      <c r="F1680" t="s">
        <v>753</v>
      </c>
      <c r="G1680" t="s">
        <v>732</v>
      </c>
      <c r="H1680" t="s">
        <v>765</v>
      </c>
      <c r="I1680" t="s">
        <v>766</v>
      </c>
    </row>
    <row r="1681" spans="1:9">
      <c r="A1681">
        <v>1680</v>
      </c>
      <c r="B1681" t="s">
        <v>152</v>
      </c>
      <c r="C1681" t="s">
        <v>760</v>
      </c>
      <c r="D1681">
        <v>1990</v>
      </c>
      <c r="E1681">
        <v>20.585999999999999</v>
      </c>
      <c r="F1681" t="s">
        <v>753</v>
      </c>
      <c r="G1681" t="s">
        <v>732</v>
      </c>
      <c r="H1681" t="s">
        <v>765</v>
      </c>
      <c r="I1681" t="s">
        <v>766</v>
      </c>
    </row>
    <row r="1682" spans="1:9">
      <c r="A1682">
        <v>1681</v>
      </c>
      <c r="B1682" t="s">
        <v>152</v>
      </c>
      <c r="C1682" t="s">
        <v>760</v>
      </c>
      <c r="D1682">
        <v>1991</v>
      </c>
      <c r="E1682">
        <v>21.502500000000001</v>
      </c>
      <c r="F1682" t="s">
        <v>753</v>
      </c>
      <c r="G1682" t="s">
        <v>732</v>
      </c>
      <c r="H1682" t="s">
        <v>765</v>
      </c>
      <c r="I1682" t="s">
        <v>766</v>
      </c>
    </row>
    <row r="1683" spans="1:9">
      <c r="A1683">
        <v>1682</v>
      </c>
      <c r="B1683" t="s">
        <v>152</v>
      </c>
      <c r="C1683" t="s">
        <v>760</v>
      </c>
      <c r="D1683">
        <v>1992</v>
      </c>
      <c r="E1683">
        <v>22.577625000000001</v>
      </c>
      <c r="F1683" t="s">
        <v>753</v>
      </c>
      <c r="G1683" t="s">
        <v>732</v>
      </c>
      <c r="H1683" t="s">
        <v>765</v>
      </c>
      <c r="I1683" t="s">
        <v>766</v>
      </c>
    </row>
    <row r="1684" spans="1:9">
      <c r="A1684">
        <v>1683</v>
      </c>
      <c r="B1684" t="s">
        <v>152</v>
      </c>
      <c r="C1684" t="s">
        <v>760</v>
      </c>
      <c r="D1684">
        <v>1993</v>
      </c>
      <c r="E1684">
        <v>23.389256249999999</v>
      </c>
      <c r="F1684" t="s">
        <v>753</v>
      </c>
      <c r="G1684" t="s">
        <v>732</v>
      </c>
      <c r="H1684" t="s">
        <v>765</v>
      </c>
      <c r="I1684" t="s">
        <v>766</v>
      </c>
    </row>
    <row r="1685" spans="1:9">
      <c r="A1685">
        <v>1684</v>
      </c>
      <c r="B1685" t="s">
        <v>152</v>
      </c>
      <c r="C1685" t="s">
        <v>760</v>
      </c>
      <c r="D1685">
        <v>1994</v>
      </c>
      <c r="E1685">
        <v>24.149819062500001</v>
      </c>
      <c r="F1685" t="s">
        <v>753</v>
      </c>
      <c r="G1685" t="s">
        <v>732</v>
      </c>
      <c r="H1685" t="s">
        <v>765</v>
      </c>
      <c r="I1685" t="s">
        <v>766</v>
      </c>
    </row>
    <row r="1686" spans="1:9">
      <c r="A1686">
        <v>1685</v>
      </c>
      <c r="B1686" t="s">
        <v>152</v>
      </c>
      <c r="C1686" t="s">
        <v>760</v>
      </c>
      <c r="D1686">
        <v>1995</v>
      </c>
      <c r="E1686">
        <v>25.165785015625001</v>
      </c>
      <c r="F1686" t="s">
        <v>753</v>
      </c>
      <c r="G1686" t="s">
        <v>732</v>
      </c>
      <c r="H1686" t="s">
        <v>765</v>
      </c>
      <c r="I1686" t="s">
        <v>766</v>
      </c>
    </row>
    <row r="1687" spans="1:9">
      <c r="A1687">
        <v>1686</v>
      </c>
      <c r="B1687" t="s">
        <v>152</v>
      </c>
      <c r="C1687" t="s">
        <v>760</v>
      </c>
      <c r="D1687">
        <v>1996</v>
      </c>
      <c r="E1687">
        <v>25.404174266406251</v>
      </c>
      <c r="F1687" t="s">
        <v>753</v>
      </c>
      <c r="G1687" t="s">
        <v>732</v>
      </c>
      <c r="H1687" t="s">
        <v>765</v>
      </c>
      <c r="I1687" t="s">
        <v>766</v>
      </c>
    </row>
    <row r="1688" spans="1:9">
      <c r="A1688">
        <v>1687</v>
      </c>
      <c r="B1688" t="s">
        <v>152</v>
      </c>
      <c r="C1688" t="s">
        <v>760</v>
      </c>
      <c r="D1688">
        <v>1997</v>
      </c>
      <c r="E1688">
        <v>26.37005797972656</v>
      </c>
      <c r="F1688" t="s">
        <v>753</v>
      </c>
      <c r="G1688" t="s">
        <v>732</v>
      </c>
      <c r="H1688" t="s">
        <v>765</v>
      </c>
      <c r="I1688" t="s">
        <v>766</v>
      </c>
    </row>
    <row r="1689" spans="1:9">
      <c r="A1689">
        <v>1688</v>
      </c>
      <c r="B1689" t="s">
        <v>152</v>
      </c>
      <c r="C1689" t="s">
        <v>760</v>
      </c>
      <c r="D1689">
        <v>1998</v>
      </c>
      <c r="E1689">
        <v>25.62056087871289</v>
      </c>
      <c r="F1689" t="s">
        <v>753</v>
      </c>
      <c r="G1689" t="s">
        <v>732</v>
      </c>
      <c r="H1689" t="s">
        <v>765</v>
      </c>
      <c r="I1689" t="s">
        <v>766</v>
      </c>
    </row>
    <row r="1690" spans="1:9">
      <c r="A1690">
        <v>1689</v>
      </c>
      <c r="B1690" t="s">
        <v>152</v>
      </c>
      <c r="C1690" t="s">
        <v>760</v>
      </c>
      <c r="D1690">
        <v>1999</v>
      </c>
      <c r="E1690">
        <v>25.318863922648539</v>
      </c>
      <c r="F1690" t="s">
        <v>753</v>
      </c>
      <c r="G1690" t="s">
        <v>732</v>
      </c>
      <c r="H1690" t="s">
        <v>765</v>
      </c>
      <c r="I1690" t="s">
        <v>766</v>
      </c>
    </row>
    <row r="1691" spans="1:9">
      <c r="A1691">
        <v>1690</v>
      </c>
      <c r="B1691" t="s">
        <v>152</v>
      </c>
      <c r="C1691" t="s">
        <v>760</v>
      </c>
      <c r="D1691">
        <v>2000</v>
      </c>
      <c r="E1691">
        <v>20.164808859961539</v>
      </c>
      <c r="F1691" t="s">
        <v>753</v>
      </c>
      <c r="G1691" t="s">
        <v>732</v>
      </c>
      <c r="H1691" t="s">
        <v>765</v>
      </c>
      <c r="I1691" t="s">
        <v>766</v>
      </c>
    </row>
    <row r="1692" spans="1:9">
      <c r="A1692">
        <v>1691</v>
      </c>
      <c r="B1692" t="s">
        <v>152</v>
      </c>
      <c r="C1692" t="s">
        <v>760</v>
      </c>
      <c r="D1692">
        <v>2001</v>
      </c>
      <c r="E1692">
        <v>20.651896085180571</v>
      </c>
      <c r="F1692" t="s">
        <v>753</v>
      </c>
      <c r="G1692" t="s">
        <v>732</v>
      </c>
      <c r="H1692" t="s">
        <v>765</v>
      </c>
      <c r="I1692" t="s">
        <v>766</v>
      </c>
    </row>
    <row r="1693" spans="1:9">
      <c r="A1693">
        <v>1692</v>
      </c>
      <c r="B1693" t="s">
        <v>152</v>
      </c>
      <c r="C1693" t="s">
        <v>760</v>
      </c>
      <c r="D1693">
        <v>2002</v>
      </c>
      <c r="E1693">
        <v>24.033259949180572</v>
      </c>
      <c r="F1693" t="s">
        <v>753</v>
      </c>
      <c r="G1693" t="s">
        <v>732</v>
      </c>
      <c r="H1693" t="s">
        <v>765</v>
      </c>
      <c r="I1693" t="s">
        <v>766</v>
      </c>
    </row>
    <row r="1694" spans="1:9">
      <c r="A1694">
        <v>1693</v>
      </c>
      <c r="B1694" t="s">
        <v>152</v>
      </c>
      <c r="C1694" t="s">
        <v>760</v>
      </c>
      <c r="D1694">
        <v>2003</v>
      </c>
      <c r="E1694">
        <v>25.960654587289451</v>
      </c>
      <c r="F1694" t="s">
        <v>753</v>
      </c>
      <c r="G1694" t="s">
        <v>732</v>
      </c>
      <c r="H1694" t="s">
        <v>765</v>
      </c>
      <c r="I1694" t="s">
        <v>766</v>
      </c>
    </row>
    <row r="1695" spans="1:9">
      <c r="A1695">
        <v>1694</v>
      </c>
      <c r="B1695" t="s">
        <v>152</v>
      </c>
      <c r="C1695" t="s">
        <v>760</v>
      </c>
      <c r="D1695">
        <v>2004</v>
      </c>
      <c r="E1695">
        <v>29.80360549648297</v>
      </c>
      <c r="F1695" t="s">
        <v>753</v>
      </c>
      <c r="G1695" t="s">
        <v>732</v>
      </c>
      <c r="H1695" t="s">
        <v>765</v>
      </c>
      <c r="I1695" t="s">
        <v>766</v>
      </c>
    </row>
    <row r="1696" spans="1:9">
      <c r="A1696">
        <v>1695</v>
      </c>
      <c r="B1696" t="s">
        <v>152</v>
      </c>
      <c r="C1696" t="s">
        <v>760</v>
      </c>
      <c r="D1696">
        <v>2005</v>
      </c>
      <c r="E1696">
        <v>26.19377435159771</v>
      </c>
      <c r="F1696" t="s">
        <v>753</v>
      </c>
      <c r="G1696" t="s">
        <v>732</v>
      </c>
      <c r="H1696" t="s">
        <v>765</v>
      </c>
      <c r="I1696" t="s">
        <v>766</v>
      </c>
    </row>
    <row r="1697" spans="1:9">
      <c r="A1697">
        <v>1696</v>
      </c>
      <c r="B1697" t="s">
        <v>152</v>
      </c>
      <c r="C1697" t="s">
        <v>760</v>
      </c>
      <c r="D1697">
        <v>2006</v>
      </c>
      <c r="E1697">
        <v>21.692016207496529</v>
      </c>
      <c r="F1697" t="s">
        <v>753</v>
      </c>
      <c r="G1697" t="s">
        <v>732</v>
      </c>
      <c r="H1697" t="s">
        <v>765</v>
      </c>
      <c r="I1697" t="s">
        <v>766</v>
      </c>
    </row>
    <row r="1698" spans="1:9">
      <c r="A1698">
        <v>1697</v>
      </c>
      <c r="B1698" t="s">
        <v>152</v>
      </c>
      <c r="C1698" t="s">
        <v>760</v>
      </c>
      <c r="D1698">
        <v>2007</v>
      </c>
      <c r="E1698">
        <v>20.484810358296961</v>
      </c>
      <c r="F1698" t="s">
        <v>753</v>
      </c>
      <c r="G1698" t="s">
        <v>732</v>
      </c>
      <c r="H1698" t="s">
        <v>765</v>
      </c>
      <c r="I1698" t="s">
        <v>766</v>
      </c>
    </row>
    <row r="1699" spans="1:9">
      <c r="A1699">
        <v>1698</v>
      </c>
      <c r="B1699" t="s">
        <v>152</v>
      </c>
      <c r="C1699" t="s">
        <v>760</v>
      </c>
      <c r="D1699">
        <v>2008</v>
      </c>
      <c r="E1699">
        <v>19.93503104477653</v>
      </c>
      <c r="F1699" t="s">
        <v>753</v>
      </c>
      <c r="G1699" t="s">
        <v>732</v>
      </c>
      <c r="H1699" t="s">
        <v>765</v>
      </c>
      <c r="I1699" t="s">
        <v>766</v>
      </c>
    </row>
    <row r="1700" spans="1:9">
      <c r="A1700">
        <v>1699</v>
      </c>
      <c r="B1700" t="s">
        <v>152</v>
      </c>
      <c r="C1700" t="s">
        <v>760</v>
      </c>
      <c r="D1700">
        <v>2009</v>
      </c>
      <c r="E1700">
        <v>23.227986245354352</v>
      </c>
      <c r="F1700" t="s">
        <v>753</v>
      </c>
      <c r="G1700" t="s">
        <v>732</v>
      </c>
      <c r="H1700" t="s">
        <v>765</v>
      </c>
      <c r="I1700" t="s">
        <v>766</v>
      </c>
    </row>
    <row r="1701" spans="1:9">
      <c r="A1701">
        <v>1700</v>
      </c>
      <c r="B1701" t="s">
        <v>152</v>
      </c>
      <c r="C1701" t="s">
        <v>760</v>
      </c>
      <c r="D1701">
        <v>2010</v>
      </c>
      <c r="E1701">
        <v>23.538657742293889</v>
      </c>
      <c r="F1701" t="s">
        <v>753</v>
      </c>
      <c r="G1701" t="s">
        <v>732</v>
      </c>
      <c r="H1701" t="s">
        <v>765</v>
      </c>
      <c r="I1701" t="s">
        <v>766</v>
      </c>
    </row>
    <row r="1702" spans="1:9">
      <c r="A1702">
        <v>1701</v>
      </c>
      <c r="B1702" t="s">
        <v>152</v>
      </c>
      <c r="C1702" t="s">
        <v>760</v>
      </c>
      <c r="D1702">
        <v>2011</v>
      </c>
      <c r="E1702">
        <v>19.521264389513181</v>
      </c>
      <c r="F1702" t="s">
        <v>753</v>
      </c>
      <c r="G1702" t="s">
        <v>732</v>
      </c>
      <c r="H1702" t="s">
        <v>765</v>
      </c>
      <c r="I1702" t="s">
        <v>766</v>
      </c>
    </row>
    <row r="1703" spans="1:9">
      <c r="A1703">
        <v>1702</v>
      </c>
      <c r="B1703" t="s">
        <v>152</v>
      </c>
      <c r="C1703" t="s">
        <v>760</v>
      </c>
      <c r="D1703">
        <v>2012</v>
      </c>
      <c r="E1703">
        <v>21.540943245804751</v>
      </c>
      <c r="F1703" t="s">
        <v>753</v>
      </c>
      <c r="G1703" t="s">
        <v>732</v>
      </c>
      <c r="H1703" t="s">
        <v>765</v>
      </c>
      <c r="I1703" t="s">
        <v>766</v>
      </c>
    </row>
    <row r="1704" spans="1:9">
      <c r="A1704">
        <v>1703</v>
      </c>
      <c r="B1704" t="s">
        <v>152</v>
      </c>
      <c r="C1704" t="s">
        <v>760</v>
      </c>
      <c r="D1704">
        <v>2013</v>
      </c>
      <c r="E1704">
        <v>18.743308822104289</v>
      </c>
      <c r="F1704" t="s">
        <v>753</v>
      </c>
      <c r="G1704" t="s">
        <v>732</v>
      </c>
      <c r="H1704" t="s">
        <v>765</v>
      </c>
      <c r="I1704" t="s">
        <v>766</v>
      </c>
    </row>
    <row r="1705" spans="1:9">
      <c r="A1705">
        <v>1704</v>
      </c>
      <c r="B1705" t="s">
        <v>152</v>
      </c>
      <c r="C1705" t="s">
        <v>760</v>
      </c>
      <c r="D1705">
        <v>2014</v>
      </c>
      <c r="E1705">
        <v>17.316639576168789</v>
      </c>
      <c r="F1705" t="s">
        <v>753</v>
      </c>
      <c r="G1705" t="s">
        <v>732</v>
      </c>
      <c r="H1705" t="s">
        <v>765</v>
      </c>
      <c r="I1705" t="s">
        <v>766</v>
      </c>
    </row>
    <row r="1706" spans="1:9">
      <c r="A1706">
        <v>1705</v>
      </c>
      <c r="B1706" t="s">
        <v>152</v>
      </c>
      <c r="C1706" t="s">
        <v>760</v>
      </c>
      <c r="D1706">
        <v>2015</v>
      </c>
      <c r="E1706">
        <v>16.970090641175471</v>
      </c>
      <c r="F1706" t="s">
        <v>753</v>
      </c>
      <c r="G1706" t="s">
        <v>732</v>
      </c>
      <c r="H1706" t="s">
        <v>765</v>
      </c>
      <c r="I1706" t="s">
        <v>766</v>
      </c>
    </row>
    <row r="1707" spans="1:9">
      <c r="A1707">
        <v>1706</v>
      </c>
      <c r="B1707" t="s">
        <v>152</v>
      </c>
      <c r="C1707" t="s">
        <v>760</v>
      </c>
      <c r="D1707">
        <v>2016</v>
      </c>
      <c r="E1707">
        <v>17.896067092177098</v>
      </c>
      <c r="F1707" t="s">
        <v>753</v>
      </c>
      <c r="G1707" t="s">
        <v>732</v>
      </c>
      <c r="H1707" t="s">
        <v>765</v>
      </c>
      <c r="I1707" t="s">
        <v>766</v>
      </c>
    </row>
    <row r="1708" spans="1:9">
      <c r="A1708">
        <v>1707</v>
      </c>
      <c r="B1708" t="s">
        <v>152</v>
      </c>
      <c r="C1708" t="s">
        <v>760</v>
      </c>
      <c r="D1708">
        <v>2017</v>
      </c>
      <c r="E1708">
        <v>15.243828671418241</v>
      </c>
      <c r="F1708" t="s">
        <v>753</v>
      </c>
      <c r="G1708" t="s">
        <v>732</v>
      </c>
      <c r="H1708" t="s">
        <v>765</v>
      </c>
      <c r="I1708" t="s">
        <v>766</v>
      </c>
    </row>
    <row r="1709" spans="1:9">
      <c r="A1709">
        <v>1708</v>
      </c>
      <c r="B1709" t="s">
        <v>152</v>
      </c>
      <c r="C1709" t="s">
        <v>760</v>
      </c>
      <c r="D1709">
        <v>2018</v>
      </c>
      <c r="E1709">
        <v>15.16046605648533</v>
      </c>
      <c r="F1709" t="s">
        <v>753</v>
      </c>
      <c r="G1709" t="s">
        <v>732</v>
      </c>
      <c r="H1709" t="s">
        <v>765</v>
      </c>
      <c r="I1709" t="s">
        <v>766</v>
      </c>
    </row>
    <row r="1710" spans="1:9">
      <c r="A1710">
        <v>1709</v>
      </c>
      <c r="B1710" t="s">
        <v>152</v>
      </c>
      <c r="C1710" t="s">
        <v>760</v>
      </c>
      <c r="D1710">
        <v>2019</v>
      </c>
      <c r="E1710">
        <v>16.481411472012471</v>
      </c>
      <c r="F1710" t="s">
        <v>753</v>
      </c>
      <c r="G1710" t="s">
        <v>732</v>
      </c>
      <c r="H1710" t="s">
        <v>765</v>
      </c>
      <c r="I1710" t="s">
        <v>766</v>
      </c>
    </row>
    <row r="1711" spans="1:9">
      <c r="A1711">
        <v>1710</v>
      </c>
      <c r="B1711" t="s">
        <v>152</v>
      </c>
      <c r="C1711" t="s">
        <v>760</v>
      </c>
      <c r="D1711">
        <v>2020</v>
      </c>
      <c r="E1711">
        <v>17.009029364967869</v>
      </c>
      <c r="F1711" t="s">
        <v>753</v>
      </c>
      <c r="G1711" t="s">
        <v>732</v>
      </c>
      <c r="H1711" t="s">
        <v>765</v>
      </c>
      <c r="I1711" t="s">
        <v>766</v>
      </c>
    </row>
    <row r="1712" spans="1:9">
      <c r="A1712">
        <v>1711</v>
      </c>
      <c r="B1712" t="s">
        <v>152</v>
      </c>
      <c r="C1712" t="s">
        <v>760</v>
      </c>
      <c r="D1712">
        <v>2021</v>
      </c>
      <c r="E1712">
        <v>16.03310305608537</v>
      </c>
      <c r="F1712" t="s">
        <v>753</v>
      </c>
      <c r="G1712" t="s">
        <v>732</v>
      </c>
      <c r="H1712" t="s">
        <v>765</v>
      </c>
      <c r="I1712" t="s">
        <v>766</v>
      </c>
    </row>
    <row r="1713" spans="1:9">
      <c r="A1713">
        <v>1712</v>
      </c>
      <c r="B1713" t="s">
        <v>152</v>
      </c>
      <c r="C1713" t="s">
        <v>760</v>
      </c>
      <c r="D1713">
        <v>2022</v>
      </c>
      <c r="E1713">
        <v>19.376727194456741</v>
      </c>
      <c r="F1713" t="s">
        <v>753</v>
      </c>
      <c r="G1713" t="s">
        <v>732</v>
      </c>
      <c r="H1713" t="s">
        <v>765</v>
      </c>
      <c r="I1713" t="s">
        <v>766</v>
      </c>
    </row>
    <row r="1714" spans="1:9">
      <c r="A1714">
        <v>1713</v>
      </c>
      <c r="B1714" t="s">
        <v>152</v>
      </c>
      <c r="C1714" t="s">
        <v>760</v>
      </c>
      <c r="D1714">
        <v>2023</v>
      </c>
      <c r="E1714">
        <v>16.628568921315761</v>
      </c>
      <c r="F1714" t="s">
        <v>753</v>
      </c>
      <c r="G1714" t="s">
        <v>732</v>
      </c>
      <c r="H1714" t="s">
        <v>765</v>
      </c>
      <c r="I1714" t="s">
        <v>766</v>
      </c>
    </row>
    <row r="1715" spans="1:9">
      <c r="A1715">
        <v>1714</v>
      </c>
      <c r="B1715" t="s">
        <v>152</v>
      </c>
      <c r="C1715" t="s">
        <v>760</v>
      </c>
      <c r="D1715">
        <v>2024</v>
      </c>
      <c r="E1715">
        <v>21.761329750000002</v>
      </c>
      <c r="F1715" t="s">
        <v>753</v>
      </c>
      <c r="G1715" t="s">
        <v>732</v>
      </c>
      <c r="H1715" t="s">
        <v>765</v>
      </c>
      <c r="I1715" t="s">
        <v>766</v>
      </c>
    </row>
    <row r="1716" spans="1:9">
      <c r="A1716">
        <v>1715</v>
      </c>
      <c r="B1716" t="s">
        <v>152</v>
      </c>
      <c r="C1716" t="s">
        <v>760</v>
      </c>
      <c r="D1716">
        <v>2025</v>
      </c>
      <c r="E1716">
        <v>22.168821730000001</v>
      </c>
      <c r="F1716" t="s">
        <v>753</v>
      </c>
      <c r="G1716" t="s">
        <v>732</v>
      </c>
      <c r="H1716" t="s">
        <v>765</v>
      </c>
      <c r="I1716" t="s">
        <v>766</v>
      </c>
    </row>
    <row r="1717" spans="1:9">
      <c r="A1717">
        <v>1716</v>
      </c>
      <c r="B1717" t="s">
        <v>152</v>
      </c>
      <c r="C1717" t="s">
        <v>760</v>
      </c>
      <c r="D1717">
        <v>2026</v>
      </c>
      <c r="E1717">
        <v>22.601803390000001</v>
      </c>
      <c r="F1717" t="s">
        <v>753</v>
      </c>
      <c r="G1717" t="s">
        <v>732</v>
      </c>
      <c r="H1717" t="s">
        <v>765</v>
      </c>
      <c r="I1717" t="s">
        <v>766</v>
      </c>
    </row>
    <row r="1718" spans="1:9">
      <c r="A1718">
        <v>1717</v>
      </c>
      <c r="B1718" t="s">
        <v>152</v>
      </c>
      <c r="C1718" t="s">
        <v>760</v>
      </c>
      <c r="D1718">
        <v>2027</v>
      </c>
      <c r="E1718">
        <v>23.061757920000002</v>
      </c>
      <c r="F1718" t="s">
        <v>753</v>
      </c>
      <c r="G1718" t="s">
        <v>732</v>
      </c>
      <c r="H1718" t="s">
        <v>765</v>
      </c>
      <c r="I1718" t="s">
        <v>766</v>
      </c>
    </row>
    <row r="1719" spans="1:9">
      <c r="A1719">
        <v>1718</v>
      </c>
      <c r="B1719" t="s">
        <v>152</v>
      </c>
      <c r="C1719" t="s">
        <v>760</v>
      </c>
      <c r="D1719">
        <v>2028</v>
      </c>
      <c r="E1719">
        <v>23.550258209999999</v>
      </c>
      <c r="F1719" t="s">
        <v>753</v>
      </c>
      <c r="G1719" t="s">
        <v>732</v>
      </c>
      <c r="H1719" t="s">
        <v>765</v>
      </c>
      <c r="I1719" t="s">
        <v>766</v>
      </c>
    </row>
    <row r="1720" spans="1:9">
      <c r="A1720">
        <v>1719</v>
      </c>
      <c r="B1720" t="s">
        <v>152</v>
      </c>
      <c r="C1720" t="s">
        <v>760</v>
      </c>
      <c r="D1720">
        <v>2029</v>
      </c>
      <c r="E1720">
        <v>24.068972349999999</v>
      </c>
      <c r="F1720" t="s">
        <v>753</v>
      </c>
      <c r="G1720" t="s">
        <v>732</v>
      </c>
      <c r="H1720" t="s">
        <v>765</v>
      </c>
      <c r="I1720" t="s">
        <v>766</v>
      </c>
    </row>
    <row r="1721" spans="1:9">
      <c r="A1721">
        <v>1720</v>
      </c>
      <c r="B1721" t="s">
        <v>152</v>
      </c>
      <c r="C1721" t="s">
        <v>760</v>
      </c>
      <c r="D1721">
        <v>2030</v>
      </c>
      <c r="E1721">
        <v>24.61966923</v>
      </c>
      <c r="F1721" t="s">
        <v>753</v>
      </c>
      <c r="G1721" t="s">
        <v>732</v>
      </c>
      <c r="H1721" t="s">
        <v>765</v>
      </c>
      <c r="I1721" t="s">
        <v>766</v>
      </c>
    </row>
    <row r="1722" spans="1:9">
      <c r="A1722">
        <v>1721</v>
      </c>
      <c r="B1722" t="s">
        <v>152</v>
      </c>
      <c r="C1722" t="s">
        <v>760</v>
      </c>
      <c r="D1722">
        <v>2031</v>
      </c>
      <c r="E1722">
        <v>24.61662995</v>
      </c>
      <c r="F1722" t="s">
        <v>753</v>
      </c>
      <c r="G1722" t="s">
        <v>732</v>
      </c>
      <c r="H1722" t="s">
        <v>765</v>
      </c>
      <c r="I1722" t="s">
        <v>766</v>
      </c>
    </row>
    <row r="1723" spans="1:9">
      <c r="A1723">
        <v>1722</v>
      </c>
      <c r="B1723" t="s">
        <v>152</v>
      </c>
      <c r="C1723" t="s">
        <v>760</v>
      </c>
      <c r="D1723">
        <v>2032</v>
      </c>
      <c r="E1723">
        <v>24.61418244</v>
      </c>
      <c r="F1723" t="s">
        <v>753</v>
      </c>
      <c r="G1723" t="s">
        <v>732</v>
      </c>
      <c r="H1723" t="s">
        <v>765</v>
      </c>
      <c r="I1723" t="s">
        <v>766</v>
      </c>
    </row>
    <row r="1724" spans="1:9">
      <c r="A1724">
        <v>1723</v>
      </c>
      <c r="B1724" t="s">
        <v>152</v>
      </c>
      <c r="C1724" t="s">
        <v>760</v>
      </c>
      <c r="D1724">
        <v>2033</v>
      </c>
      <c r="E1724">
        <v>24.612320329999999</v>
      </c>
      <c r="F1724" t="s">
        <v>753</v>
      </c>
      <c r="G1724" t="s">
        <v>732</v>
      </c>
      <c r="H1724" t="s">
        <v>765</v>
      </c>
      <c r="I1724" t="s">
        <v>766</v>
      </c>
    </row>
    <row r="1725" spans="1:9">
      <c r="A1725">
        <v>1724</v>
      </c>
      <c r="B1725" t="s">
        <v>152</v>
      </c>
      <c r="C1725" t="s">
        <v>760</v>
      </c>
      <c r="D1725">
        <v>2034</v>
      </c>
      <c r="E1725">
        <v>24.611037530000001</v>
      </c>
      <c r="F1725" t="s">
        <v>753</v>
      </c>
      <c r="G1725" t="s">
        <v>732</v>
      </c>
      <c r="H1725" t="s">
        <v>765</v>
      </c>
      <c r="I1725" t="s">
        <v>766</v>
      </c>
    </row>
    <row r="1726" spans="1:9">
      <c r="A1726">
        <v>1725</v>
      </c>
      <c r="B1726" t="s">
        <v>152</v>
      </c>
      <c r="C1726" t="s">
        <v>760</v>
      </c>
      <c r="D1726">
        <v>2035</v>
      </c>
      <c r="E1726">
        <v>24.610328200000001</v>
      </c>
      <c r="F1726" t="s">
        <v>753</v>
      </c>
      <c r="G1726" t="s">
        <v>732</v>
      </c>
      <c r="H1726" t="s">
        <v>765</v>
      </c>
      <c r="I1726" t="s">
        <v>766</v>
      </c>
    </row>
    <row r="1727" spans="1:9">
      <c r="A1727">
        <v>1726</v>
      </c>
      <c r="B1727" t="s">
        <v>152</v>
      </c>
      <c r="C1727" t="s">
        <v>760</v>
      </c>
      <c r="D1727">
        <v>2036</v>
      </c>
      <c r="E1727">
        <v>24.610186760000001</v>
      </c>
      <c r="F1727" t="s">
        <v>753</v>
      </c>
      <c r="G1727" t="s">
        <v>732</v>
      </c>
      <c r="H1727" t="s">
        <v>765</v>
      </c>
      <c r="I1727" t="s">
        <v>766</v>
      </c>
    </row>
    <row r="1728" spans="1:9">
      <c r="A1728">
        <v>1727</v>
      </c>
      <c r="B1728" t="s">
        <v>152</v>
      </c>
      <c r="C1728" t="s">
        <v>760</v>
      </c>
      <c r="D1728">
        <v>2037</v>
      </c>
      <c r="E1728">
        <v>24.61060788</v>
      </c>
      <c r="F1728" t="s">
        <v>753</v>
      </c>
      <c r="G1728" t="s">
        <v>732</v>
      </c>
      <c r="H1728" t="s">
        <v>765</v>
      </c>
      <c r="I1728" t="s">
        <v>766</v>
      </c>
    </row>
    <row r="1729" spans="1:9">
      <c r="A1729">
        <v>1728</v>
      </c>
      <c r="B1729" t="s">
        <v>152</v>
      </c>
      <c r="C1729" t="s">
        <v>760</v>
      </c>
      <c r="D1729">
        <v>2038</v>
      </c>
      <c r="E1729">
        <v>24.611586469999999</v>
      </c>
      <c r="F1729" t="s">
        <v>753</v>
      </c>
      <c r="G1729" t="s">
        <v>732</v>
      </c>
      <c r="H1729" t="s">
        <v>765</v>
      </c>
      <c r="I1729" t="s">
        <v>766</v>
      </c>
    </row>
    <row r="1730" spans="1:9">
      <c r="A1730">
        <v>1729</v>
      </c>
      <c r="B1730" t="s">
        <v>152</v>
      </c>
      <c r="C1730" t="s">
        <v>760</v>
      </c>
      <c r="D1730">
        <v>2039</v>
      </c>
      <c r="E1730">
        <v>24.613117679999998</v>
      </c>
      <c r="F1730" t="s">
        <v>753</v>
      </c>
      <c r="G1730" t="s">
        <v>732</v>
      </c>
      <c r="H1730" t="s">
        <v>765</v>
      </c>
      <c r="I1730" t="s">
        <v>766</v>
      </c>
    </row>
    <row r="1731" spans="1:9">
      <c r="A1731">
        <v>1730</v>
      </c>
      <c r="B1731" t="s">
        <v>152</v>
      </c>
      <c r="C1731" t="s">
        <v>760</v>
      </c>
      <c r="D1731">
        <v>2040</v>
      </c>
      <c r="E1731">
        <v>24.615196900000001</v>
      </c>
      <c r="F1731" t="s">
        <v>753</v>
      </c>
      <c r="G1731" t="s">
        <v>732</v>
      </c>
      <c r="H1731" t="s">
        <v>765</v>
      </c>
      <c r="I1731" t="s">
        <v>766</v>
      </c>
    </row>
    <row r="1732" spans="1:9">
      <c r="A1732">
        <v>1731</v>
      </c>
      <c r="B1732" t="s">
        <v>152</v>
      </c>
      <c r="C1732" t="s">
        <v>760</v>
      </c>
      <c r="D1732">
        <v>2041</v>
      </c>
      <c r="E1732">
        <v>24.617819740000002</v>
      </c>
      <c r="F1732" t="s">
        <v>753</v>
      </c>
      <c r="G1732" t="s">
        <v>732</v>
      </c>
      <c r="H1732" t="s">
        <v>765</v>
      </c>
      <c r="I1732" t="s">
        <v>766</v>
      </c>
    </row>
    <row r="1733" spans="1:9">
      <c r="A1733">
        <v>1732</v>
      </c>
      <c r="B1733" t="s">
        <v>152</v>
      </c>
      <c r="C1733" t="s">
        <v>760</v>
      </c>
      <c r="D1733">
        <v>2042</v>
      </c>
      <c r="E1733">
        <v>24.620982040000001</v>
      </c>
      <c r="F1733" t="s">
        <v>753</v>
      </c>
      <c r="G1733" t="s">
        <v>732</v>
      </c>
      <c r="H1733" t="s">
        <v>765</v>
      </c>
      <c r="I1733" t="s">
        <v>766</v>
      </c>
    </row>
    <row r="1734" spans="1:9">
      <c r="A1734">
        <v>1733</v>
      </c>
      <c r="B1734" t="s">
        <v>152</v>
      </c>
      <c r="C1734" t="s">
        <v>760</v>
      </c>
      <c r="D1734">
        <v>2043</v>
      </c>
      <c r="E1734">
        <v>24.624679860000001</v>
      </c>
      <c r="F1734" t="s">
        <v>753</v>
      </c>
      <c r="G1734" t="s">
        <v>732</v>
      </c>
      <c r="H1734" t="s">
        <v>765</v>
      </c>
      <c r="I1734" t="s">
        <v>766</v>
      </c>
    </row>
    <row r="1735" spans="1:9">
      <c r="A1735">
        <v>1734</v>
      </c>
      <c r="B1735" t="s">
        <v>152</v>
      </c>
      <c r="C1735" t="s">
        <v>760</v>
      </c>
      <c r="D1735">
        <v>2044</v>
      </c>
      <c r="E1735">
        <v>24.628909480000001</v>
      </c>
      <c r="F1735" t="s">
        <v>753</v>
      </c>
      <c r="G1735" t="s">
        <v>732</v>
      </c>
      <c r="H1735" t="s">
        <v>765</v>
      </c>
      <c r="I1735" t="s">
        <v>766</v>
      </c>
    </row>
    <row r="1736" spans="1:9">
      <c r="A1736">
        <v>1735</v>
      </c>
      <c r="B1736" t="s">
        <v>152</v>
      </c>
      <c r="C1736" t="s">
        <v>760</v>
      </c>
      <c r="D1736">
        <v>2045</v>
      </c>
      <c r="E1736">
        <v>24.633667389999999</v>
      </c>
      <c r="F1736" t="s">
        <v>753</v>
      </c>
      <c r="G1736" t="s">
        <v>732</v>
      </c>
      <c r="H1736" t="s">
        <v>765</v>
      </c>
      <c r="I1736" t="s">
        <v>766</v>
      </c>
    </row>
    <row r="1737" spans="1:9">
      <c r="A1737">
        <v>1736</v>
      </c>
      <c r="B1737" t="s">
        <v>152</v>
      </c>
      <c r="C1737" t="s">
        <v>760</v>
      </c>
      <c r="D1737">
        <v>2046</v>
      </c>
      <c r="E1737">
        <v>24.63895029</v>
      </c>
      <c r="F1737" t="s">
        <v>753</v>
      </c>
      <c r="G1737" t="s">
        <v>732</v>
      </c>
      <c r="H1737" t="s">
        <v>765</v>
      </c>
      <c r="I1737" t="s">
        <v>766</v>
      </c>
    </row>
    <row r="1738" spans="1:9">
      <c r="A1738">
        <v>1737</v>
      </c>
      <c r="B1738" t="s">
        <v>152</v>
      </c>
      <c r="C1738" t="s">
        <v>760</v>
      </c>
      <c r="D1738">
        <v>2047</v>
      </c>
      <c r="E1738">
        <v>24.644755079999999</v>
      </c>
      <c r="F1738" t="s">
        <v>753</v>
      </c>
      <c r="G1738" t="s">
        <v>732</v>
      </c>
      <c r="H1738" t="s">
        <v>765</v>
      </c>
      <c r="I1738" t="s">
        <v>766</v>
      </c>
    </row>
    <row r="1739" spans="1:9">
      <c r="A1739">
        <v>1738</v>
      </c>
      <c r="B1739" t="s">
        <v>152</v>
      </c>
      <c r="C1739" t="s">
        <v>760</v>
      </c>
      <c r="D1739">
        <v>2048</v>
      </c>
      <c r="E1739">
        <v>24.651078869999999</v>
      </c>
      <c r="F1739" t="s">
        <v>753</v>
      </c>
      <c r="G1739" t="s">
        <v>732</v>
      </c>
      <c r="H1739" t="s">
        <v>765</v>
      </c>
      <c r="I1739" t="s">
        <v>766</v>
      </c>
    </row>
    <row r="1740" spans="1:9">
      <c r="A1740">
        <v>1739</v>
      </c>
      <c r="B1740" t="s">
        <v>152</v>
      </c>
      <c r="C1740" t="s">
        <v>760</v>
      </c>
      <c r="D1740">
        <v>2049</v>
      </c>
      <c r="E1740">
        <v>24.657918970000001</v>
      </c>
      <c r="F1740" t="s">
        <v>753</v>
      </c>
      <c r="G1740" t="s">
        <v>732</v>
      </c>
      <c r="H1740" t="s">
        <v>765</v>
      </c>
      <c r="I1740" t="s">
        <v>766</v>
      </c>
    </row>
    <row r="1741" spans="1:9">
      <c r="A1741">
        <v>1740</v>
      </c>
      <c r="B1741" t="s">
        <v>152</v>
      </c>
      <c r="C1741" t="s">
        <v>760</v>
      </c>
      <c r="D1741">
        <v>2050</v>
      </c>
      <c r="E1741">
        <v>24.66527288</v>
      </c>
      <c r="F1741" t="s">
        <v>753</v>
      </c>
      <c r="G1741" t="s">
        <v>732</v>
      </c>
      <c r="H1741" t="s">
        <v>765</v>
      </c>
      <c r="I1741" t="s">
        <v>766</v>
      </c>
    </row>
    <row r="1742" spans="1:9">
      <c r="A1742">
        <v>1741</v>
      </c>
      <c r="B1742" t="s">
        <v>761</v>
      </c>
      <c r="C1742" t="s">
        <v>752</v>
      </c>
      <c r="D1742">
        <v>2020</v>
      </c>
      <c r="E1742">
        <v>32.355540480000002</v>
      </c>
      <c r="F1742" t="s">
        <v>753</v>
      </c>
      <c r="G1742" t="s">
        <v>732</v>
      </c>
      <c r="H1742" t="s">
        <v>765</v>
      </c>
      <c r="I1742" t="s">
        <v>766</v>
      </c>
    </row>
    <row r="1743" spans="1:9">
      <c r="A1743">
        <v>1742</v>
      </c>
      <c r="B1743" t="s">
        <v>761</v>
      </c>
      <c r="C1743" t="s">
        <v>752</v>
      </c>
      <c r="D1743">
        <v>2021</v>
      </c>
      <c r="E1743">
        <v>17.847672889999998</v>
      </c>
      <c r="F1743" t="s">
        <v>753</v>
      </c>
      <c r="G1743" t="s">
        <v>732</v>
      </c>
      <c r="H1743" t="s">
        <v>765</v>
      </c>
      <c r="I1743" t="s">
        <v>766</v>
      </c>
    </row>
    <row r="1744" spans="1:9">
      <c r="A1744">
        <v>1743</v>
      </c>
      <c r="B1744" t="s">
        <v>761</v>
      </c>
      <c r="C1744" t="s">
        <v>752</v>
      </c>
      <c r="D1744">
        <v>2022</v>
      </c>
      <c r="E1744">
        <v>16.546446750000001</v>
      </c>
      <c r="F1744" t="s">
        <v>753</v>
      </c>
      <c r="G1744" t="s">
        <v>732</v>
      </c>
      <c r="H1744" t="s">
        <v>765</v>
      </c>
      <c r="I1744" t="s">
        <v>766</v>
      </c>
    </row>
    <row r="1745" spans="1:9">
      <c r="A1745">
        <v>1744</v>
      </c>
      <c r="B1745" t="s">
        <v>761</v>
      </c>
      <c r="C1745" t="s">
        <v>752</v>
      </c>
      <c r="D1745">
        <v>2023</v>
      </c>
      <c r="E1745">
        <v>15.78365097</v>
      </c>
      <c r="F1745" t="s">
        <v>753</v>
      </c>
      <c r="G1745" t="s">
        <v>732</v>
      </c>
      <c r="H1745" t="s">
        <v>765</v>
      </c>
      <c r="I1745" t="s">
        <v>766</v>
      </c>
    </row>
    <row r="1746" spans="1:9">
      <c r="A1746">
        <v>1745</v>
      </c>
      <c r="B1746" t="s">
        <v>761</v>
      </c>
      <c r="C1746" t="s">
        <v>752</v>
      </c>
      <c r="D1746">
        <v>2024</v>
      </c>
      <c r="E1746">
        <v>25.184309949999999</v>
      </c>
      <c r="F1746" t="s">
        <v>753</v>
      </c>
      <c r="G1746" t="s">
        <v>732</v>
      </c>
      <c r="H1746" t="s">
        <v>765</v>
      </c>
      <c r="I1746" t="s">
        <v>766</v>
      </c>
    </row>
    <row r="1747" spans="1:9">
      <c r="A1747">
        <v>1746</v>
      </c>
      <c r="B1747" t="s">
        <v>761</v>
      </c>
      <c r="C1747" t="s">
        <v>752</v>
      </c>
      <c r="D1747">
        <v>2025</v>
      </c>
      <c r="E1747">
        <v>25.184309949999999</v>
      </c>
      <c r="F1747" t="s">
        <v>753</v>
      </c>
      <c r="G1747" t="s">
        <v>732</v>
      </c>
      <c r="H1747" t="s">
        <v>765</v>
      </c>
      <c r="I1747" t="s">
        <v>766</v>
      </c>
    </row>
    <row r="1748" spans="1:9">
      <c r="A1748">
        <v>1747</v>
      </c>
      <c r="B1748" t="s">
        <v>761</v>
      </c>
      <c r="C1748" t="s">
        <v>752</v>
      </c>
      <c r="D1748">
        <v>2026</v>
      </c>
      <c r="E1748">
        <v>25.184309949999999</v>
      </c>
      <c r="F1748" t="s">
        <v>753</v>
      </c>
      <c r="G1748" t="s">
        <v>732</v>
      </c>
      <c r="H1748" t="s">
        <v>765</v>
      </c>
      <c r="I1748" t="s">
        <v>766</v>
      </c>
    </row>
    <row r="1749" spans="1:9">
      <c r="A1749">
        <v>1748</v>
      </c>
      <c r="B1749" t="s">
        <v>761</v>
      </c>
      <c r="C1749" t="s">
        <v>752</v>
      </c>
      <c r="D1749">
        <v>2027</v>
      </c>
      <c r="E1749">
        <v>25.184309949999999</v>
      </c>
      <c r="F1749" t="s">
        <v>753</v>
      </c>
      <c r="G1749" t="s">
        <v>732</v>
      </c>
      <c r="H1749" t="s">
        <v>765</v>
      </c>
      <c r="I1749" t="s">
        <v>766</v>
      </c>
    </row>
    <row r="1750" spans="1:9">
      <c r="A1750">
        <v>1749</v>
      </c>
      <c r="B1750" t="s">
        <v>761</v>
      </c>
      <c r="C1750" t="s">
        <v>752</v>
      </c>
      <c r="D1750">
        <v>2028</v>
      </c>
      <c r="E1750">
        <v>25.184309949999999</v>
      </c>
      <c r="F1750" t="s">
        <v>753</v>
      </c>
      <c r="G1750" t="s">
        <v>732</v>
      </c>
      <c r="H1750" t="s">
        <v>765</v>
      </c>
      <c r="I1750" t="s">
        <v>766</v>
      </c>
    </row>
    <row r="1751" spans="1:9">
      <c r="A1751">
        <v>1750</v>
      </c>
      <c r="B1751" t="s">
        <v>761</v>
      </c>
      <c r="C1751" t="s">
        <v>752</v>
      </c>
      <c r="D1751">
        <v>2029</v>
      </c>
      <c r="E1751">
        <v>25.184309949999999</v>
      </c>
      <c r="F1751" t="s">
        <v>753</v>
      </c>
      <c r="G1751" t="s">
        <v>732</v>
      </c>
      <c r="H1751" t="s">
        <v>765</v>
      </c>
      <c r="I1751" t="s">
        <v>766</v>
      </c>
    </row>
    <row r="1752" spans="1:9">
      <c r="A1752">
        <v>1751</v>
      </c>
      <c r="B1752" t="s">
        <v>761</v>
      </c>
      <c r="C1752" t="s">
        <v>752</v>
      </c>
      <c r="D1752">
        <v>2030</v>
      </c>
      <c r="E1752">
        <v>25.184309949999999</v>
      </c>
      <c r="F1752" t="s">
        <v>753</v>
      </c>
      <c r="G1752" t="s">
        <v>732</v>
      </c>
      <c r="H1752" t="s">
        <v>765</v>
      </c>
      <c r="I1752" t="s">
        <v>766</v>
      </c>
    </row>
    <row r="1753" spans="1:9">
      <c r="A1753">
        <v>1752</v>
      </c>
      <c r="B1753" t="s">
        <v>761</v>
      </c>
      <c r="C1753" t="s">
        <v>752</v>
      </c>
      <c r="D1753">
        <v>2031</v>
      </c>
      <c r="E1753">
        <v>25.184309949999999</v>
      </c>
      <c r="F1753" t="s">
        <v>753</v>
      </c>
      <c r="G1753" t="s">
        <v>732</v>
      </c>
      <c r="H1753" t="s">
        <v>765</v>
      </c>
      <c r="I1753" t="s">
        <v>766</v>
      </c>
    </row>
    <row r="1754" spans="1:9">
      <c r="A1754">
        <v>1753</v>
      </c>
      <c r="B1754" t="s">
        <v>761</v>
      </c>
      <c r="C1754" t="s">
        <v>752</v>
      </c>
      <c r="D1754">
        <v>2032</v>
      </c>
      <c r="E1754">
        <v>25.184309949999999</v>
      </c>
      <c r="F1754" t="s">
        <v>753</v>
      </c>
      <c r="G1754" t="s">
        <v>732</v>
      </c>
      <c r="H1754" t="s">
        <v>765</v>
      </c>
      <c r="I1754" t="s">
        <v>766</v>
      </c>
    </row>
    <row r="1755" spans="1:9">
      <c r="A1755">
        <v>1754</v>
      </c>
      <c r="B1755" t="s">
        <v>761</v>
      </c>
      <c r="C1755" t="s">
        <v>752</v>
      </c>
      <c r="D1755">
        <v>2033</v>
      </c>
      <c r="E1755">
        <v>25.184309949999999</v>
      </c>
      <c r="F1755" t="s">
        <v>753</v>
      </c>
      <c r="G1755" t="s">
        <v>732</v>
      </c>
      <c r="H1755" t="s">
        <v>765</v>
      </c>
      <c r="I1755" t="s">
        <v>766</v>
      </c>
    </row>
    <row r="1756" spans="1:9">
      <c r="A1756">
        <v>1755</v>
      </c>
      <c r="B1756" t="s">
        <v>761</v>
      </c>
      <c r="C1756" t="s">
        <v>752</v>
      </c>
      <c r="D1756">
        <v>2034</v>
      </c>
      <c r="E1756">
        <v>25.184309949999999</v>
      </c>
      <c r="F1756" t="s">
        <v>753</v>
      </c>
      <c r="G1756" t="s">
        <v>732</v>
      </c>
      <c r="H1756" t="s">
        <v>765</v>
      </c>
      <c r="I1756" t="s">
        <v>766</v>
      </c>
    </row>
    <row r="1757" spans="1:9">
      <c r="A1757">
        <v>1756</v>
      </c>
      <c r="B1757" t="s">
        <v>761</v>
      </c>
      <c r="C1757" t="s">
        <v>752</v>
      </c>
      <c r="D1757">
        <v>2035</v>
      </c>
      <c r="E1757">
        <v>25.184309949999999</v>
      </c>
      <c r="F1757" t="s">
        <v>753</v>
      </c>
      <c r="G1757" t="s">
        <v>732</v>
      </c>
      <c r="H1757" t="s">
        <v>765</v>
      </c>
      <c r="I1757" t="s">
        <v>766</v>
      </c>
    </row>
    <row r="1758" spans="1:9">
      <c r="A1758">
        <v>1757</v>
      </c>
      <c r="B1758" t="s">
        <v>761</v>
      </c>
      <c r="C1758" t="s">
        <v>752</v>
      </c>
      <c r="D1758">
        <v>2036</v>
      </c>
      <c r="E1758">
        <v>25.184309949999999</v>
      </c>
      <c r="F1758" t="s">
        <v>753</v>
      </c>
      <c r="G1758" t="s">
        <v>732</v>
      </c>
      <c r="H1758" t="s">
        <v>765</v>
      </c>
      <c r="I1758" t="s">
        <v>766</v>
      </c>
    </row>
    <row r="1759" spans="1:9">
      <c r="A1759">
        <v>1758</v>
      </c>
      <c r="B1759" t="s">
        <v>761</v>
      </c>
      <c r="C1759" t="s">
        <v>752</v>
      </c>
      <c r="D1759">
        <v>2037</v>
      </c>
      <c r="E1759">
        <v>25.184309949999999</v>
      </c>
      <c r="F1759" t="s">
        <v>753</v>
      </c>
      <c r="G1759" t="s">
        <v>732</v>
      </c>
      <c r="H1759" t="s">
        <v>765</v>
      </c>
      <c r="I1759" t="s">
        <v>766</v>
      </c>
    </row>
    <row r="1760" spans="1:9">
      <c r="A1760">
        <v>1759</v>
      </c>
      <c r="B1760" t="s">
        <v>761</v>
      </c>
      <c r="C1760" t="s">
        <v>752</v>
      </c>
      <c r="D1760">
        <v>2038</v>
      </c>
      <c r="E1760">
        <v>25.184309949999999</v>
      </c>
      <c r="F1760" t="s">
        <v>753</v>
      </c>
      <c r="G1760" t="s">
        <v>732</v>
      </c>
      <c r="H1760" t="s">
        <v>765</v>
      </c>
      <c r="I1760" t="s">
        <v>766</v>
      </c>
    </row>
    <row r="1761" spans="1:9">
      <c r="A1761">
        <v>1760</v>
      </c>
      <c r="B1761" t="s">
        <v>761</v>
      </c>
      <c r="C1761" t="s">
        <v>752</v>
      </c>
      <c r="D1761">
        <v>2039</v>
      </c>
      <c r="E1761">
        <v>25.184309949999999</v>
      </c>
      <c r="F1761" t="s">
        <v>753</v>
      </c>
      <c r="G1761" t="s">
        <v>732</v>
      </c>
      <c r="H1761" t="s">
        <v>765</v>
      </c>
      <c r="I1761" t="s">
        <v>766</v>
      </c>
    </row>
    <row r="1762" spans="1:9">
      <c r="A1762">
        <v>1761</v>
      </c>
      <c r="B1762" t="s">
        <v>761</v>
      </c>
      <c r="C1762" t="s">
        <v>752</v>
      </c>
      <c r="D1762">
        <v>2040</v>
      </c>
      <c r="E1762">
        <v>25.184309949999999</v>
      </c>
      <c r="F1762" t="s">
        <v>753</v>
      </c>
      <c r="G1762" t="s">
        <v>732</v>
      </c>
      <c r="H1762" t="s">
        <v>765</v>
      </c>
      <c r="I1762" t="s">
        <v>766</v>
      </c>
    </row>
    <row r="1763" spans="1:9">
      <c r="A1763">
        <v>1762</v>
      </c>
      <c r="B1763" t="s">
        <v>761</v>
      </c>
      <c r="C1763" t="s">
        <v>752</v>
      </c>
      <c r="D1763">
        <v>2041</v>
      </c>
      <c r="E1763">
        <v>25.184309949999999</v>
      </c>
      <c r="F1763" t="s">
        <v>753</v>
      </c>
      <c r="G1763" t="s">
        <v>732</v>
      </c>
      <c r="H1763" t="s">
        <v>765</v>
      </c>
      <c r="I1763" t="s">
        <v>766</v>
      </c>
    </row>
    <row r="1764" spans="1:9">
      <c r="A1764">
        <v>1763</v>
      </c>
      <c r="B1764" t="s">
        <v>761</v>
      </c>
      <c r="C1764" t="s">
        <v>752</v>
      </c>
      <c r="D1764">
        <v>2042</v>
      </c>
      <c r="E1764">
        <v>25.184309949999999</v>
      </c>
      <c r="F1764" t="s">
        <v>753</v>
      </c>
      <c r="G1764" t="s">
        <v>732</v>
      </c>
      <c r="H1764" t="s">
        <v>765</v>
      </c>
      <c r="I1764" t="s">
        <v>766</v>
      </c>
    </row>
    <row r="1765" spans="1:9">
      <c r="A1765">
        <v>1764</v>
      </c>
      <c r="B1765" t="s">
        <v>761</v>
      </c>
      <c r="C1765" t="s">
        <v>752</v>
      </c>
      <c r="D1765">
        <v>2043</v>
      </c>
      <c r="E1765">
        <v>25.184309949999999</v>
      </c>
      <c r="F1765" t="s">
        <v>753</v>
      </c>
      <c r="G1765" t="s">
        <v>732</v>
      </c>
      <c r="H1765" t="s">
        <v>765</v>
      </c>
      <c r="I1765" t="s">
        <v>766</v>
      </c>
    </row>
    <row r="1766" spans="1:9">
      <c r="A1766">
        <v>1765</v>
      </c>
      <c r="B1766" t="s">
        <v>761</v>
      </c>
      <c r="C1766" t="s">
        <v>752</v>
      </c>
      <c r="D1766">
        <v>2044</v>
      </c>
      <c r="E1766">
        <v>25.184309949999999</v>
      </c>
      <c r="F1766" t="s">
        <v>753</v>
      </c>
      <c r="G1766" t="s">
        <v>732</v>
      </c>
      <c r="H1766" t="s">
        <v>765</v>
      </c>
      <c r="I1766" t="s">
        <v>766</v>
      </c>
    </row>
    <row r="1767" spans="1:9">
      <c r="A1767">
        <v>1766</v>
      </c>
      <c r="B1767" t="s">
        <v>761</v>
      </c>
      <c r="C1767" t="s">
        <v>752</v>
      </c>
      <c r="D1767">
        <v>2045</v>
      </c>
      <c r="E1767">
        <v>25.184309949999999</v>
      </c>
      <c r="F1767" t="s">
        <v>753</v>
      </c>
      <c r="G1767" t="s">
        <v>732</v>
      </c>
      <c r="H1767" t="s">
        <v>765</v>
      </c>
      <c r="I1767" t="s">
        <v>766</v>
      </c>
    </row>
    <row r="1768" spans="1:9">
      <c r="A1768">
        <v>1767</v>
      </c>
      <c r="B1768" t="s">
        <v>761</v>
      </c>
      <c r="C1768" t="s">
        <v>752</v>
      </c>
      <c r="D1768">
        <v>2046</v>
      </c>
      <c r="E1768">
        <v>25.184309949999999</v>
      </c>
      <c r="F1768" t="s">
        <v>753</v>
      </c>
      <c r="G1768" t="s">
        <v>732</v>
      </c>
      <c r="H1768" t="s">
        <v>765</v>
      </c>
      <c r="I1768" t="s">
        <v>766</v>
      </c>
    </row>
    <row r="1769" spans="1:9">
      <c r="A1769">
        <v>1768</v>
      </c>
      <c r="B1769" t="s">
        <v>761</v>
      </c>
      <c r="C1769" t="s">
        <v>752</v>
      </c>
      <c r="D1769">
        <v>2047</v>
      </c>
      <c r="E1769">
        <v>25.184309949999999</v>
      </c>
      <c r="F1769" t="s">
        <v>753</v>
      </c>
      <c r="G1769" t="s">
        <v>732</v>
      </c>
      <c r="H1769" t="s">
        <v>765</v>
      </c>
      <c r="I1769" t="s">
        <v>766</v>
      </c>
    </row>
    <row r="1770" spans="1:9">
      <c r="A1770">
        <v>1769</v>
      </c>
      <c r="B1770" t="s">
        <v>761</v>
      </c>
      <c r="C1770" t="s">
        <v>752</v>
      </c>
      <c r="D1770">
        <v>2048</v>
      </c>
      <c r="E1770">
        <v>25.184309949999999</v>
      </c>
      <c r="F1770" t="s">
        <v>753</v>
      </c>
      <c r="G1770" t="s">
        <v>732</v>
      </c>
      <c r="H1770" t="s">
        <v>765</v>
      </c>
      <c r="I1770" t="s">
        <v>766</v>
      </c>
    </row>
    <row r="1771" spans="1:9">
      <c r="A1771">
        <v>1770</v>
      </c>
      <c r="B1771" t="s">
        <v>761</v>
      </c>
      <c r="C1771" t="s">
        <v>752</v>
      </c>
      <c r="D1771">
        <v>2049</v>
      </c>
      <c r="E1771">
        <v>25.184309949999999</v>
      </c>
      <c r="F1771" t="s">
        <v>753</v>
      </c>
      <c r="G1771" t="s">
        <v>732</v>
      </c>
      <c r="H1771" t="s">
        <v>765</v>
      </c>
      <c r="I1771" t="s">
        <v>766</v>
      </c>
    </row>
    <row r="1772" spans="1:9">
      <c r="A1772">
        <v>1771</v>
      </c>
      <c r="B1772" t="s">
        <v>761</v>
      </c>
      <c r="C1772" t="s">
        <v>752</v>
      </c>
      <c r="D1772">
        <v>2050</v>
      </c>
      <c r="E1772">
        <v>25.184309949999999</v>
      </c>
      <c r="F1772" t="s">
        <v>753</v>
      </c>
      <c r="G1772" t="s">
        <v>732</v>
      </c>
      <c r="H1772" t="s">
        <v>765</v>
      </c>
      <c r="I1772" t="s">
        <v>766</v>
      </c>
    </row>
    <row r="1773" spans="1:9">
      <c r="A1773">
        <v>1772</v>
      </c>
      <c r="B1773" t="s">
        <v>761</v>
      </c>
      <c r="C1773" t="s">
        <v>756</v>
      </c>
      <c r="D1773">
        <v>2020</v>
      </c>
      <c r="E1773">
        <v>-6289.0362999999998</v>
      </c>
      <c r="F1773" t="s">
        <v>753</v>
      </c>
      <c r="G1773" t="s">
        <v>732</v>
      </c>
      <c r="H1773" t="s">
        <v>765</v>
      </c>
      <c r="I1773" t="s">
        <v>766</v>
      </c>
    </row>
    <row r="1774" spans="1:9">
      <c r="A1774">
        <v>1773</v>
      </c>
      <c r="B1774" t="s">
        <v>761</v>
      </c>
      <c r="C1774" t="s">
        <v>756</v>
      </c>
      <c r="D1774">
        <v>2021</v>
      </c>
      <c r="E1774">
        <v>-6234.1652329999997</v>
      </c>
      <c r="F1774" t="s">
        <v>753</v>
      </c>
      <c r="G1774" t="s">
        <v>732</v>
      </c>
      <c r="H1774" t="s">
        <v>765</v>
      </c>
      <c r="I1774" t="s">
        <v>766</v>
      </c>
    </row>
    <row r="1775" spans="1:9">
      <c r="A1775">
        <v>1774</v>
      </c>
      <c r="B1775" t="s">
        <v>761</v>
      </c>
      <c r="C1775" t="s">
        <v>756</v>
      </c>
      <c r="D1775">
        <v>2022</v>
      </c>
      <c r="E1775">
        <v>-5499.732266</v>
      </c>
      <c r="F1775" t="s">
        <v>753</v>
      </c>
      <c r="G1775" t="s">
        <v>732</v>
      </c>
      <c r="H1775" t="s">
        <v>765</v>
      </c>
      <c r="I1775" t="s">
        <v>766</v>
      </c>
    </row>
    <row r="1776" spans="1:9">
      <c r="A1776">
        <v>1775</v>
      </c>
      <c r="B1776" t="s">
        <v>761</v>
      </c>
      <c r="C1776" t="s">
        <v>756</v>
      </c>
      <c r="D1776">
        <v>2023</v>
      </c>
      <c r="E1776">
        <v>-5432.5190300000004</v>
      </c>
      <c r="F1776" t="s">
        <v>753</v>
      </c>
      <c r="G1776" t="s">
        <v>732</v>
      </c>
      <c r="H1776" t="s">
        <v>765</v>
      </c>
      <c r="I1776" t="s">
        <v>766</v>
      </c>
    </row>
    <row r="1777" spans="1:9">
      <c r="A1777">
        <v>1776</v>
      </c>
      <c r="B1777" t="s">
        <v>761</v>
      </c>
      <c r="C1777" t="s">
        <v>756</v>
      </c>
      <c r="D1777">
        <v>2024</v>
      </c>
      <c r="E1777">
        <v>-5554.8371420000003</v>
      </c>
      <c r="F1777" t="s">
        <v>753</v>
      </c>
      <c r="G1777" t="s">
        <v>732</v>
      </c>
      <c r="H1777" t="s">
        <v>765</v>
      </c>
      <c r="I1777" t="s">
        <v>766</v>
      </c>
    </row>
    <row r="1778" spans="1:9">
      <c r="A1778">
        <v>1777</v>
      </c>
      <c r="B1778" t="s">
        <v>761</v>
      </c>
      <c r="C1778" t="s">
        <v>756</v>
      </c>
      <c r="D1778">
        <v>2025</v>
      </c>
      <c r="E1778">
        <v>-6401.8676809999997</v>
      </c>
      <c r="F1778" t="s">
        <v>753</v>
      </c>
      <c r="G1778" t="s">
        <v>732</v>
      </c>
      <c r="H1778" t="s">
        <v>765</v>
      </c>
      <c r="I1778" t="s">
        <v>766</v>
      </c>
    </row>
    <row r="1779" spans="1:9">
      <c r="A1779">
        <v>1778</v>
      </c>
      <c r="B1779" t="s">
        <v>761</v>
      </c>
      <c r="C1779" t="s">
        <v>756</v>
      </c>
      <c r="D1779">
        <v>2026</v>
      </c>
      <c r="E1779">
        <v>-8140.7566360000001</v>
      </c>
      <c r="F1779" t="s">
        <v>753</v>
      </c>
      <c r="G1779" t="s">
        <v>732</v>
      </c>
      <c r="H1779" t="s">
        <v>765</v>
      </c>
      <c r="I1779" t="s">
        <v>766</v>
      </c>
    </row>
    <row r="1780" spans="1:9">
      <c r="A1780">
        <v>1779</v>
      </c>
      <c r="B1780" t="s">
        <v>761</v>
      </c>
      <c r="C1780" t="s">
        <v>756</v>
      </c>
      <c r="D1780">
        <v>2027</v>
      </c>
      <c r="E1780">
        <v>-9842.2061840000006</v>
      </c>
      <c r="F1780" t="s">
        <v>753</v>
      </c>
      <c r="G1780" t="s">
        <v>732</v>
      </c>
      <c r="H1780" t="s">
        <v>765</v>
      </c>
      <c r="I1780" t="s">
        <v>766</v>
      </c>
    </row>
    <row r="1781" spans="1:9">
      <c r="A1781">
        <v>1780</v>
      </c>
      <c r="B1781" t="s">
        <v>761</v>
      </c>
      <c r="C1781" t="s">
        <v>756</v>
      </c>
      <c r="D1781">
        <v>2028</v>
      </c>
      <c r="E1781">
        <v>-11929.534320000001</v>
      </c>
      <c r="F1781" t="s">
        <v>753</v>
      </c>
      <c r="G1781" t="s">
        <v>732</v>
      </c>
      <c r="H1781" t="s">
        <v>765</v>
      </c>
      <c r="I1781" t="s">
        <v>766</v>
      </c>
    </row>
    <row r="1782" spans="1:9">
      <c r="A1782">
        <v>1781</v>
      </c>
      <c r="B1782" t="s">
        <v>761</v>
      </c>
      <c r="C1782" t="s">
        <v>756</v>
      </c>
      <c r="D1782">
        <v>2029</v>
      </c>
      <c r="E1782">
        <v>-13687.50325</v>
      </c>
      <c r="F1782" t="s">
        <v>753</v>
      </c>
      <c r="G1782" t="s">
        <v>732</v>
      </c>
      <c r="H1782" t="s">
        <v>765</v>
      </c>
      <c r="I1782" t="s">
        <v>766</v>
      </c>
    </row>
    <row r="1783" spans="1:9">
      <c r="A1783">
        <v>1782</v>
      </c>
      <c r="B1783" t="s">
        <v>761</v>
      </c>
      <c r="C1783" t="s">
        <v>756</v>
      </c>
      <c r="D1783">
        <v>2030</v>
      </c>
      <c r="E1783">
        <v>-14778.35889</v>
      </c>
      <c r="F1783" t="s">
        <v>753</v>
      </c>
      <c r="G1783" t="s">
        <v>732</v>
      </c>
      <c r="H1783" t="s">
        <v>765</v>
      </c>
      <c r="I1783" t="s">
        <v>766</v>
      </c>
    </row>
    <row r="1784" spans="1:9">
      <c r="A1784">
        <v>1783</v>
      </c>
      <c r="B1784" t="s">
        <v>761</v>
      </c>
      <c r="C1784" t="s">
        <v>756</v>
      </c>
      <c r="D1784">
        <v>2031</v>
      </c>
      <c r="E1784">
        <v>-15430.384889999999</v>
      </c>
      <c r="F1784" t="s">
        <v>753</v>
      </c>
      <c r="G1784" t="s">
        <v>732</v>
      </c>
      <c r="H1784" t="s">
        <v>765</v>
      </c>
      <c r="I1784" t="s">
        <v>766</v>
      </c>
    </row>
    <row r="1785" spans="1:9">
      <c r="A1785">
        <v>1784</v>
      </c>
      <c r="B1785" t="s">
        <v>761</v>
      </c>
      <c r="C1785" t="s">
        <v>756</v>
      </c>
      <c r="D1785">
        <v>2032</v>
      </c>
      <c r="E1785">
        <v>-15793.247300000001</v>
      </c>
      <c r="F1785" t="s">
        <v>753</v>
      </c>
      <c r="G1785" t="s">
        <v>732</v>
      </c>
      <c r="H1785" t="s">
        <v>765</v>
      </c>
      <c r="I1785" t="s">
        <v>766</v>
      </c>
    </row>
    <row r="1786" spans="1:9">
      <c r="A1786">
        <v>1785</v>
      </c>
      <c r="B1786" t="s">
        <v>761</v>
      </c>
      <c r="C1786" t="s">
        <v>756</v>
      </c>
      <c r="D1786">
        <v>2033</v>
      </c>
      <c r="E1786">
        <v>-16187.838019999999</v>
      </c>
      <c r="F1786" t="s">
        <v>753</v>
      </c>
      <c r="G1786" t="s">
        <v>732</v>
      </c>
      <c r="H1786" t="s">
        <v>765</v>
      </c>
      <c r="I1786" t="s">
        <v>766</v>
      </c>
    </row>
    <row r="1787" spans="1:9">
      <c r="A1787">
        <v>1786</v>
      </c>
      <c r="B1787" t="s">
        <v>761</v>
      </c>
      <c r="C1787" t="s">
        <v>756</v>
      </c>
      <c r="D1787">
        <v>2034</v>
      </c>
      <c r="E1787">
        <v>-16838.2012</v>
      </c>
      <c r="F1787" t="s">
        <v>753</v>
      </c>
      <c r="G1787" t="s">
        <v>732</v>
      </c>
      <c r="H1787" t="s">
        <v>765</v>
      </c>
      <c r="I1787" t="s">
        <v>766</v>
      </c>
    </row>
    <row r="1788" spans="1:9">
      <c r="A1788">
        <v>1787</v>
      </c>
      <c r="B1788" t="s">
        <v>761</v>
      </c>
      <c r="C1788" t="s">
        <v>756</v>
      </c>
      <c r="D1788">
        <v>2035</v>
      </c>
      <c r="E1788">
        <v>-17515.141039999999</v>
      </c>
      <c r="F1788" t="s">
        <v>753</v>
      </c>
      <c r="G1788" t="s">
        <v>732</v>
      </c>
      <c r="H1788" t="s">
        <v>765</v>
      </c>
      <c r="I1788" t="s">
        <v>766</v>
      </c>
    </row>
    <row r="1789" spans="1:9">
      <c r="A1789">
        <v>1788</v>
      </c>
      <c r="B1789" t="s">
        <v>761</v>
      </c>
      <c r="C1789" t="s">
        <v>756</v>
      </c>
      <c r="D1789">
        <v>2036</v>
      </c>
      <c r="E1789">
        <v>-18429.942289999999</v>
      </c>
      <c r="F1789" t="s">
        <v>753</v>
      </c>
      <c r="G1789" t="s">
        <v>732</v>
      </c>
      <c r="H1789" t="s">
        <v>765</v>
      </c>
      <c r="I1789" t="s">
        <v>766</v>
      </c>
    </row>
    <row r="1790" spans="1:9">
      <c r="A1790">
        <v>1789</v>
      </c>
      <c r="B1790" t="s">
        <v>761</v>
      </c>
      <c r="C1790" t="s">
        <v>756</v>
      </c>
      <c r="D1790">
        <v>2037</v>
      </c>
      <c r="E1790">
        <v>-21745.634740000001</v>
      </c>
      <c r="F1790" t="s">
        <v>753</v>
      </c>
      <c r="G1790" t="s">
        <v>732</v>
      </c>
      <c r="H1790" t="s">
        <v>765</v>
      </c>
      <c r="I1790" t="s">
        <v>766</v>
      </c>
    </row>
    <row r="1791" spans="1:9">
      <c r="A1791">
        <v>1790</v>
      </c>
      <c r="B1791" t="s">
        <v>761</v>
      </c>
      <c r="C1791" t="s">
        <v>756</v>
      </c>
      <c r="D1791">
        <v>2038</v>
      </c>
      <c r="E1791">
        <v>-22912.038560000001</v>
      </c>
      <c r="F1791" t="s">
        <v>753</v>
      </c>
      <c r="G1791" t="s">
        <v>732</v>
      </c>
      <c r="H1791" t="s">
        <v>765</v>
      </c>
      <c r="I1791" t="s">
        <v>766</v>
      </c>
    </row>
    <row r="1792" spans="1:9">
      <c r="A1792">
        <v>1791</v>
      </c>
      <c r="B1792" t="s">
        <v>761</v>
      </c>
      <c r="C1792" t="s">
        <v>756</v>
      </c>
      <c r="D1792">
        <v>2039</v>
      </c>
      <c r="E1792">
        <v>-24001.289980000001</v>
      </c>
      <c r="F1792" t="s">
        <v>753</v>
      </c>
      <c r="G1792" t="s">
        <v>732</v>
      </c>
      <c r="H1792" t="s">
        <v>765</v>
      </c>
      <c r="I1792" t="s">
        <v>766</v>
      </c>
    </row>
    <row r="1793" spans="1:9">
      <c r="A1793">
        <v>1792</v>
      </c>
      <c r="B1793" t="s">
        <v>761</v>
      </c>
      <c r="C1793" t="s">
        <v>756</v>
      </c>
      <c r="D1793">
        <v>2040</v>
      </c>
      <c r="E1793">
        <v>-25112.917359999999</v>
      </c>
      <c r="F1793" t="s">
        <v>753</v>
      </c>
      <c r="G1793" t="s">
        <v>732</v>
      </c>
      <c r="H1793" t="s">
        <v>765</v>
      </c>
      <c r="I1793" t="s">
        <v>766</v>
      </c>
    </row>
    <row r="1794" spans="1:9">
      <c r="A1794">
        <v>1793</v>
      </c>
      <c r="B1794" t="s">
        <v>761</v>
      </c>
      <c r="C1794" t="s">
        <v>756</v>
      </c>
      <c r="D1794">
        <v>2041</v>
      </c>
      <c r="E1794">
        <v>-26024.361540000002</v>
      </c>
      <c r="F1794" t="s">
        <v>753</v>
      </c>
      <c r="G1794" t="s">
        <v>732</v>
      </c>
      <c r="H1794" t="s">
        <v>765</v>
      </c>
      <c r="I1794" t="s">
        <v>766</v>
      </c>
    </row>
    <row r="1795" spans="1:9">
      <c r="A1795">
        <v>1794</v>
      </c>
      <c r="B1795" t="s">
        <v>761</v>
      </c>
      <c r="C1795" t="s">
        <v>756</v>
      </c>
      <c r="D1795">
        <v>2042</v>
      </c>
      <c r="E1795">
        <v>-26908.381389999999</v>
      </c>
      <c r="F1795" t="s">
        <v>753</v>
      </c>
      <c r="G1795" t="s">
        <v>732</v>
      </c>
      <c r="H1795" t="s">
        <v>765</v>
      </c>
      <c r="I1795" t="s">
        <v>766</v>
      </c>
    </row>
    <row r="1796" spans="1:9">
      <c r="A1796">
        <v>1795</v>
      </c>
      <c r="B1796" t="s">
        <v>761</v>
      </c>
      <c r="C1796" t="s">
        <v>756</v>
      </c>
      <c r="D1796">
        <v>2043</v>
      </c>
      <c r="E1796">
        <v>-27391.196080000002</v>
      </c>
      <c r="F1796" t="s">
        <v>753</v>
      </c>
      <c r="G1796" t="s">
        <v>732</v>
      </c>
      <c r="H1796" t="s">
        <v>765</v>
      </c>
      <c r="I1796" t="s">
        <v>766</v>
      </c>
    </row>
    <row r="1797" spans="1:9">
      <c r="A1797">
        <v>1796</v>
      </c>
      <c r="B1797" t="s">
        <v>761</v>
      </c>
      <c r="C1797" t="s">
        <v>756</v>
      </c>
      <c r="D1797">
        <v>2044</v>
      </c>
      <c r="E1797">
        <v>-27292.85528</v>
      </c>
      <c r="F1797" t="s">
        <v>753</v>
      </c>
      <c r="G1797" t="s">
        <v>732</v>
      </c>
      <c r="H1797" t="s">
        <v>765</v>
      </c>
      <c r="I1797" t="s">
        <v>766</v>
      </c>
    </row>
    <row r="1798" spans="1:9">
      <c r="A1798">
        <v>1797</v>
      </c>
      <c r="B1798" t="s">
        <v>761</v>
      </c>
      <c r="C1798" t="s">
        <v>756</v>
      </c>
      <c r="D1798">
        <v>2045</v>
      </c>
      <c r="E1798">
        <v>-27003.088240000001</v>
      </c>
      <c r="F1798" t="s">
        <v>753</v>
      </c>
      <c r="G1798" t="s">
        <v>732</v>
      </c>
      <c r="H1798" t="s">
        <v>765</v>
      </c>
      <c r="I1798" t="s">
        <v>766</v>
      </c>
    </row>
    <row r="1799" spans="1:9">
      <c r="A1799">
        <v>1798</v>
      </c>
      <c r="B1799" t="s">
        <v>761</v>
      </c>
      <c r="C1799" t="s">
        <v>756</v>
      </c>
      <c r="D1799">
        <v>2046</v>
      </c>
      <c r="E1799">
        <v>-25678.64616</v>
      </c>
      <c r="F1799" t="s">
        <v>753</v>
      </c>
      <c r="G1799" t="s">
        <v>732</v>
      </c>
      <c r="H1799" t="s">
        <v>765</v>
      </c>
      <c r="I1799" t="s">
        <v>766</v>
      </c>
    </row>
    <row r="1800" spans="1:9">
      <c r="A1800">
        <v>1799</v>
      </c>
      <c r="B1800" t="s">
        <v>761</v>
      </c>
      <c r="C1800" t="s">
        <v>756</v>
      </c>
      <c r="D1800">
        <v>2047</v>
      </c>
      <c r="E1800">
        <v>-24385.107120000001</v>
      </c>
      <c r="F1800" t="s">
        <v>753</v>
      </c>
      <c r="G1800" t="s">
        <v>732</v>
      </c>
      <c r="H1800" t="s">
        <v>765</v>
      </c>
      <c r="I1800" t="s">
        <v>766</v>
      </c>
    </row>
    <row r="1801" spans="1:9">
      <c r="A1801">
        <v>1800</v>
      </c>
      <c r="B1801" t="s">
        <v>761</v>
      </c>
      <c r="C1801" t="s">
        <v>756</v>
      </c>
      <c r="D1801">
        <v>2048</v>
      </c>
      <c r="E1801">
        <v>-23301.41318</v>
      </c>
      <c r="F1801" t="s">
        <v>753</v>
      </c>
      <c r="G1801" t="s">
        <v>732</v>
      </c>
      <c r="H1801" t="s">
        <v>765</v>
      </c>
      <c r="I1801" t="s">
        <v>766</v>
      </c>
    </row>
    <row r="1802" spans="1:9">
      <c r="A1802">
        <v>1801</v>
      </c>
      <c r="B1802" t="s">
        <v>761</v>
      </c>
      <c r="C1802" t="s">
        <v>756</v>
      </c>
      <c r="D1802">
        <v>2049</v>
      </c>
      <c r="E1802">
        <v>-22749.03098</v>
      </c>
      <c r="F1802" t="s">
        <v>753</v>
      </c>
      <c r="G1802" t="s">
        <v>732</v>
      </c>
      <c r="H1802" t="s">
        <v>765</v>
      </c>
      <c r="I1802" t="s">
        <v>766</v>
      </c>
    </row>
    <row r="1803" spans="1:9">
      <c r="A1803">
        <v>1802</v>
      </c>
      <c r="B1803" t="s">
        <v>761</v>
      </c>
      <c r="C1803" t="s">
        <v>756</v>
      </c>
      <c r="D1803">
        <v>2050</v>
      </c>
      <c r="E1803">
        <v>-22991.470730000001</v>
      </c>
      <c r="F1803" t="s">
        <v>753</v>
      </c>
      <c r="G1803" t="s">
        <v>732</v>
      </c>
      <c r="H1803" t="s">
        <v>765</v>
      </c>
      <c r="I1803" t="s">
        <v>766</v>
      </c>
    </row>
    <row r="1804" spans="1:9">
      <c r="A1804">
        <v>1803</v>
      </c>
      <c r="B1804" t="s">
        <v>761</v>
      </c>
      <c r="C1804" t="s">
        <v>757</v>
      </c>
      <c r="D1804">
        <v>2020</v>
      </c>
      <c r="E1804">
        <v>115.48890830000001</v>
      </c>
      <c r="F1804" t="s">
        <v>753</v>
      </c>
      <c r="G1804" t="s">
        <v>732</v>
      </c>
      <c r="H1804" t="s">
        <v>765</v>
      </c>
      <c r="I1804" t="s">
        <v>766</v>
      </c>
    </row>
    <row r="1805" spans="1:9">
      <c r="A1805">
        <v>1804</v>
      </c>
      <c r="B1805" t="s">
        <v>761</v>
      </c>
      <c r="C1805" t="s">
        <v>757</v>
      </c>
      <c r="D1805">
        <v>2021</v>
      </c>
      <c r="E1805">
        <v>113.56212979999999</v>
      </c>
      <c r="F1805" t="s">
        <v>753</v>
      </c>
      <c r="G1805" t="s">
        <v>732</v>
      </c>
      <c r="H1805" t="s">
        <v>765</v>
      </c>
      <c r="I1805" t="s">
        <v>766</v>
      </c>
    </row>
    <row r="1806" spans="1:9">
      <c r="A1806">
        <v>1805</v>
      </c>
      <c r="B1806" t="s">
        <v>761</v>
      </c>
      <c r="C1806" t="s">
        <v>757</v>
      </c>
      <c r="D1806">
        <v>2022</v>
      </c>
      <c r="E1806">
        <v>125.6161551</v>
      </c>
      <c r="F1806" t="s">
        <v>753</v>
      </c>
      <c r="G1806" t="s">
        <v>732</v>
      </c>
      <c r="H1806" t="s">
        <v>765</v>
      </c>
      <c r="I1806" t="s">
        <v>766</v>
      </c>
    </row>
    <row r="1807" spans="1:9">
      <c r="A1807">
        <v>1806</v>
      </c>
      <c r="B1807" t="s">
        <v>761</v>
      </c>
      <c r="C1807" t="s">
        <v>757</v>
      </c>
      <c r="D1807">
        <v>2023</v>
      </c>
      <c r="E1807">
        <v>137.11654799999999</v>
      </c>
      <c r="F1807" t="s">
        <v>753</v>
      </c>
      <c r="G1807" t="s">
        <v>732</v>
      </c>
      <c r="H1807" t="s">
        <v>765</v>
      </c>
      <c r="I1807" t="s">
        <v>766</v>
      </c>
    </row>
    <row r="1808" spans="1:9">
      <c r="A1808">
        <v>1807</v>
      </c>
      <c r="B1808" t="s">
        <v>761</v>
      </c>
      <c r="C1808" t="s">
        <v>757</v>
      </c>
      <c r="D1808">
        <v>2024</v>
      </c>
      <c r="E1808">
        <v>127.715889</v>
      </c>
      <c r="F1808" t="s">
        <v>753</v>
      </c>
      <c r="G1808" t="s">
        <v>732</v>
      </c>
      <c r="H1808" t="s">
        <v>765</v>
      </c>
      <c r="I1808" t="s">
        <v>766</v>
      </c>
    </row>
    <row r="1809" spans="1:9">
      <c r="A1809">
        <v>1808</v>
      </c>
      <c r="B1809" t="s">
        <v>761</v>
      </c>
      <c r="C1809" t="s">
        <v>757</v>
      </c>
      <c r="D1809">
        <v>2025</v>
      </c>
      <c r="E1809">
        <v>127.715889</v>
      </c>
      <c r="F1809" t="s">
        <v>753</v>
      </c>
      <c r="G1809" t="s">
        <v>732</v>
      </c>
      <c r="H1809" t="s">
        <v>765</v>
      </c>
      <c r="I1809" t="s">
        <v>766</v>
      </c>
    </row>
    <row r="1810" spans="1:9">
      <c r="A1810">
        <v>1809</v>
      </c>
      <c r="B1810" t="s">
        <v>761</v>
      </c>
      <c r="C1810" t="s">
        <v>757</v>
      </c>
      <c r="D1810">
        <v>2026</v>
      </c>
      <c r="E1810">
        <v>127.715889</v>
      </c>
      <c r="F1810" t="s">
        <v>753</v>
      </c>
      <c r="G1810" t="s">
        <v>732</v>
      </c>
      <c r="H1810" t="s">
        <v>765</v>
      </c>
      <c r="I1810" t="s">
        <v>766</v>
      </c>
    </row>
    <row r="1811" spans="1:9">
      <c r="A1811">
        <v>1810</v>
      </c>
      <c r="B1811" t="s">
        <v>761</v>
      </c>
      <c r="C1811" t="s">
        <v>757</v>
      </c>
      <c r="D1811">
        <v>2027</v>
      </c>
      <c r="E1811">
        <v>127.715889</v>
      </c>
      <c r="F1811" t="s">
        <v>753</v>
      </c>
      <c r="G1811" t="s">
        <v>732</v>
      </c>
      <c r="H1811" t="s">
        <v>765</v>
      </c>
      <c r="I1811" t="s">
        <v>766</v>
      </c>
    </row>
    <row r="1812" spans="1:9">
      <c r="A1812">
        <v>1811</v>
      </c>
      <c r="B1812" t="s">
        <v>761</v>
      </c>
      <c r="C1812" t="s">
        <v>757</v>
      </c>
      <c r="D1812">
        <v>2028</v>
      </c>
      <c r="E1812">
        <v>127.715889</v>
      </c>
      <c r="F1812" t="s">
        <v>753</v>
      </c>
      <c r="G1812" t="s">
        <v>732</v>
      </c>
      <c r="H1812" t="s">
        <v>765</v>
      </c>
      <c r="I1812" t="s">
        <v>766</v>
      </c>
    </row>
    <row r="1813" spans="1:9">
      <c r="A1813">
        <v>1812</v>
      </c>
      <c r="B1813" t="s">
        <v>761</v>
      </c>
      <c r="C1813" t="s">
        <v>757</v>
      </c>
      <c r="D1813">
        <v>2029</v>
      </c>
      <c r="E1813">
        <v>127.715889</v>
      </c>
      <c r="F1813" t="s">
        <v>753</v>
      </c>
      <c r="G1813" t="s">
        <v>732</v>
      </c>
      <c r="H1813" t="s">
        <v>765</v>
      </c>
      <c r="I1813" t="s">
        <v>766</v>
      </c>
    </row>
    <row r="1814" spans="1:9">
      <c r="A1814">
        <v>1813</v>
      </c>
      <c r="B1814" t="s">
        <v>761</v>
      </c>
      <c r="C1814" t="s">
        <v>757</v>
      </c>
      <c r="D1814">
        <v>2030</v>
      </c>
      <c r="E1814">
        <v>127.715889</v>
      </c>
      <c r="F1814" t="s">
        <v>753</v>
      </c>
      <c r="G1814" t="s">
        <v>732</v>
      </c>
      <c r="H1814" t="s">
        <v>765</v>
      </c>
      <c r="I1814" t="s">
        <v>766</v>
      </c>
    </row>
    <row r="1815" spans="1:9">
      <c r="A1815">
        <v>1814</v>
      </c>
      <c r="B1815" t="s">
        <v>761</v>
      </c>
      <c r="C1815" t="s">
        <v>757</v>
      </c>
      <c r="D1815">
        <v>2031</v>
      </c>
      <c r="E1815">
        <v>127.715889</v>
      </c>
      <c r="F1815" t="s">
        <v>753</v>
      </c>
      <c r="G1815" t="s">
        <v>732</v>
      </c>
      <c r="H1815" t="s">
        <v>765</v>
      </c>
      <c r="I1815" t="s">
        <v>766</v>
      </c>
    </row>
    <row r="1816" spans="1:9">
      <c r="A1816">
        <v>1815</v>
      </c>
      <c r="B1816" t="s">
        <v>761</v>
      </c>
      <c r="C1816" t="s">
        <v>757</v>
      </c>
      <c r="D1816">
        <v>2032</v>
      </c>
      <c r="E1816">
        <v>127.715889</v>
      </c>
      <c r="F1816" t="s">
        <v>753</v>
      </c>
      <c r="G1816" t="s">
        <v>732</v>
      </c>
      <c r="H1816" t="s">
        <v>765</v>
      </c>
      <c r="I1816" t="s">
        <v>766</v>
      </c>
    </row>
    <row r="1817" spans="1:9">
      <c r="A1817">
        <v>1816</v>
      </c>
      <c r="B1817" t="s">
        <v>761</v>
      </c>
      <c r="C1817" t="s">
        <v>757</v>
      </c>
      <c r="D1817">
        <v>2033</v>
      </c>
      <c r="E1817">
        <v>127.715889</v>
      </c>
      <c r="F1817" t="s">
        <v>753</v>
      </c>
      <c r="G1817" t="s">
        <v>732</v>
      </c>
      <c r="H1817" t="s">
        <v>765</v>
      </c>
      <c r="I1817" t="s">
        <v>766</v>
      </c>
    </row>
    <row r="1818" spans="1:9">
      <c r="A1818">
        <v>1817</v>
      </c>
      <c r="B1818" t="s">
        <v>761</v>
      </c>
      <c r="C1818" t="s">
        <v>757</v>
      </c>
      <c r="D1818">
        <v>2034</v>
      </c>
      <c r="E1818">
        <v>127.715889</v>
      </c>
      <c r="F1818" t="s">
        <v>753</v>
      </c>
      <c r="G1818" t="s">
        <v>732</v>
      </c>
      <c r="H1818" t="s">
        <v>765</v>
      </c>
      <c r="I1818" t="s">
        <v>766</v>
      </c>
    </row>
    <row r="1819" spans="1:9">
      <c r="A1819">
        <v>1818</v>
      </c>
      <c r="B1819" t="s">
        <v>761</v>
      </c>
      <c r="C1819" t="s">
        <v>757</v>
      </c>
      <c r="D1819">
        <v>2035</v>
      </c>
      <c r="E1819">
        <v>127.715889</v>
      </c>
      <c r="F1819" t="s">
        <v>753</v>
      </c>
      <c r="G1819" t="s">
        <v>732</v>
      </c>
      <c r="H1819" t="s">
        <v>765</v>
      </c>
      <c r="I1819" t="s">
        <v>766</v>
      </c>
    </row>
    <row r="1820" spans="1:9">
      <c r="A1820">
        <v>1819</v>
      </c>
      <c r="B1820" t="s">
        <v>761</v>
      </c>
      <c r="C1820" t="s">
        <v>757</v>
      </c>
      <c r="D1820">
        <v>2036</v>
      </c>
      <c r="E1820">
        <v>127.715889</v>
      </c>
      <c r="F1820" t="s">
        <v>753</v>
      </c>
      <c r="G1820" t="s">
        <v>732</v>
      </c>
      <c r="H1820" t="s">
        <v>765</v>
      </c>
      <c r="I1820" t="s">
        <v>766</v>
      </c>
    </row>
    <row r="1821" spans="1:9">
      <c r="A1821">
        <v>1820</v>
      </c>
      <c r="B1821" t="s">
        <v>761</v>
      </c>
      <c r="C1821" t="s">
        <v>757</v>
      </c>
      <c r="D1821">
        <v>2037</v>
      </c>
      <c r="E1821">
        <v>127.715889</v>
      </c>
      <c r="F1821" t="s">
        <v>753</v>
      </c>
      <c r="G1821" t="s">
        <v>732</v>
      </c>
      <c r="H1821" t="s">
        <v>765</v>
      </c>
      <c r="I1821" t="s">
        <v>766</v>
      </c>
    </row>
    <row r="1822" spans="1:9">
      <c r="A1822">
        <v>1821</v>
      </c>
      <c r="B1822" t="s">
        <v>761</v>
      </c>
      <c r="C1822" t="s">
        <v>757</v>
      </c>
      <c r="D1822">
        <v>2038</v>
      </c>
      <c r="E1822">
        <v>127.715889</v>
      </c>
      <c r="F1822" t="s">
        <v>753</v>
      </c>
      <c r="G1822" t="s">
        <v>732</v>
      </c>
      <c r="H1822" t="s">
        <v>765</v>
      </c>
      <c r="I1822" t="s">
        <v>766</v>
      </c>
    </row>
    <row r="1823" spans="1:9">
      <c r="A1823">
        <v>1822</v>
      </c>
      <c r="B1823" t="s">
        <v>761</v>
      </c>
      <c r="C1823" t="s">
        <v>757</v>
      </c>
      <c r="D1823">
        <v>2039</v>
      </c>
      <c r="E1823">
        <v>127.715889</v>
      </c>
      <c r="F1823" t="s">
        <v>753</v>
      </c>
      <c r="G1823" t="s">
        <v>732</v>
      </c>
      <c r="H1823" t="s">
        <v>765</v>
      </c>
      <c r="I1823" t="s">
        <v>766</v>
      </c>
    </row>
    <row r="1824" spans="1:9">
      <c r="A1824">
        <v>1823</v>
      </c>
      <c r="B1824" t="s">
        <v>761</v>
      </c>
      <c r="C1824" t="s">
        <v>757</v>
      </c>
      <c r="D1824">
        <v>2040</v>
      </c>
      <c r="E1824">
        <v>127.715889</v>
      </c>
      <c r="F1824" t="s">
        <v>753</v>
      </c>
      <c r="G1824" t="s">
        <v>732</v>
      </c>
      <c r="H1824" t="s">
        <v>765</v>
      </c>
      <c r="I1824" t="s">
        <v>766</v>
      </c>
    </row>
    <row r="1825" spans="1:9">
      <c r="A1825">
        <v>1824</v>
      </c>
      <c r="B1825" t="s">
        <v>761</v>
      </c>
      <c r="C1825" t="s">
        <v>757</v>
      </c>
      <c r="D1825">
        <v>2041</v>
      </c>
      <c r="E1825">
        <v>127.715889</v>
      </c>
      <c r="F1825" t="s">
        <v>753</v>
      </c>
      <c r="G1825" t="s">
        <v>732</v>
      </c>
      <c r="H1825" t="s">
        <v>765</v>
      </c>
      <c r="I1825" t="s">
        <v>766</v>
      </c>
    </row>
    <row r="1826" spans="1:9">
      <c r="A1826">
        <v>1825</v>
      </c>
      <c r="B1826" t="s">
        <v>761</v>
      </c>
      <c r="C1826" t="s">
        <v>757</v>
      </c>
      <c r="D1826">
        <v>2042</v>
      </c>
      <c r="E1826">
        <v>127.715889</v>
      </c>
      <c r="F1826" t="s">
        <v>753</v>
      </c>
      <c r="G1826" t="s">
        <v>732</v>
      </c>
      <c r="H1826" t="s">
        <v>765</v>
      </c>
      <c r="I1826" t="s">
        <v>766</v>
      </c>
    </row>
    <row r="1827" spans="1:9">
      <c r="A1827">
        <v>1826</v>
      </c>
      <c r="B1827" t="s">
        <v>761</v>
      </c>
      <c r="C1827" t="s">
        <v>757</v>
      </c>
      <c r="D1827">
        <v>2043</v>
      </c>
      <c r="E1827">
        <v>127.715889</v>
      </c>
      <c r="F1827" t="s">
        <v>753</v>
      </c>
      <c r="G1827" t="s">
        <v>732</v>
      </c>
      <c r="H1827" t="s">
        <v>765</v>
      </c>
      <c r="I1827" t="s">
        <v>766</v>
      </c>
    </row>
    <row r="1828" spans="1:9">
      <c r="A1828">
        <v>1827</v>
      </c>
      <c r="B1828" t="s">
        <v>761</v>
      </c>
      <c r="C1828" t="s">
        <v>757</v>
      </c>
      <c r="D1828">
        <v>2044</v>
      </c>
      <c r="E1828">
        <v>127.715889</v>
      </c>
      <c r="F1828" t="s">
        <v>753</v>
      </c>
      <c r="G1828" t="s">
        <v>732</v>
      </c>
      <c r="H1828" t="s">
        <v>765</v>
      </c>
      <c r="I1828" t="s">
        <v>766</v>
      </c>
    </row>
    <row r="1829" spans="1:9">
      <c r="A1829">
        <v>1828</v>
      </c>
      <c r="B1829" t="s">
        <v>761</v>
      </c>
      <c r="C1829" t="s">
        <v>757</v>
      </c>
      <c r="D1829">
        <v>2045</v>
      </c>
      <c r="E1829">
        <v>127.715889</v>
      </c>
      <c r="F1829" t="s">
        <v>753</v>
      </c>
      <c r="G1829" t="s">
        <v>732</v>
      </c>
      <c r="H1829" t="s">
        <v>765</v>
      </c>
      <c r="I1829" t="s">
        <v>766</v>
      </c>
    </row>
    <row r="1830" spans="1:9">
      <c r="A1830">
        <v>1829</v>
      </c>
      <c r="B1830" t="s">
        <v>761</v>
      </c>
      <c r="C1830" t="s">
        <v>757</v>
      </c>
      <c r="D1830">
        <v>2046</v>
      </c>
      <c r="E1830">
        <v>127.715889</v>
      </c>
      <c r="F1830" t="s">
        <v>753</v>
      </c>
      <c r="G1830" t="s">
        <v>732</v>
      </c>
      <c r="H1830" t="s">
        <v>765</v>
      </c>
      <c r="I1830" t="s">
        <v>766</v>
      </c>
    </row>
    <row r="1831" spans="1:9">
      <c r="A1831">
        <v>1830</v>
      </c>
      <c r="B1831" t="s">
        <v>761</v>
      </c>
      <c r="C1831" t="s">
        <v>757</v>
      </c>
      <c r="D1831">
        <v>2047</v>
      </c>
      <c r="E1831">
        <v>127.715889</v>
      </c>
      <c r="F1831" t="s">
        <v>753</v>
      </c>
      <c r="G1831" t="s">
        <v>732</v>
      </c>
      <c r="H1831" t="s">
        <v>765</v>
      </c>
      <c r="I1831" t="s">
        <v>766</v>
      </c>
    </row>
    <row r="1832" spans="1:9">
      <c r="A1832">
        <v>1831</v>
      </c>
      <c r="B1832" t="s">
        <v>761</v>
      </c>
      <c r="C1832" t="s">
        <v>757</v>
      </c>
      <c r="D1832">
        <v>2048</v>
      </c>
      <c r="E1832">
        <v>127.715889</v>
      </c>
      <c r="F1832" t="s">
        <v>753</v>
      </c>
      <c r="G1832" t="s">
        <v>732</v>
      </c>
      <c r="H1832" t="s">
        <v>765</v>
      </c>
      <c r="I1832" t="s">
        <v>766</v>
      </c>
    </row>
    <row r="1833" spans="1:9">
      <c r="A1833">
        <v>1832</v>
      </c>
      <c r="B1833" t="s">
        <v>761</v>
      </c>
      <c r="C1833" t="s">
        <v>757</v>
      </c>
      <c r="D1833">
        <v>2049</v>
      </c>
      <c r="E1833">
        <v>127.715889</v>
      </c>
      <c r="F1833" t="s">
        <v>753</v>
      </c>
      <c r="G1833" t="s">
        <v>732</v>
      </c>
      <c r="H1833" t="s">
        <v>765</v>
      </c>
      <c r="I1833" t="s">
        <v>766</v>
      </c>
    </row>
    <row r="1834" spans="1:9">
      <c r="A1834">
        <v>1833</v>
      </c>
      <c r="B1834" t="s">
        <v>761</v>
      </c>
      <c r="C1834" t="s">
        <v>757</v>
      </c>
      <c r="D1834">
        <v>2050</v>
      </c>
      <c r="E1834">
        <v>127.715889</v>
      </c>
      <c r="F1834" t="s">
        <v>753</v>
      </c>
      <c r="G1834" t="s">
        <v>732</v>
      </c>
      <c r="H1834" t="s">
        <v>765</v>
      </c>
      <c r="I1834" t="s">
        <v>766</v>
      </c>
    </row>
    <row r="1835" spans="1:9">
      <c r="A1835">
        <v>1834</v>
      </c>
      <c r="B1835" t="s">
        <v>762</v>
      </c>
      <c r="C1835" t="s">
        <v>752</v>
      </c>
      <c r="D1835">
        <v>1990</v>
      </c>
      <c r="E1835">
        <v>1240.4314687936931</v>
      </c>
      <c r="F1835" t="s">
        <v>753</v>
      </c>
      <c r="G1835" t="s">
        <v>732</v>
      </c>
      <c r="H1835" t="s">
        <v>765</v>
      </c>
      <c r="I1835" t="s">
        <v>766</v>
      </c>
    </row>
    <row r="1836" spans="1:9">
      <c r="A1836">
        <v>1835</v>
      </c>
      <c r="B1836" t="s">
        <v>762</v>
      </c>
      <c r="C1836" t="s">
        <v>752</v>
      </c>
      <c r="D1836">
        <v>1991</v>
      </c>
      <c r="E1836">
        <v>1213.518610854713</v>
      </c>
      <c r="F1836" t="s">
        <v>753</v>
      </c>
      <c r="G1836" t="s">
        <v>732</v>
      </c>
      <c r="H1836" t="s">
        <v>765</v>
      </c>
      <c r="I1836" t="s">
        <v>766</v>
      </c>
    </row>
    <row r="1837" spans="1:9">
      <c r="A1837">
        <v>1836</v>
      </c>
      <c r="B1837" t="s">
        <v>762</v>
      </c>
      <c r="C1837" t="s">
        <v>752</v>
      </c>
      <c r="D1837">
        <v>1992</v>
      </c>
      <c r="E1837">
        <v>1163.806171800868</v>
      </c>
      <c r="F1837" t="s">
        <v>753</v>
      </c>
      <c r="G1837" t="s">
        <v>732</v>
      </c>
      <c r="H1837" t="s">
        <v>765</v>
      </c>
      <c r="I1837" t="s">
        <v>766</v>
      </c>
    </row>
    <row r="1838" spans="1:9">
      <c r="A1838">
        <v>1837</v>
      </c>
      <c r="B1838" t="s">
        <v>762</v>
      </c>
      <c r="C1838" t="s">
        <v>752</v>
      </c>
      <c r="D1838">
        <v>1993</v>
      </c>
      <c r="E1838">
        <v>1243.887379777761</v>
      </c>
      <c r="F1838" t="s">
        <v>753</v>
      </c>
      <c r="G1838" t="s">
        <v>732</v>
      </c>
      <c r="H1838" t="s">
        <v>765</v>
      </c>
      <c r="I1838" t="s">
        <v>766</v>
      </c>
    </row>
    <row r="1839" spans="1:9">
      <c r="A1839">
        <v>1838</v>
      </c>
      <c r="B1839" t="s">
        <v>762</v>
      </c>
      <c r="C1839" t="s">
        <v>752</v>
      </c>
      <c r="D1839">
        <v>1994</v>
      </c>
      <c r="E1839">
        <v>1327.129206522329</v>
      </c>
      <c r="F1839" t="s">
        <v>753</v>
      </c>
      <c r="G1839" t="s">
        <v>732</v>
      </c>
      <c r="H1839" t="s">
        <v>765</v>
      </c>
      <c r="I1839" t="s">
        <v>766</v>
      </c>
    </row>
    <row r="1840" spans="1:9">
      <c r="A1840">
        <v>1839</v>
      </c>
      <c r="B1840" t="s">
        <v>762</v>
      </c>
      <c r="C1840" t="s">
        <v>752</v>
      </c>
      <c r="D1840">
        <v>1995</v>
      </c>
      <c r="E1840">
        <v>1119.9378086325189</v>
      </c>
      <c r="F1840" t="s">
        <v>753</v>
      </c>
      <c r="G1840" t="s">
        <v>732</v>
      </c>
      <c r="H1840" t="s">
        <v>765</v>
      </c>
      <c r="I1840" t="s">
        <v>766</v>
      </c>
    </row>
    <row r="1841" spans="1:9">
      <c r="A1841">
        <v>1840</v>
      </c>
      <c r="B1841" t="s">
        <v>762</v>
      </c>
      <c r="C1841" t="s">
        <v>752</v>
      </c>
      <c r="D1841">
        <v>1996</v>
      </c>
      <c r="E1841">
        <v>1394.260840224734</v>
      </c>
      <c r="F1841" t="s">
        <v>753</v>
      </c>
      <c r="G1841" t="s">
        <v>732</v>
      </c>
      <c r="H1841" t="s">
        <v>765</v>
      </c>
      <c r="I1841" t="s">
        <v>766</v>
      </c>
    </row>
    <row r="1842" spans="1:9">
      <c r="A1842">
        <v>1841</v>
      </c>
      <c r="B1842" t="s">
        <v>762</v>
      </c>
      <c r="C1842" t="s">
        <v>752</v>
      </c>
      <c r="D1842">
        <v>1997</v>
      </c>
      <c r="E1842">
        <v>1365.170407471049</v>
      </c>
      <c r="F1842" t="s">
        <v>753</v>
      </c>
      <c r="G1842" t="s">
        <v>732</v>
      </c>
      <c r="H1842" t="s">
        <v>765</v>
      </c>
      <c r="I1842" t="s">
        <v>766</v>
      </c>
    </row>
    <row r="1843" spans="1:9">
      <c r="A1843">
        <v>1842</v>
      </c>
      <c r="B1843" t="s">
        <v>762</v>
      </c>
      <c r="C1843" t="s">
        <v>752</v>
      </c>
      <c r="D1843">
        <v>1998</v>
      </c>
      <c r="E1843">
        <v>1353.9295399977379</v>
      </c>
      <c r="F1843" t="s">
        <v>753</v>
      </c>
      <c r="G1843" t="s">
        <v>732</v>
      </c>
      <c r="H1843" t="s">
        <v>765</v>
      </c>
      <c r="I1843" t="s">
        <v>766</v>
      </c>
    </row>
    <row r="1844" spans="1:9">
      <c r="A1844">
        <v>1843</v>
      </c>
      <c r="B1844" t="s">
        <v>762</v>
      </c>
      <c r="C1844" t="s">
        <v>752</v>
      </c>
      <c r="D1844">
        <v>1999</v>
      </c>
      <c r="E1844">
        <v>1336.3556530758019</v>
      </c>
      <c r="F1844" t="s">
        <v>753</v>
      </c>
      <c r="G1844" t="s">
        <v>732</v>
      </c>
      <c r="H1844" t="s">
        <v>765</v>
      </c>
      <c r="I1844" t="s">
        <v>766</v>
      </c>
    </row>
    <row r="1845" spans="1:9">
      <c r="A1845">
        <v>1844</v>
      </c>
      <c r="B1845" t="s">
        <v>762</v>
      </c>
      <c r="C1845" t="s">
        <v>752</v>
      </c>
      <c r="D1845">
        <v>2000</v>
      </c>
      <c r="E1845">
        <v>1264.170038927738</v>
      </c>
      <c r="F1845" t="s">
        <v>753</v>
      </c>
      <c r="G1845" t="s">
        <v>732</v>
      </c>
      <c r="H1845" t="s">
        <v>765</v>
      </c>
      <c r="I1845" t="s">
        <v>766</v>
      </c>
    </row>
    <row r="1846" spans="1:9">
      <c r="A1846">
        <v>1845</v>
      </c>
      <c r="B1846" t="s">
        <v>762</v>
      </c>
      <c r="C1846" t="s">
        <v>752</v>
      </c>
      <c r="D1846">
        <v>2001</v>
      </c>
      <c r="E1846">
        <v>1303.4221309134689</v>
      </c>
      <c r="F1846" t="s">
        <v>753</v>
      </c>
      <c r="G1846" t="s">
        <v>732</v>
      </c>
      <c r="H1846" t="s">
        <v>765</v>
      </c>
      <c r="I1846" t="s">
        <v>766</v>
      </c>
    </row>
    <row r="1847" spans="1:9">
      <c r="A1847">
        <v>1846</v>
      </c>
      <c r="B1847" t="s">
        <v>762</v>
      </c>
      <c r="C1847" t="s">
        <v>752</v>
      </c>
      <c r="D1847">
        <v>2002</v>
      </c>
      <c r="E1847">
        <v>1189.6981663523991</v>
      </c>
      <c r="F1847" t="s">
        <v>753</v>
      </c>
      <c r="G1847" t="s">
        <v>732</v>
      </c>
      <c r="H1847" t="s">
        <v>765</v>
      </c>
      <c r="I1847" t="s">
        <v>766</v>
      </c>
    </row>
    <row r="1848" spans="1:9">
      <c r="A1848">
        <v>1847</v>
      </c>
      <c r="B1848" t="s">
        <v>762</v>
      </c>
      <c r="C1848" t="s">
        <v>752</v>
      </c>
      <c r="D1848">
        <v>2003</v>
      </c>
      <c r="E1848">
        <v>1045.3597396662369</v>
      </c>
      <c r="F1848" t="s">
        <v>753</v>
      </c>
      <c r="G1848" t="s">
        <v>732</v>
      </c>
      <c r="H1848" t="s">
        <v>765</v>
      </c>
      <c r="I1848" t="s">
        <v>766</v>
      </c>
    </row>
    <row r="1849" spans="1:9">
      <c r="A1849">
        <v>1848</v>
      </c>
      <c r="B1849" t="s">
        <v>762</v>
      </c>
      <c r="C1849" t="s">
        <v>752</v>
      </c>
      <c r="D1849">
        <v>2004</v>
      </c>
      <c r="E1849">
        <v>1079.9375797810019</v>
      </c>
      <c r="F1849" t="s">
        <v>753</v>
      </c>
      <c r="G1849" t="s">
        <v>732</v>
      </c>
      <c r="H1849" t="s">
        <v>765</v>
      </c>
      <c r="I1849" t="s">
        <v>766</v>
      </c>
    </row>
    <row r="1850" spans="1:9">
      <c r="A1850">
        <v>1849</v>
      </c>
      <c r="B1850" t="s">
        <v>762</v>
      </c>
      <c r="C1850" t="s">
        <v>752</v>
      </c>
      <c r="D1850">
        <v>2005</v>
      </c>
      <c r="E1850">
        <v>1232.5721388107199</v>
      </c>
      <c r="F1850" t="s">
        <v>753</v>
      </c>
      <c r="G1850" t="s">
        <v>732</v>
      </c>
      <c r="H1850" t="s">
        <v>765</v>
      </c>
      <c r="I1850" t="s">
        <v>766</v>
      </c>
    </row>
    <row r="1851" spans="1:9">
      <c r="A1851">
        <v>1850</v>
      </c>
      <c r="B1851" t="s">
        <v>762</v>
      </c>
      <c r="C1851" t="s">
        <v>752</v>
      </c>
      <c r="D1851">
        <v>2006</v>
      </c>
      <c r="E1851">
        <v>1599.827044793841</v>
      </c>
      <c r="F1851" t="s">
        <v>753</v>
      </c>
      <c r="G1851" t="s">
        <v>732</v>
      </c>
      <c r="H1851" t="s">
        <v>765</v>
      </c>
      <c r="I1851" t="s">
        <v>766</v>
      </c>
    </row>
    <row r="1852" spans="1:9">
      <c r="A1852">
        <v>1851</v>
      </c>
      <c r="B1852" t="s">
        <v>762</v>
      </c>
      <c r="C1852" t="s">
        <v>752</v>
      </c>
      <c r="D1852">
        <v>2007</v>
      </c>
      <c r="E1852">
        <v>1339.0480964758431</v>
      </c>
      <c r="F1852" t="s">
        <v>753</v>
      </c>
      <c r="G1852" t="s">
        <v>732</v>
      </c>
      <c r="H1852" t="s">
        <v>765</v>
      </c>
      <c r="I1852" t="s">
        <v>766</v>
      </c>
    </row>
    <row r="1853" spans="1:9">
      <c r="A1853">
        <v>1852</v>
      </c>
      <c r="B1853" t="s">
        <v>762</v>
      </c>
      <c r="C1853" t="s">
        <v>752</v>
      </c>
      <c r="D1853">
        <v>2008</v>
      </c>
      <c r="E1853">
        <v>1084.9973782052109</v>
      </c>
      <c r="F1853" t="s">
        <v>753</v>
      </c>
      <c r="G1853" t="s">
        <v>732</v>
      </c>
      <c r="H1853" t="s">
        <v>765</v>
      </c>
      <c r="I1853" t="s">
        <v>766</v>
      </c>
    </row>
    <row r="1854" spans="1:9">
      <c r="A1854">
        <v>1853</v>
      </c>
      <c r="B1854" t="s">
        <v>762</v>
      </c>
      <c r="C1854" t="s">
        <v>752</v>
      </c>
      <c r="D1854">
        <v>2009</v>
      </c>
      <c r="E1854">
        <v>1235.3487287746659</v>
      </c>
      <c r="F1854" t="s">
        <v>753</v>
      </c>
      <c r="G1854" t="s">
        <v>732</v>
      </c>
      <c r="H1854" t="s">
        <v>765</v>
      </c>
      <c r="I1854" t="s">
        <v>766</v>
      </c>
    </row>
    <row r="1855" spans="1:9">
      <c r="A1855">
        <v>1854</v>
      </c>
      <c r="B1855" t="s">
        <v>762</v>
      </c>
      <c r="C1855" t="s">
        <v>752</v>
      </c>
      <c r="D1855">
        <v>2010</v>
      </c>
      <c r="E1855">
        <v>1551.122434965763</v>
      </c>
      <c r="F1855" t="s">
        <v>753</v>
      </c>
      <c r="G1855" t="s">
        <v>732</v>
      </c>
      <c r="H1855" t="s">
        <v>765</v>
      </c>
      <c r="I1855" t="s">
        <v>766</v>
      </c>
    </row>
    <row r="1856" spans="1:9">
      <c r="A1856">
        <v>1855</v>
      </c>
      <c r="B1856" t="s">
        <v>762</v>
      </c>
      <c r="C1856" t="s">
        <v>752</v>
      </c>
      <c r="D1856">
        <v>2011</v>
      </c>
      <c r="E1856">
        <v>1444.0056316652181</v>
      </c>
      <c r="F1856" t="s">
        <v>753</v>
      </c>
      <c r="G1856" t="s">
        <v>732</v>
      </c>
      <c r="H1856" t="s">
        <v>765</v>
      </c>
      <c r="I1856" t="s">
        <v>766</v>
      </c>
    </row>
    <row r="1857" spans="1:9">
      <c r="A1857">
        <v>1856</v>
      </c>
      <c r="B1857" t="s">
        <v>762</v>
      </c>
      <c r="C1857" t="s">
        <v>752</v>
      </c>
      <c r="D1857">
        <v>2012</v>
      </c>
      <c r="E1857">
        <v>1098.0895641820689</v>
      </c>
      <c r="F1857" t="s">
        <v>753</v>
      </c>
      <c r="G1857" t="s">
        <v>732</v>
      </c>
      <c r="H1857" t="s">
        <v>765</v>
      </c>
      <c r="I1857" t="s">
        <v>766</v>
      </c>
    </row>
    <row r="1858" spans="1:9">
      <c r="A1858">
        <v>1857</v>
      </c>
      <c r="B1858" t="s">
        <v>762</v>
      </c>
      <c r="C1858" t="s">
        <v>752</v>
      </c>
      <c r="D1858">
        <v>2013</v>
      </c>
      <c r="E1858">
        <v>877.45808298765905</v>
      </c>
      <c r="F1858" t="s">
        <v>753</v>
      </c>
      <c r="G1858" t="s">
        <v>732</v>
      </c>
      <c r="H1858" t="s">
        <v>765</v>
      </c>
      <c r="I1858" t="s">
        <v>766</v>
      </c>
    </row>
    <row r="1859" spans="1:9">
      <c r="A1859">
        <v>1858</v>
      </c>
      <c r="B1859" t="s">
        <v>762</v>
      </c>
      <c r="C1859" t="s">
        <v>752</v>
      </c>
      <c r="D1859">
        <v>2014</v>
      </c>
      <c r="E1859">
        <v>854.82788459596475</v>
      </c>
      <c r="F1859" t="s">
        <v>753</v>
      </c>
      <c r="G1859" t="s">
        <v>732</v>
      </c>
      <c r="H1859" t="s">
        <v>765</v>
      </c>
      <c r="I1859" t="s">
        <v>766</v>
      </c>
    </row>
    <row r="1860" spans="1:9">
      <c r="A1860">
        <v>1859</v>
      </c>
      <c r="B1860" t="s">
        <v>762</v>
      </c>
      <c r="C1860" t="s">
        <v>752</v>
      </c>
      <c r="D1860">
        <v>2015</v>
      </c>
      <c r="E1860">
        <v>884.19355422618662</v>
      </c>
      <c r="F1860" t="s">
        <v>753</v>
      </c>
      <c r="G1860" t="s">
        <v>732</v>
      </c>
      <c r="H1860" t="s">
        <v>765</v>
      </c>
      <c r="I1860" t="s">
        <v>766</v>
      </c>
    </row>
    <row r="1861" spans="1:9">
      <c r="A1861">
        <v>1860</v>
      </c>
      <c r="B1861" t="s">
        <v>762</v>
      </c>
      <c r="C1861" t="s">
        <v>752</v>
      </c>
      <c r="D1861">
        <v>2016</v>
      </c>
      <c r="E1861">
        <v>792.23198020781103</v>
      </c>
      <c r="F1861" t="s">
        <v>753</v>
      </c>
      <c r="G1861" t="s">
        <v>732</v>
      </c>
      <c r="H1861" t="s">
        <v>765</v>
      </c>
      <c r="I1861" t="s">
        <v>766</v>
      </c>
    </row>
    <row r="1862" spans="1:9">
      <c r="A1862">
        <v>1861</v>
      </c>
      <c r="B1862" t="s">
        <v>762</v>
      </c>
      <c r="C1862" t="s">
        <v>752</v>
      </c>
      <c r="D1862">
        <v>2017</v>
      </c>
      <c r="E1862">
        <v>663.33463145432177</v>
      </c>
      <c r="F1862" t="s">
        <v>753</v>
      </c>
      <c r="G1862" t="s">
        <v>732</v>
      </c>
      <c r="H1862" t="s">
        <v>765</v>
      </c>
      <c r="I1862" t="s">
        <v>766</v>
      </c>
    </row>
    <row r="1863" spans="1:9">
      <c r="A1863">
        <v>1862</v>
      </c>
      <c r="B1863" t="s">
        <v>762</v>
      </c>
      <c r="C1863" t="s">
        <v>752</v>
      </c>
      <c r="D1863">
        <v>2018</v>
      </c>
      <c r="E1863">
        <v>656.49612444985792</v>
      </c>
      <c r="F1863" t="s">
        <v>753</v>
      </c>
      <c r="G1863" t="s">
        <v>732</v>
      </c>
      <c r="H1863" t="s">
        <v>765</v>
      </c>
      <c r="I1863" t="s">
        <v>766</v>
      </c>
    </row>
    <row r="1864" spans="1:9">
      <c r="A1864">
        <v>1863</v>
      </c>
      <c r="B1864" t="s">
        <v>762</v>
      </c>
      <c r="C1864" t="s">
        <v>752</v>
      </c>
      <c r="D1864">
        <v>2019</v>
      </c>
      <c r="E1864">
        <v>585.73771851454433</v>
      </c>
      <c r="F1864" t="s">
        <v>753</v>
      </c>
      <c r="G1864" t="s">
        <v>732</v>
      </c>
      <c r="H1864" t="s">
        <v>765</v>
      </c>
      <c r="I1864" t="s">
        <v>766</v>
      </c>
    </row>
    <row r="1865" spans="1:9">
      <c r="A1865">
        <v>1864</v>
      </c>
      <c r="B1865" t="s">
        <v>762</v>
      </c>
      <c r="C1865" t="s">
        <v>752</v>
      </c>
      <c r="D1865">
        <v>2020</v>
      </c>
      <c r="E1865">
        <v>574.61003017919188</v>
      </c>
      <c r="F1865" t="s">
        <v>753</v>
      </c>
      <c r="G1865" t="s">
        <v>732</v>
      </c>
      <c r="H1865" t="s">
        <v>765</v>
      </c>
      <c r="I1865" t="s">
        <v>766</v>
      </c>
    </row>
    <row r="1866" spans="1:9">
      <c r="A1866">
        <v>1865</v>
      </c>
      <c r="B1866" t="s">
        <v>762</v>
      </c>
      <c r="C1866" t="s">
        <v>752</v>
      </c>
      <c r="D1866">
        <v>2021</v>
      </c>
      <c r="E1866">
        <v>563.73188594077271</v>
      </c>
      <c r="F1866" t="s">
        <v>753</v>
      </c>
      <c r="G1866" t="s">
        <v>732</v>
      </c>
      <c r="H1866" t="s">
        <v>765</v>
      </c>
      <c r="I1866" t="s">
        <v>766</v>
      </c>
    </row>
    <row r="1867" spans="1:9">
      <c r="A1867">
        <v>1866</v>
      </c>
      <c r="B1867" t="s">
        <v>762</v>
      </c>
      <c r="C1867" t="s">
        <v>752</v>
      </c>
      <c r="D1867">
        <v>2022</v>
      </c>
      <c r="E1867">
        <v>551.01339976466829</v>
      </c>
      <c r="F1867" t="s">
        <v>753</v>
      </c>
      <c r="G1867" t="s">
        <v>732</v>
      </c>
      <c r="H1867" t="s">
        <v>765</v>
      </c>
      <c r="I1867" t="s">
        <v>766</v>
      </c>
    </row>
    <row r="1868" spans="1:9">
      <c r="A1868">
        <v>1867</v>
      </c>
      <c r="B1868" t="s">
        <v>762</v>
      </c>
      <c r="C1868" t="s">
        <v>752</v>
      </c>
      <c r="D1868">
        <v>2023</v>
      </c>
      <c r="E1868">
        <v>514.55258103788924</v>
      </c>
      <c r="F1868" t="s">
        <v>753</v>
      </c>
      <c r="G1868" t="s">
        <v>732</v>
      </c>
      <c r="H1868" t="s">
        <v>765</v>
      </c>
      <c r="I1868" t="s">
        <v>766</v>
      </c>
    </row>
    <row r="1869" spans="1:9">
      <c r="A1869">
        <v>1868</v>
      </c>
      <c r="B1869" t="s">
        <v>762</v>
      </c>
      <c r="C1869" t="s">
        <v>752</v>
      </c>
      <c r="D1869">
        <v>2024</v>
      </c>
      <c r="E1869">
        <v>391.67771729999998</v>
      </c>
      <c r="F1869" t="s">
        <v>753</v>
      </c>
      <c r="G1869" t="s">
        <v>732</v>
      </c>
      <c r="H1869" t="s">
        <v>765</v>
      </c>
      <c r="I1869" t="s">
        <v>766</v>
      </c>
    </row>
    <row r="1870" spans="1:9">
      <c r="A1870">
        <v>1869</v>
      </c>
      <c r="B1870" t="s">
        <v>762</v>
      </c>
      <c r="C1870" t="s">
        <v>752</v>
      </c>
      <c r="D1870">
        <v>2025</v>
      </c>
      <c r="E1870">
        <v>464.12156160000001</v>
      </c>
      <c r="F1870" t="s">
        <v>753</v>
      </c>
      <c r="G1870" t="s">
        <v>732</v>
      </c>
      <c r="H1870" t="s">
        <v>765</v>
      </c>
      <c r="I1870" t="s">
        <v>766</v>
      </c>
    </row>
    <row r="1871" spans="1:9">
      <c r="A1871">
        <v>1870</v>
      </c>
      <c r="B1871" t="s">
        <v>762</v>
      </c>
      <c r="C1871" t="s">
        <v>752</v>
      </c>
      <c r="D1871">
        <v>2026</v>
      </c>
      <c r="E1871">
        <v>468.04433740000002</v>
      </c>
      <c r="F1871" t="s">
        <v>753</v>
      </c>
      <c r="G1871" t="s">
        <v>732</v>
      </c>
      <c r="H1871" t="s">
        <v>765</v>
      </c>
      <c r="I1871" t="s">
        <v>766</v>
      </c>
    </row>
    <row r="1872" spans="1:9">
      <c r="A1872">
        <v>1871</v>
      </c>
      <c r="B1872" t="s">
        <v>762</v>
      </c>
      <c r="C1872" t="s">
        <v>752</v>
      </c>
      <c r="D1872">
        <v>2027</v>
      </c>
      <c r="E1872">
        <v>461.84131789999998</v>
      </c>
      <c r="F1872" t="s">
        <v>753</v>
      </c>
      <c r="G1872" t="s">
        <v>732</v>
      </c>
      <c r="H1872" t="s">
        <v>765</v>
      </c>
      <c r="I1872" t="s">
        <v>766</v>
      </c>
    </row>
    <row r="1873" spans="1:9">
      <c r="A1873">
        <v>1872</v>
      </c>
      <c r="B1873" t="s">
        <v>762</v>
      </c>
      <c r="C1873" t="s">
        <v>752</v>
      </c>
      <c r="D1873">
        <v>2028</v>
      </c>
      <c r="E1873">
        <v>459.8553359</v>
      </c>
      <c r="F1873" t="s">
        <v>753</v>
      </c>
      <c r="G1873" t="s">
        <v>732</v>
      </c>
      <c r="H1873" t="s">
        <v>765</v>
      </c>
      <c r="I1873" t="s">
        <v>766</v>
      </c>
    </row>
    <row r="1874" spans="1:9">
      <c r="A1874">
        <v>1873</v>
      </c>
      <c r="B1874" t="s">
        <v>762</v>
      </c>
      <c r="C1874" t="s">
        <v>752</v>
      </c>
      <c r="D1874">
        <v>2029</v>
      </c>
      <c r="E1874">
        <v>453.31747569999999</v>
      </c>
      <c r="F1874" t="s">
        <v>753</v>
      </c>
      <c r="G1874" t="s">
        <v>732</v>
      </c>
      <c r="H1874" t="s">
        <v>765</v>
      </c>
      <c r="I1874" t="s">
        <v>766</v>
      </c>
    </row>
    <row r="1875" spans="1:9">
      <c r="A1875">
        <v>1874</v>
      </c>
      <c r="B1875" t="s">
        <v>762</v>
      </c>
      <c r="C1875" t="s">
        <v>752</v>
      </c>
      <c r="D1875">
        <v>2030</v>
      </c>
      <c r="E1875">
        <v>406.6757374</v>
      </c>
      <c r="F1875" t="s">
        <v>753</v>
      </c>
      <c r="G1875" t="s">
        <v>732</v>
      </c>
      <c r="H1875" t="s">
        <v>765</v>
      </c>
      <c r="I1875" t="s">
        <v>766</v>
      </c>
    </row>
    <row r="1876" spans="1:9">
      <c r="A1876">
        <v>1875</v>
      </c>
      <c r="B1876" t="s">
        <v>762</v>
      </c>
      <c r="C1876" t="s">
        <v>752</v>
      </c>
      <c r="D1876">
        <v>2031</v>
      </c>
      <c r="E1876">
        <v>405.57431550000001</v>
      </c>
      <c r="F1876" t="s">
        <v>753</v>
      </c>
      <c r="G1876" t="s">
        <v>732</v>
      </c>
      <c r="H1876" t="s">
        <v>765</v>
      </c>
      <c r="I1876" t="s">
        <v>766</v>
      </c>
    </row>
    <row r="1877" spans="1:9">
      <c r="A1877">
        <v>1876</v>
      </c>
      <c r="B1877" t="s">
        <v>762</v>
      </c>
      <c r="C1877" t="s">
        <v>752</v>
      </c>
      <c r="D1877">
        <v>2032</v>
      </c>
      <c r="E1877">
        <v>400.6974649</v>
      </c>
      <c r="F1877" t="s">
        <v>753</v>
      </c>
      <c r="G1877" t="s">
        <v>732</v>
      </c>
      <c r="H1877" t="s">
        <v>765</v>
      </c>
      <c r="I1877" t="s">
        <v>766</v>
      </c>
    </row>
    <row r="1878" spans="1:9">
      <c r="A1878">
        <v>1877</v>
      </c>
      <c r="B1878" t="s">
        <v>762</v>
      </c>
      <c r="C1878" t="s">
        <v>752</v>
      </c>
      <c r="D1878">
        <v>2033</v>
      </c>
      <c r="E1878">
        <v>398.41471769999998</v>
      </c>
      <c r="F1878" t="s">
        <v>753</v>
      </c>
      <c r="G1878" t="s">
        <v>732</v>
      </c>
      <c r="H1878" t="s">
        <v>765</v>
      </c>
      <c r="I1878" t="s">
        <v>766</v>
      </c>
    </row>
    <row r="1879" spans="1:9">
      <c r="A1879">
        <v>1878</v>
      </c>
      <c r="B1879" t="s">
        <v>762</v>
      </c>
      <c r="C1879" t="s">
        <v>752</v>
      </c>
      <c r="D1879">
        <v>2034</v>
      </c>
      <c r="E1879">
        <v>395.90047609999999</v>
      </c>
      <c r="F1879" t="s">
        <v>753</v>
      </c>
      <c r="G1879" t="s">
        <v>732</v>
      </c>
      <c r="H1879" t="s">
        <v>765</v>
      </c>
      <c r="I1879" t="s">
        <v>766</v>
      </c>
    </row>
    <row r="1880" spans="1:9">
      <c r="A1880">
        <v>1879</v>
      </c>
      <c r="B1880" t="s">
        <v>762</v>
      </c>
      <c r="C1880" t="s">
        <v>752</v>
      </c>
      <c r="D1880">
        <v>2035</v>
      </c>
      <c r="E1880">
        <v>393.25986640000002</v>
      </c>
      <c r="F1880" t="s">
        <v>753</v>
      </c>
      <c r="G1880" t="s">
        <v>732</v>
      </c>
      <c r="H1880" t="s">
        <v>765</v>
      </c>
      <c r="I1880" t="s">
        <v>766</v>
      </c>
    </row>
    <row r="1881" spans="1:9">
      <c r="A1881">
        <v>1880</v>
      </c>
      <c r="B1881" t="s">
        <v>762</v>
      </c>
      <c r="C1881" t="s">
        <v>752</v>
      </c>
      <c r="D1881">
        <v>2036</v>
      </c>
      <c r="E1881">
        <v>396.54873579999997</v>
      </c>
      <c r="F1881" t="s">
        <v>753</v>
      </c>
      <c r="G1881" t="s">
        <v>732</v>
      </c>
      <c r="H1881" t="s">
        <v>765</v>
      </c>
      <c r="I1881" t="s">
        <v>766</v>
      </c>
    </row>
    <row r="1882" spans="1:9">
      <c r="A1882">
        <v>1881</v>
      </c>
      <c r="B1882" t="s">
        <v>762</v>
      </c>
      <c r="C1882" t="s">
        <v>752</v>
      </c>
      <c r="D1882">
        <v>2037</v>
      </c>
      <c r="E1882">
        <v>394.1365199</v>
      </c>
      <c r="F1882" t="s">
        <v>753</v>
      </c>
      <c r="G1882" t="s">
        <v>732</v>
      </c>
      <c r="H1882" t="s">
        <v>765</v>
      </c>
      <c r="I1882" t="s">
        <v>766</v>
      </c>
    </row>
    <row r="1883" spans="1:9">
      <c r="A1883">
        <v>1882</v>
      </c>
      <c r="B1883" t="s">
        <v>762</v>
      </c>
      <c r="C1883" t="s">
        <v>752</v>
      </c>
      <c r="D1883">
        <v>2038</v>
      </c>
      <c r="E1883">
        <v>400.86301909999997</v>
      </c>
      <c r="F1883" t="s">
        <v>753</v>
      </c>
      <c r="G1883" t="s">
        <v>732</v>
      </c>
      <c r="H1883" t="s">
        <v>765</v>
      </c>
      <c r="I1883" t="s">
        <v>766</v>
      </c>
    </row>
    <row r="1884" spans="1:9">
      <c r="A1884">
        <v>1883</v>
      </c>
      <c r="B1884" t="s">
        <v>762</v>
      </c>
      <c r="C1884" t="s">
        <v>752</v>
      </c>
      <c r="D1884">
        <v>2039</v>
      </c>
      <c r="E1884">
        <v>400.3474205</v>
      </c>
      <c r="F1884" t="s">
        <v>753</v>
      </c>
      <c r="G1884" t="s">
        <v>732</v>
      </c>
      <c r="H1884" t="s">
        <v>765</v>
      </c>
      <c r="I1884" t="s">
        <v>766</v>
      </c>
    </row>
    <row r="1885" spans="1:9">
      <c r="A1885">
        <v>1884</v>
      </c>
      <c r="B1885" t="s">
        <v>762</v>
      </c>
      <c r="C1885" t="s">
        <v>752</v>
      </c>
      <c r="D1885">
        <v>2040</v>
      </c>
      <c r="E1885">
        <v>352.25616100000002</v>
      </c>
      <c r="F1885" t="s">
        <v>753</v>
      </c>
      <c r="G1885" t="s">
        <v>732</v>
      </c>
      <c r="H1885" t="s">
        <v>765</v>
      </c>
      <c r="I1885" t="s">
        <v>766</v>
      </c>
    </row>
    <row r="1886" spans="1:9">
      <c r="A1886">
        <v>1885</v>
      </c>
      <c r="B1886" t="s">
        <v>762</v>
      </c>
      <c r="C1886" t="s">
        <v>752</v>
      </c>
      <c r="D1886">
        <v>2041</v>
      </c>
      <c r="E1886">
        <v>361.67202400000002</v>
      </c>
      <c r="F1886" t="s">
        <v>753</v>
      </c>
      <c r="G1886" t="s">
        <v>732</v>
      </c>
      <c r="H1886" t="s">
        <v>765</v>
      </c>
      <c r="I1886" t="s">
        <v>766</v>
      </c>
    </row>
    <row r="1887" spans="1:9">
      <c r="A1887">
        <v>1886</v>
      </c>
      <c r="B1887" t="s">
        <v>762</v>
      </c>
      <c r="C1887" t="s">
        <v>752</v>
      </c>
      <c r="D1887">
        <v>2042</v>
      </c>
      <c r="E1887">
        <v>356.03476519999998</v>
      </c>
      <c r="F1887" t="s">
        <v>753</v>
      </c>
      <c r="G1887" t="s">
        <v>732</v>
      </c>
      <c r="H1887" t="s">
        <v>765</v>
      </c>
      <c r="I1887" t="s">
        <v>766</v>
      </c>
    </row>
    <row r="1888" spans="1:9">
      <c r="A1888">
        <v>1887</v>
      </c>
      <c r="B1888" t="s">
        <v>762</v>
      </c>
      <c r="C1888" t="s">
        <v>752</v>
      </c>
      <c r="D1888">
        <v>2043</v>
      </c>
      <c r="E1888">
        <v>356.80445109999999</v>
      </c>
      <c r="F1888" t="s">
        <v>753</v>
      </c>
      <c r="G1888" t="s">
        <v>732</v>
      </c>
      <c r="H1888" t="s">
        <v>765</v>
      </c>
      <c r="I1888" t="s">
        <v>766</v>
      </c>
    </row>
    <row r="1889" spans="1:9">
      <c r="A1889">
        <v>1888</v>
      </c>
      <c r="B1889" t="s">
        <v>762</v>
      </c>
      <c r="C1889" t="s">
        <v>752</v>
      </c>
      <c r="D1889">
        <v>2044</v>
      </c>
      <c r="E1889">
        <v>363.18108369999999</v>
      </c>
      <c r="F1889" t="s">
        <v>753</v>
      </c>
      <c r="G1889" t="s">
        <v>732</v>
      </c>
      <c r="H1889" t="s">
        <v>765</v>
      </c>
      <c r="I1889" t="s">
        <v>766</v>
      </c>
    </row>
    <row r="1890" spans="1:9">
      <c r="A1890">
        <v>1889</v>
      </c>
      <c r="B1890" t="s">
        <v>762</v>
      </c>
      <c r="C1890" t="s">
        <v>752</v>
      </c>
      <c r="D1890">
        <v>2045</v>
      </c>
      <c r="E1890">
        <v>362.01695480000001</v>
      </c>
      <c r="F1890" t="s">
        <v>753</v>
      </c>
      <c r="G1890" t="s">
        <v>732</v>
      </c>
      <c r="H1890" t="s">
        <v>765</v>
      </c>
      <c r="I1890" t="s">
        <v>766</v>
      </c>
    </row>
    <row r="1891" spans="1:9">
      <c r="A1891">
        <v>1890</v>
      </c>
      <c r="B1891" t="s">
        <v>762</v>
      </c>
      <c r="C1891" t="s">
        <v>752</v>
      </c>
      <c r="D1891">
        <v>2046</v>
      </c>
      <c r="E1891">
        <v>361.89286499999997</v>
      </c>
      <c r="F1891" t="s">
        <v>753</v>
      </c>
      <c r="G1891" t="s">
        <v>732</v>
      </c>
      <c r="H1891" t="s">
        <v>765</v>
      </c>
      <c r="I1891" t="s">
        <v>766</v>
      </c>
    </row>
    <row r="1892" spans="1:9">
      <c r="A1892">
        <v>1891</v>
      </c>
      <c r="B1892" t="s">
        <v>762</v>
      </c>
      <c r="C1892" t="s">
        <v>752</v>
      </c>
      <c r="D1892">
        <v>2047</v>
      </c>
      <c r="E1892">
        <v>363.47030039999999</v>
      </c>
      <c r="F1892" t="s">
        <v>753</v>
      </c>
      <c r="G1892" t="s">
        <v>732</v>
      </c>
      <c r="H1892" t="s">
        <v>765</v>
      </c>
      <c r="I1892" t="s">
        <v>766</v>
      </c>
    </row>
    <row r="1893" spans="1:9">
      <c r="A1893">
        <v>1892</v>
      </c>
      <c r="B1893" t="s">
        <v>762</v>
      </c>
      <c r="C1893" t="s">
        <v>752</v>
      </c>
      <c r="D1893">
        <v>2048</v>
      </c>
      <c r="E1893">
        <v>364.21555419999999</v>
      </c>
      <c r="F1893" t="s">
        <v>753</v>
      </c>
      <c r="G1893" t="s">
        <v>732</v>
      </c>
      <c r="H1893" t="s">
        <v>765</v>
      </c>
      <c r="I1893" t="s">
        <v>766</v>
      </c>
    </row>
    <row r="1894" spans="1:9">
      <c r="A1894">
        <v>1893</v>
      </c>
      <c r="B1894" t="s">
        <v>762</v>
      </c>
      <c r="C1894" t="s">
        <v>752</v>
      </c>
      <c r="D1894">
        <v>2049</v>
      </c>
      <c r="E1894">
        <v>365.96154869999998</v>
      </c>
      <c r="F1894" t="s">
        <v>753</v>
      </c>
      <c r="G1894" t="s">
        <v>732</v>
      </c>
      <c r="H1894" t="s">
        <v>765</v>
      </c>
      <c r="I1894" t="s">
        <v>766</v>
      </c>
    </row>
    <row r="1895" spans="1:9">
      <c r="A1895">
        <v>1894</v>
      </c>
      <c r="B1895" t="s">
        <v>762</v>
      </c>
      <c r="C1895" t="s">
        <v>752</v>
      </c>
      <c r="D1895">
        <v>2050</v>
      </c>
      <c r="E1895">
        <v>368.1228375</v>
      </c>
      <c r="F1895" t="s">
        <v>753</v>
      </c>
      <c r="G1895" t="s">
        <v>732</v>
      </c>
      <c r="H1895" t="s">
        <v>765</v>
      </c>
      <c r="I1895" t="s">
        <v>766</v>
      </c>
    </row>
    <row r="1896" spans="1:9">
      <c r="A1896">
        <v>1895</v>
      </c>
      <c r="B1896" t="s">
        <v>762</v>
      </c>
      <c r="C1896" t="s">
        <v>756</v>
      </c>
      <c r="D1896">
        <v>1990</v>
      </c>
      <c r="E1896">
        <v>14538.604423497831</v>
      </c>
      <c r="F1896" t="s">
        <v>753</v>
      </c>
      <c r="G1896" t="s">
        <v>732</v>
      </c>
      <c r="H1896" t="s">
        <v>765</v>
      </c>
      <c r="I1896" t="s">
        <v>766</v>
      </c>
    </row>
    <row r="1897" spans="1:9">
      <c r="A1897">
        <v>1896</v>
      </c>
      <c r="B1897" t="s">
        <v>762</v>
      </c>
      <c r="C1897" t="s">
        <v>756</v>
      </c>
      <c r="D1897">
        <v>1991</v>
      </c>
      <c r="E1897">
        <v>15065.953691612371</v>
      </c>
      <c r="F1897" t="s">
        <v>753</v>
      </c>
      <c r="G1897" t="s">
        <v>732</v>
      </c>
      <c r="H1897" t="s">
        <v>765</v>
      </c>
      <c r="I1897" t="s">
        <v>766</v>
      </c>
    </row>
    <row r="1898" spans="1:9">
      <c r="A1898">
        <v>1897</v>
      </c>
      <c r="B1898" t="s">
        <v>762</v>
      </c>
      <c r="C1898" t="s">
        <v>756</v>
      </c>
      <c r="D1898">
        <v>1992</v>
      </c>
      <c r="E1898">
        <v>16566.193419378069</v>
      </c>
      <c r="F1898" t="s">
        <v>753</v>
      </c>
      <c r="G1898" t="s">
        <v>732</v>
      </c>
      <c r="H1898" t="s">
        <v>765</v>
      </c>
      <c r="I1898" t="s">
        <v>766</v>
      </c>
    </row>
    <row r="1899" spans="1:9">
      <c r="A1899">
        <v>1898</v>
      </c>
      <c r="B1899" t="s">
        <v>762</v>
      </c>
      <c r="C1899" t="s">
        <v>756</v>
      </c>
      <c r="D1899">
        <v>1993</v>
      </c>
      <c r="E1899">
        <v>15568.59990503022</v>
      </c>
      <c r="F1899" t="s">
        <v>753</v>
      </c>
      <c r="G1899" t="s">
        <v>732</v>
      </c>
      <c r="H1899" t="s">
        <v>765</v>
      </c>
      <c r="I1899" t="s">
        <v>766</v>
      </c>
    </row>
    <row r="1900" spans="1:9">
      <c r="A1900">
        <v>1899</v>
      </c>
      <c r="B1900" t="s">
        <v>762</v>
      </c>
      <c r="C1900" t="s">
        <v>756</v>
      </c>
      <c r="D1900">
        <v>1994</v>
      </c>
      <c r="E1900">
        <v>15137.41206570167</v>
      </c>
      <c r="F1900" t="s">
        <v>753</v>
      </c>
      <c r="G1900" t="s">
        <v>732</v>
      </c>
      <c r="H1900" t="s">
        <v>765</v>
      </c>
      <c r="I1900" t="s">
        <v>766</v>
      </c>
    </row>
    <row r="1901" spans="1:9">
      <c r="A1901">
        <v>1900</v>
      </c>
      <c r="B1901" t="s">
        <v>762</v>
      </c>
      <c r="C1901" t="s">
        <v>756</v>
      </c>
      <c r="D1901">
        <v>1995</v>
      </c>
      <c r="E1901">
        <v>14414.8528864612</v>
      </c>
      <c r="F1901" t="s">
        <v>753</v>
      </c>
      <c r="G1901" t="s">
        <v>732</v>
      </c>
      <c r="H1901" t="s">
        <v>765</v>
      </c>
      <c r="I1901" t="s">
        <v>766</v>
      </c>
    </row>
    <row r="1902" spans="1:9">
      <c r="A1902">
        <v>1901</v>
      </c>
      <c r="B1902" t="s">
        <v>762</v>
      </c>
      <c r="C1902" t="s">
        <v>756</v>
      </c>
      <c r="D1902">
        <v>1996</v>
      </c>
      <c r="E1902">
        <v>15614.030468388721</v>
      </c>
      <c r="F1902" t="s">
        <v>753</v>
      </c>
      <c r="G1902" t="s">
        <v>732</v>
      </c>
      <c r="H1902" t="s">
        <v>765</v>
      </c>
      <c r="I1902" t="s">
        <v>766</v>
      </c>
    </row>
    <row r="1903" spans="1:9">
      <c r="A1903">
        <v>1902</v>
      </c>
      <c r="B1903" t="s">
        <v>762</v>
      </c>
      <c r="C1903" t="s">
        <v>756</v>
      </c>
      <c r="D1903">
        <v>1997</v>
      </c>
      <c r="E1903">
        <v>17420.15459814062</v>
      </c>
      <c r="F1903" t="s">
        <v>753</v>
      </c>
      <c r="G1903" t="s">
        <v>732</v>
      </c>
      <c r="H1903" t="s">
        <v>765</v>
      </c>
      <c r="I1903" t="s">
        <v>766</v>
      </c>
    </row>
    <row r="1904" spans="1:9">
      <c r="A1904">
        <v>1903</v>
      </c>
      <c r="B1904" t="s">
        <v>762</v>
      </c>
      <c r="C1904" t="s">
        <v>756</v>
      </c>
      <c r="D1904">
        <v>1998</v>
      </c>
      <c r="E1904">
        <v>15652.03651407104</v>
      </c>
      <c r="F1904" t="s">
        <v>753</v>
      </c>
      <c r="G1904" t="s">
        <v>732</v>
      </c>
      <c r="H1904" t="s">
        <v>765</v>
      </c>
      <c r="I1904" t="s">
        <v>766</v>
      </c>
    </row>
    <row r="1905" spans="1:9">
      <c r="A1905">
        <v>1904</v>
      </c>
      <c r="B1905" t="s">
        <v>762</v>
      </c>
      <c r="C1905" t="s">
        <v>756</v>
      </c>
      <c r="D1905">
        <v>1999</v>
      </c>
      <c r="E1905">
        <v>16720.84457274964</v>
      </c>
      <c r="F1905" t="s">
        <v>753</v>
      </c>
      <c r="G1905" t="s">
        <v>732</v>
      </c>
      <c r="H1905" t="s">
        <v>765</v>
      </c>
      <c r="I1905" t="s">
        <v>766</v>
      </c>
    </row>
    <row r="1906" spans="1:9">
      <c r="A1906">
        <v>1905</v>
      </c>
      <c r="B1906" t="s">
        <v>762</v>
      </c>
      <c r="C1906" t="s">
        <v>756</v>
      </c>
      <c r="D1906">
        <v>2000</v>
      </c>
      <c r="E1906">
        <v>16941.147621439519</v>
      </c>
      <c r="F1906" t="s">
        <v>753</v>
      </c>
      <c r="G1906" t="s">
        <v>732</v>
      </c>
      <c r="H1906" t="s">
        <v>765</v>
      </c>
      <c r="I1906" t="s">
        <v>766</v>
      </c>
    </row>
    <row r="1907" spans="1:9">
      <c r="A1907">
        <v>1906</v>
      </c>
      <c r="B1907" t="s">
        <v>762</v>
      </c>
      <c r="C1907" t="s">
        <v>756</v>
      </c>
      <c r="D1907">
        <v>2001</v>
      </c>
      <c r="E1907">
        <v>18849.666999568599</v>
      </c>
      <c r="F1907" t="s">
        <v>753</v>
      </c>
      <c r="G1907" t="s">
        <v>732</v>
      </c>
      <c r="H1907" t="s">
        <v>765</v>
      </c>
      <c r="I1907" t="s">
        <v>766</v>
      </c>
    </row>
    <row r="1908" spans="1:9">
      <c r="A1908">
        <v>1907</v>
      </c>
      <c r="B1908" t="s">
        <v>762</v>
      </c>
      <c r="C1908" t="s">
        <v>756</v>
      </c>
      <c r="D1908">
        <v>2002</v>
      </c>
      <c r="E1908">
        <v>18433.37877239137</v>
      </c>
      <c r="F1908" t="s">
        <v>753</v>
      </c>
      <c r="G1908" t="s">
        <v>732</v>
      </c>
      <c r="H1908" t="s">
        <v>765</v>
      </c>
      <c r="I1908" t="s">
        <v>766</v>
      </c>
    </row>
    <row r="1909" spans="1:9">
      <c r="A1909">
        <v>1908</v>
      </c>
      <c r="B1909" t="s">
        <v>762</v>
      </c>
      <c r="C1909" t="s">
        <v>756</v>
      </c>
      <c r="D1909">
        <v>2003</v>
      </c>
      <c r="E1909">
        <v>19477.361066111611</v>
      </c>
      <c r="F1909" t="s">
        <v>753</v>
      </c>
      <c r="G1909" t="s">
        <v>732</v>
      </c>
      <c r="H1909" t="s">
        <v>765</v>
      </c>
      <c r="I1909" t="s">
        <v>766</v>
      </c>
    </row>
    <row r="1910" spans="1:9">
      <c r="A1910">
        <v>1909</v>
      </c>
      <c r="B1910" t="s">
        <v>762</v>
      </c>
      <c r="C1910" t="s">
        <v>756</v>
      </c>
      <c r="D1910">
        <v>2004</v>
      </c>
      <c r="E1910">
        <v>18797.494437259051</v>
      </c>
      <c r="F1910" t="s">
        <v>753</v>
      </c>
      <c r="G1910" t="s">
        <v>732</v>
      </c>
      <c r="H1910" t="s">
        <v>765</v>
      </c>
      <c r="I1910" t="s">
        <v>766</v>
      </c>
    </row>
    <row r="1911" spans="1:9">
      <c r="A1911">
        <v>1910</v>
      </c>
      <c r="B1911" t="s">
        <v>762</v>
      </c>
      <c r="C1911" t="s">
        <v>756</v>
      </c>
      <c r="D1911">
        <v>2005</v>
      </c>
      <c r="E1911">
        <v>20179.802656223372</v>
      </c>
      <c r="F1911" t="s">
        <v>753</v>
      </c>
      <c r="G1911" t="s">
        <v>732</v>
      </c>
      <c r="H1911" t="s">
        <v>765</v>
      </c>
      <c r="I1911" t="s">
        <v>766</v>
      </c>
    </row>
    <row r="1912" spans="1:9">
      <c r="A1912">
        <v>1911</v>
      </c>
      <c r="B1912" t="s">
        <v>762</v>
      </c>
      <c r="C1912" t="s">
        <v>756</v>
      </c>
      <c r="D1912">
        <v>2006</v>
      </c>
      <c r="E1912">
        <v>20120.082699929892</v>
      </c>
      <c r="F1912" t="s">
        <v>753</v>
      </c>
      <c r="G1912" t="s">
        <v>732</v>
      </c>
      <c r="H1912" t="s">
        <v>765</v>
      </c>
      <c r="I1912" t="s">
        <v>766</v>
      </c>
    </row>
    <row r="1913" spans="1:9">
      <c r="A1913">
        <v>1912</v>
      </c>
      <c r="B1913" t="s">
        <v>762</v>
      </c>
      <c r="C1913" t="s">
        <v>756</v>
      </c>
      <c r="D1913">
        <v>2007</v>
      </c>
      <c r="E1913">
        <v>18827.51214051541</v>
      </c>
      <c r="F1913" t="s">
        <v>753</v>
      </c>
      <c r="G1913" t="s">
        <v>732</v>
      </c>
      <c r="H1913" t="s">
        <v>765</v>
      </c>
      <c r="I1913" t="s">
        <v>766</v>
      </c>
    </row>
    <row r="1914" spans="1:9">
      <c r="A1914">
        <v>1913</v>
      </c>
      <c r="B1914" t="s">
        <v>762</v>
      </c>
      <c r="C1914" t="s">
        <v>756</v>
      </c>
      <c r="D1914">
        <v>2008</v>
      </c>
      <c r="E1914">
        <v>20179.05356535692</v>
      </c>
      <c r="F1914" t="s">
        <v>753</v>
      </c>
      <c r="G1914" t="s">
        <v>732</v>
      </c>
      <c r="H1914" t="s">
        <v>765</v>
      </c>
      <c r="I1914" t="s">
        <v>766</v>
      </c>
    </row>
    <row r="1915" spans="1:9">
      <c r="A1915">
        <v>1914</v>
      </c>
      <c r="B1915" t="s">
        <v>762</v>
      </c>
      <c r="C1915" t="s">
        <v>756</v>
      </c>
      <c r="D1915">
        <v>2009</v>
      </c>
      <c r="E1915">
        <v>17592.248363525759</v>
      </c>
      <c r="F1915" t="s">
        <v>753</v>
      </c>
      <c r="G1915" t="s">
        <v>732</v>
      </c>
      <c r="H1915" t="s">
        <v>765</v>
      </c>
      <c r="I1915" t="s">
        <v>766</v>
      </c>
    </row>
    <row r="1916" spans="1:9">
      <c r="A1916">
        <v>1915</v>
      </c>
      <c r="B1916" t="s">
        <v>762</v>
      </c>
      <c r="C1916" t="s">
        <v>756</v>
      </c>
      <c r="D1916">
        <v>2010</v>
      </c>
      <c r="E1916">
        <v>17230.98917117207</v>
      </c>
      <c r="F1916" t="s">
        <v>753</v>
      </c>
      <c r="G1916" t="s">
        <v>732</v>
      </c>
      <c r="H1916" t="s">
        <v>765</v>
      </c>
      <c r="I1916" t="s">
        <v>766</v>
      </c>
    </row>
    <row r="1917" spans="1:9">
      <c r="A1917">
        <v>1916</v>
      </c>
      <c r="B1917" t="s">
        <v>762</v>
      </c>
      <c r="C1917" t="s">
        <v>756</v>
      </c>
      <c r="D1917">
        <v>2011</v>
      </c>
      <c r="E1917">
        <v>16664.390881373991</v>
      </c>
      <c r="F1917" t="s">
        <v>753</v>
      </c>
      <c r="G1917" t="s">
        <v>732</v>
      </c>
      <c r="H1917" t="s">
        <v>765</v>
      </c>
      <c r="I1917" t="s">
        <v>766</v>
      </c>
    </row>
    <row r="1918" spans="1:9">
      <c r="A1918">
        <v>1917</v>
      </c>
      <c r="B1918" t="s">
        <v>762</v>
      </c>
      <c r="C1918" t="s">
        <v>756</v>
      </c>
      <c r="D1918">
        <v>2012</v>
      </c>
      <c r="E1918">
        <v>18658.797308857211</v>
      </c>
      <c r="F1918" t="s">
        <v>753</v>
      </c>
      <c r="G1918" t="s">
        <v>732</v>
      </c>
      <c r="H1918" t="s">
        <v>765</v>
      </c>
      <c r="I1918" t="s">
        <v>766</v>
      </c>
    </row>
    <row r="1919" spans="1:9">
      <c r="A1919">
        <v>1918</v>
      </c>
      <c r="B1919" t="s">
        <v>762</v>
      </c>
      <c r="C1919" t="s">
        <v>756</v>
      </c>
      <c r="D1919">
        <v>2013</v>
      </c>
      <c r="E1919">
        <v>17906.479331128259</v>
      </c>
      <c r="F1919" t="s">
        <v>753</v>
      </c>
      <c r="G1919" t="s">
        <v>732</v>
      </c>
      <c r="H1919" t="s">
        <v>765</v>
      </c>
      <c r="I1919" t="s">
        <v>766</v>
      </c>
    </row>
    <row r="1920" spans="1:9">
      <c r="A1920">
        <v>1919</v>
      </c>
      <c r="B1920" t="s">
        <v>762</v>
      </c>
      <c r="C1920" t="s">
        <v>756</v>
      </c>
      <c r="D1920">
        <v>2014</v>
      </c>
      <c r="E1920">
        <v>17714.56449835654</v>
      </c>
      <c r="F1920" t="s">
        <v>753</v>
      </c>
      <c r="G1920" t="s">
        <v>732</v>
      </c>
      <c r="H1920" t="s">
        <v>765</v>
      </c>
      <c r="I1920" t="s">
        <v>766</v>
      </c>
    </row>
    <row r="1921" spans="1:9">
      <c r="A1921">
        <v>1920</v>
      </c>
      <c r="B1921" t="s">
        <v>762</v>
      </c>
      <c r="C1921" t="s">
        <v>756</v>
      </c>
      <c r="D1921">
        <v>2015</v>
      </c>
      <c r="E1921">
        <v>17477.36610041044</v>
      </c>
      <c r="F1921" t="s">
        <v>753</v>
      </c>
      <c r="G1921" t="s">
        <v>732</v>
      </c>
      <c r="H1921" t="s">
        <v>765</v>
      </c>
      <c r="I1921" t="s">
        <v>766</v>
      </c>
    </row>
    <row r="1922" spans="1:9">
      <c r="A1922">
        <v>1921</v>
      </c>
      <c r="B1922" t="s">
        <v>762</v>
      </c>
      <c r="C1922" t="s">
        <v>756</v>
      </c>
      <c r="D1922">
        <v>2016</v>
      </c>
      <c r="E1922">
        <v>16044.243638906601</v>
      </c>
      <c r="F1922" t="s">
        <v>753</v>
      </c>
      <c r="G1922" t="s">
        <v>732</v>
      </c>
      <c r="H1922" t="s">
        <v>765</v>
      </c>
      <c r="I1922" t="s">
        <v>766</v>
      </c>
    </row>
    <row r="1923" spans="1:9">
      <c r="A1923">
        <v>1922</v>
      </c>
      <c r="B1923" t="s">
        <v>762</v>
      </c>
      <c r="C1923" t="s">
        <v>756</v>
      </c>
      <c r="D1923">
        <v>2017</v>
      </c>
      <c r="E1923">
        <v>16691.590663927262</v>
      </c>
      <c r="F1923" t="s">
        <v>753</v>
      </c>
      <c r="G1923" t="s">
        <v>732</v>
      </c>
      <c r="H1923" t="s">
        <v>765</v>
      </c>
      <c r="I1923" t="s">
        <v>766</v>
      </c>
    </row>
    <row r="1924" spans="1:9">
      <c r="A1924">
        <v>1923</v>
      </c>
      <c r="B1924" t="s">
        <v>762</v>
      </c>
      <c r="C1924" t="s">
        <v>756</v>
      </c>
      <c r="D1924">
        <v>2018</v>
      </c>
      <c r="E1924">
        <v>16462.406678813019</v>
      </c>
      <c r="F1924" t="s">
        <v>753</v>
      </c>
      <c r="G1924" t="s">
        <v>732</v>
      </c>
      <c r="H1924" t="s">
        <v>765</v>
      </c>
      <c r="I1924" t="s">
        <v>766</v>
      </c>
    </row>
    <row r="1925" spans="1:9">
      <c r="A1925">
        <v>1924</v>
      </c>
      <c r="B1925" t="s">
        <v>762</v>
      </c>
      <c r="C1925" t="s">
        <v>756</v>
      </c>
      <c r="D1925">
        <v>2019</v>
      </c>
      <c r="E1925">
        <v>17956.832293724721</v>
      </c>
      <c r="F1925" t="s">
        <v>753</v>
      </c>
      <c r="G1925" t="s">
        <v>732</v>
      </c>
      <c r="H1925" t="s">
        <v>765</v>
      </c>
      <c r="I1925" t="s">
        <v>766</v>
      </c>
    </row>
    <row r="1926" spans="1:9">
      <c r="A1926">
        <v>1925</v>
      </c>
      <c r="B1926" t="s">
        <v>762</v>
      </c>
      <c r="C1926" t="s">
        <v>756</v>
      </c>
      <c r="D1926">
        <v>2020</v>
      </c>
      <c r="E1926">
        <v>17085.146295700801</v>
      </c>
      <c r="F1926" t="s">
        <v>753</v>
      </c>
      <c r="G1926" t="s">
        <v>732</v>
      </c>
      <c r="H1926" t="s">
        <v>765</v>
      </c>
      <c r="I1926" t="s">
        <v>766</v>
      </c>
    </row>
    <row r="1927" spans="1:9">
      <c r="A1927">
        <v>1926</v>
      </c>
      <c r="B1927" t="s">
        <v>762</v>
      </c>
      <c r="C1927" t="s">
        <v>756</v>
      </c>
      <c r="D1927">
        <v>2021</v>
      </c>
      <c r="E1927">
        <v>16929.675067652021</v>
      </c>
      <c r="F1927" t="s">
        <v>753</v>
      </c>
      <c r="G1927" t="s">
        <v>732</v>
      </c>
      <c r="H1927" t="s">
        <v>765</v>
      </c>
      <c r="I1927" t="s">
        <v>766</v>
      </c>
    </row>
    <row r="1928" spans="1:9">
      <c r="A1928">
        <v>1927</v>
      </c>
      <c r="B1928" t="s">
        <v>762</v>
      </c>
      <c r="C1928" t="s">
        <v>756</v>
      </c>
      <c r="D1928">
        <v>2022</v>
      </c>
      <c r="E1928">
        <v>14719.827020432011</v>
      </c>
      <c r="F1928" t="s">
        <v>753</v>
      </c>
      <c r="G1928" t="s">
        <v>732</v>
      </c>
      <c r="H1928" t="s">
        <v>765</v>
      </c>
      <c r="I1928" t="s">
        <v>766</v>
      </c>
    </row>
    <row r="1929" spans="1:9">
      <c r="A1929">
        <v>1928</v>
      </c>
      <c r="B1929" t="s">
        <v>762</v>
      </c>
      <c r="C1929" t="s">
        <v>756</v>
      </c>
      <c r="D1929">
        <v>2023</v>
      </c>
      <c r="E1929">
        <v>14067.79874719576</v>
      </c>
      <c r="F1929" t="s">
        <v>753</v>
      </c>
      <c r="G1929" t="s">
        <v>732</v>
      </c>
      <c r="H1929" t="s">
        <v>765</v>
      </c>
      <c r="I1929" t="s">
        <v>766</v>
      </c>
    </row>
    <row r="1930" spans="1:9">
      <c r="A1930">
        <v>1929</v>
      </c>
      <c r="B1930" t="s">
        <v>762</v>
      </c>
      <c r="C1930" t="s">
        <v>756</v>
      </c>
      <c r="D1930">
        <v>2024</v>
      </c>
      <c r="E1930">
        <v>14599.57632</v>
      </c>
      <c r="F1930" t="s">
        <v>753</v>
      </c>
      <c r="G1930" t="s">
        <v>732</v>
      </c>
      <c r="H1930" t="s">
        <v>765</v>
      </c>
      <c r="I1930" t="s">
        <v>766</v>
      </c>
    </row>
    <row r="1931" spans="1:9">
      <c r="A1931">
        <v>1930</v>
      </c>
      <c r="B1931" t="s">
        <v>762</v>
      </c>
      <c r="C1931" t="s">
        <v>756</v>
      </c>
      <c r="D1931">
        <v>2025</v>
      </c>
      <c r="E1931">
        <v>15040.351769999999</v>
      </c>
      <c r="F1931" t="s">
        <v>753</v>
      </c>
      <c r="G1931" t="s">
        <v>732</v>
      </c>
      <c r="H1931" t="s">
        <v>765</v>
      </c>
      <c r="I1931" t="s">
        <v>766</v>
      </c>
    </row>
    <row r="1932" spans="1:9">
      <c r="A1932">
        <v>1931</v>
      </c>
      <c r="B1932" t="s">
        <v>762</v>
      </c>
      <c r="C1932" t="s">
        <v>756</v>
      </c>
      <c r="D1932">
        <v>2026</v>
      </c>
      <c r="E1932">
        <v>14992.389139999999</v>
      </c>
      <c r="F1932" t="s">
        <v>753</v>
      </c>
      <c r="G1932" t="s">
        <v>732</v>
      </c>
      <c r="H1932" t="s">
        <v>765</v>
      </c>
      <c r="I1932" t="s">
        <v>766</v>
      </c>
    </row>
    <row r="1933" spans="1:9">
      <c r="A1933">
        <v>1932</v>
      </c>
      <c r="B1933" t="s">
        <v>762</v>
      </c>
      <c r="C1933" t="s">
        <v>756</v>
      </c>
      <c r="D1933">
        <v>2027</v>
      </c>
      <c r="E1933">
        <v>14865.2022</v>
      </c>
      <c r="F1933" t="s">
        <v>753</v>
      </c>
      <c r="G1933" t="s">
        <v>732</v>
      </c>
      <c r="H1933" t="s">
        <v>765</v>
      </c>
      <c r="I1933" t="s">
        <v>766</v>
      </c>
    </row>
    <row r="1934" spans="1:9">
      <c r="A1934">
        <v>1933</v>
      </c>
      <c r="B1934" t="s">
        <v>762</v>
      </c>
      <c r="C1934" t="s">
        <v>756</v>
      </c>
      <c r="D1934">
        <v>2028</v>
      </c>
      <c r="E1934">
        <v>14479.236000000001</v>
      </c>
      <c r="F1934" t="s">
        <v>753</v>
      </c>
      <c r="G1934" t="s">
        <v>732</v>
      </c>
      <c r="H1934" t="s">
        <v>765</v>
      </c>
      <c r="I1934" t="s">
        <v>766</v>
      </c>
    </row>
    <row r="1935" spans="1:9">
      <c r="A1935">
        <v>1934</v>
      </c>
      <c r="B1935" t="s">
        <v>762</v>
      </c>
      <c r="C1935" t="s">
        <v>756</v>
      </c>
      <c r="D1935">
        <v>2029</v>
      </c>
      <c r="E1935">
        <v>13560.08351</v>
      </c>
      <c r="F1935" t="s">
        <v>753</v>
      </c>
      <c r="G1935" t="s">
        <v>732</v>
      </c>
      <c r="H1935" t="s">
        <v>765</v>
      </c>
      <c r="I1935" t="s">
        <v>766</v>
      </c>
    </row>
    <row r="1936" spans="1:9">
      <c r="A1936">
        <v>1935</v>
      </c>
      <c r="B1936" t="s">
        <v>762</v>
      </c>
      <c r="C1936" t="s">
        <v>756</v>
      </c>
      <c r="D1936">
        <v>2030</v>
      </c>
      <c r="E1936">
        <v>12373.036529999999</v>
      </c>
      <c r="F1936" t="s">
        <v>753</v>
      </c>
      <c r="G1936" t="s">
        <v>732</v>
      </c>
      <c r="H1936" t="s">
        <v>765</v>
      </c>
      <c r="I1936" t="s">
        <v>766</v>
      </c>
    </row>
    <row r="1937" spans="1:9">
      <c r="A1937">
        <v>1936</v>
      </c>
      <c r="B1937" t="s">
        <v>762</v>
      </c>
      <c r="C1937" t="s">
        <v>756</v>
      </c>
      <c r="D1937">
        <v>2031</v>
      </c>
      <c r="E1937">
        <v>12266.73826</v>
      </c>
      <c r="F1937" t="s">
        <v>753</v>
      </c>
      <c r="G1937" t="s">
        <v>732</v>
      </c>
      <c r="H1937" t="s">
        <v>765</v>
      </c>
      <c r="I1937" t="s">
        <v>766</v>
      </c>
    </row>
    <row r="1938" spans="1:9">
      <c r="A1938">
        <v>1937</v>
      </c>
      <c r="B1938" t="s">
        <v>762</v>
      </c>
      <c r="C1938" t="s">
        <v>756</v>
      </c>
      <c r="D1938">
        <v>2032</v>
      </c>
      <c r="E1938">
        <v>11959.469279999999</v>
      </c>
      <c r="F1938" t="s">
        <v>753</v>
      </c>
      <c r="G1938" t="s">
        <v>732</v>
      </c>
      <c r="H1938" t="s">
        <v>765</v>
      </c>
      <c r="I1938" t="s">
        <v>766</v>
      </c>
    </row>
    <row r="1939" spans="1:9">
      <c r="A1939">
        <v>1938</v>
      </c>
      <c r="B1939" t="s">
        <v>762</v>
      </c>
      <c r="C1939" t="s">
        <v>756</v>
      </c>
      <c r="D1939">
        <v>2033</v>
      </c>
      <c r="E1939">
        <v>11759.68441</v>
      </c>
      <c r="F1939" t="s">
        <v>753</v>
      </c>
      <c r="G1939" t="s">
        <v>732</v>
      </c>
      <c r="H1939" t="s">
        <v>765</v>
      </c>
      <c r="I1939" t="s">
        <v>766</v>
      </c>
    </row>
    <row r="1940" spans="1:9">
      <c r="A1940">
        <v>1939</v>
      </c>
      <c r="B1940" t="s">
        <v>762</v>
      </c>
      <c r="C1940" t="s">
        <v>756</v>
      </c>
      <c r="D1940">
        <v>2034</v>
      </c>
      <c r="E1940">
        <v>11581.9637</v>
      </c>
      <c r="F1940" t="s">
        <v>753</v>
      </c>
      <c r="G1940" t="s">
        <v>732</v>
      </c>
      <c r="H1940" t="s">
        <v>765</v>
      </c>
      <c r="I1940" t="s">
        <v>766</v>
      </c>
    </row>
    <row r="1941" spans="1:9">
      <c r="A1941">
        <v>1940</v>
      </c>
      <c r="B1941" t="s">
        <v>762</v>
      </c>
      <c r="C1941" t="s">
        <v>756</v>
      </c>
      <c r="D1941">
        <v>2035</v>
      </c>
      <c r="E1941">
        <v>11804.722299999999</v>
      </c>
      <c r="F1941" t="s">
        <v>753</v>
      </c>
      <c r="G1941" t="s">
        <v>732</v>
      </c>
      <c r="H1941" t="s">
        <v>765</v>
      </c>
      <c r="I1941" t="s">
        <v>766</v>
      </c>
    </row>
    <row r="1942" spans="1:9">
      <c r="A1942">
        <v>1941</v>
      </c>
      <c r="B1942" t="s">
        <v>762</v>
      </c>
      <c r="C1942" t="s">
        <v>756</v>
      </c>
      <c r="D1942">
        <v>2036</v>
      </c>
      <c r="E1942">
        <v>11597.40482</v>
      </c>
      <c r="F1942" t="s">
        <v>753</v>
      </c>
      <c r="G1942" t="s">
        <v>732</v>
      </c>
      <c r="H1942" t="s">
        <v>765</v>
      </c>
      <c r="I1942" t="s">
        <v>766</v>
      </c>
    </row>
    <row r="1943" spans="1:9">
      <c r="A1943">
        <v>1942</v>
      </c>
      <c r="B1943" t="s">
        <v>762</v>
      </c>
      <c r="C1943" t="s">
        <v>756</v>
      </c>
      <c r="D1943">
        <v>2037</v>
      </c>
      <c r="E1943">
        <v>11087.930399999999</v>
      </c>
      <c r="F1943" t="s">
        <v>753</v>
      </c>
      <c r="G1943" t="s">
        <v>732</v>
      </c>
      <c r="H1943" t="s">
        <v>765</v>
      </c>
      <c r="I1943" t="s">
        <v>766</v>
      </c>
    </row>
    <row r="1944" spans="1:9">
      <c r="A1944">
        <v>1943</v>
      </c>
      <c r="B1944" t="s">
        <v>762</v>
      </c>
      <c r="C1944" t="s">
        <v>756</v>
      </c>
      <c r="D1944">
        <v>2038</v>
      </c>
      <c r="E1944">
        <v>11148.30329</v>
      </c>
      <c r="F1944" t="s">
        <v>753</v>
      </c>
      <c r="G1944" t="s">
        <v>732</v>
      </c>
      <c r="H1944" t="s">
        <v>765</v>
      </c>
      <c r="I1944" t="s">
        <v>766</v>
      </c>
    </row>
    <row r="1945" spans="1:9">
      <c r="A1945">
        <v>1944</v>
      </c>
      <c r="B1945" t="s">
        <v>762</v>
      </c>
      <c r="C1945" t="s">
        <v>756</v>
      </c>
      <c r="D1945">
        <v>2039</v>
      </c>
      <c r="E1945">
        <v>11167.42547</v>
      </c>
      <c r="F1945" t="s">
        <v>753</v>
      </c>
      <c r="G1945" t="s">
        <v>732</v>
      </c>
      <c r="H1945" t="s">
        <v>765</v>
      </c>
      <c r="I1945" t="s">
        <v>766</v>
      </c>
    </row>
    <row r="1946" spans="1:9">
      <c r="A1946">
        <v>1945</v>
      </c>
      <c r="B1946" t="s">
        <v>762</v>
      </c>
      <c r="C1946" t="s">
        <v>756</v>
      </c>
      <c r="D1946">
        <v>2040</v>
      </c>
      <c r="E1946">
        <v>9936.7414389999994</v>
      </c>
      <c r="F1946" t="s">
        <v>753</v>
      </c>
      <c r="G1946" t="s">
        <v>732</v>
      </c>
      <c r="H1946" t="s">
        <v>765</v>
      </c>
      <c r="I1946" t="s">
        <v>766</v>
      </c>
    </row>
    <row r="1947" spans="1:9">
      <c r="A1947">
        <v>1946</v>
      </c>
      <c r="B1947" t="s">
        <v>762</v>
      </c>
      <c r="C1947" t="s">
        <v>756</v>
      </c>
      <c r="D1947">
        <v>2041</v>
      </c>
      <c r="E1947">
        <v>9689.3021289999997</v>
      </c>
      <c r="F1947" t="s">
        <v>753</v>
      </c>
      <c r="G1947" t="s">
        <v>732</v>
      </c>
      <c r="H1947" t="s">
        <v>765</v>
      </c>
      <c r="I1947" t="s">
        <v>766</v>
      </c>
    </row>
    <row r="1948" spans="1:9">
      <c r="A1948">
        <v>1947</v>
      </c>
      <c r="B1948" t="s">
        <v>762</v>
      </c>
      <c r="C1948" t="s">
        <v>756</v>
      </c>
      <c r="D1948">
        <v>2042</v>
      </c>
      <c r="E1948">
        <v>9536.5860460000004</v>
      </c>
      <c r="F1948" t="s">
        <v>753</v>
      </c>
      <c r="G1948" t="s">
        <v>732</v>
      </c>
      <c r="H1948" t="s">
        <v>765</v>
      </c>
      <c r="I1948" t="s">
        <v>766</v>
      </c>
    </row>
    <row r="1949" spans="1:9">
      <c r="A1949">
        <v>1948</v>
      </c>
      <c r="B1949" t="s">
        <v>762</v>
      </c>
      <c r="C1949" t="s">
        <v>756</v>
      </c>
      <c r="D1949">
        <v>2043</v>
      </c>
      <c r="E1949">
        <v>9604.4041020000004</v>
      </c>
      <c r="F1949" t="s">
        <v>753</v>
      </c>
      <c r="G1949" t="s">
        <v>732</v>
      </c>
      <c r="H1949" t="s">
        <v>765</v>
      </c>
      <c r="I1949" t="s">
        <v>766</v>
      </c>
    </row>
    <row r="1950" spans="1:9">
      <c r="A1950">
        <v>1949</v>
      </c>
      <c r="B1950" t="s">
        <v>762</v>
      </c>
      <c r="C1950" t="s">
        <v>756</v>
      </c>
      <c r="D1950">
        <v>2044</v>
      </c>
      <c r="E1950">
        <v>10076.743</v>
      </c>
      <c r="F1950" t="s">
        <v>753</v>
      </c>
      <c r="G1950" t="s">
        <v>732</v>
      </c>
      <c r="H1950" t="s">
        <v>765</v>
      </c>
      <c r="I1950" t="s">
        <v>766</v>
      </c>
    </row>
    <row r="1951" spans="1:9">
      <c r="A1951">
        <v>1950</v>
      </c>
      <c r="B1951" t="s">
        <v>762</v>
      </c>
      <c r="C1951" t="s">
        <v>756</v>
      </c>
      <c r="D1951">
        <v>2045</v>
      </c>
      <c r="E1951">
        <v>10015.453579999999</v>
      </c>
      <c r="F1951" t="s">
        <v>753</v>
      </c>
      <c r="G1951" t="s">
        <v>732</v>
      </c>
      <c r="H1951" t="s">
        <v>765</v>
      </c>
      <c r="I1951" t="s">
        <v>766</v>
      </c>
    </row>
    <row r="1952" spans="1:9">
      <c r="A1952">
        <v>1951</v>
      </c>
      <c r="B1952" t="s">
        <v>762</v>
      </c>
      <c r="C1952" t="s">
        <v>756</v>
      </c>
      <c r="D1952">
        <v>2046</v>
      </c>
      <c r="E1952">
        <v>10042.89459</v>
      </c>
      <c r="F1952" t="s">
        <v>753</v>
      </c>
      <c r="G1952" t="s">
        <v>732</v>
      </c>
      <c r="H1952" t="s">
        <v>765</v>
      </c>
      <c r="I1952" t="s">
        <v>766</v>
      </c>
    </row>
    <row r="1953" spans="1:9">
      <c r="A1953">
        <v>1952</v>
      </c>
      <c r="B1953" t="s">
        <v>762</v>
      </c>
      <c r="C1953" t="s">
        <v>756</v>
      </c>
      <c r="D1953">
        <v>2047</v>
      </c>
      <c r="E1953">
        <v>10177.15035</v>
      </c>
      <c r="F1953" t="s">
        <v>753</v>
      </c>
      <c r="G1953" t="s">
        <v>732</v>
      </c>
      <c r="H1953" t="s">
        <v>765</v>
      </c>
      <c r="I1953" t="s">
        <v>766</v>
      </c>
    </row>
    <row r="1954" spans="1:9">
      <c r="A1954">
        <v>1953</v>
      </c>
      <c r="B1954" t="s">
        <v>762</v>
      </c>
      <c r="C1954" t="s">
        <v>756</v>
      </c>
      <c r="D1954">
        <v>2048</v>
      </c>
      <c r="E1954">
        <v>10296.109759999999</v>
      </c>
      <c r="F1954" t="s">
        <v>753</v>
      </c>
      <c r="G1954" t="s">
        <v>732</v>
      </c>
      <c r="H1954" t="s">
        <v>765</v>
      </c>
      <c r="I1954" t="s">
        <v>766</v>
      </c>
    </row>
    <row r="1955" spans="1:9">
      <c r="A1955">
        <v>1954</v>
      </c>
      <c r="B1955" t="s">
        <v>762</v>
      </c>
      <c r="C1955" t="s">
        <v>756</v>
      </c>
      <c r="D1955">
        <v>2049</v>
      </c>
      <c r="E1955">
        <v>10486.656870000001</v>
      </c>
      <c r="F1955" t="s">
        <v>753</v>
      </c>
      <c r="G1955" t="s">
        <v>732</v>
      </c>
      <c r="H1955" t="s">
        <v>765</v>
      </c>
      <c r="I1955" t="s">
        <v>766</v>
      </c>
    </row>
    <row r="1956" spans="1:9">
      <c r="A1956">
        <v>1955</v>
      </c>
      <c r="B1956" t="s">
        <v>762</v>
      </c>
      <c r="C1956" t="s">
        <v>756</v>
      </c>
      <c r="D1956">
        <v>2050</v>
      </c>
      <c r="E1956">
        <v>10547.03268</v>
      </c>
      <c r="F1956" t="s">
        <v>753</v>
      </c>
      <c r="G1956" t="s">
        <v>732</v>
      </c>
      <c r="H1956" t="s">
        <v>765</v>
      </c>
      <c r="I1956" t="s">
        <v>766</v>
      </c>
    </row>
    <row r="1957" spans="1:9">
      <c r="A1957">
        <v>1956</v>
      </c>
      <c r="B1957" t="s">
        <v>762</v>
      </c>
      <c r="C1957" t="s">
        <v>757</v>
      </c>
      <c r="D1957">
        <v>1990</v>
      </c>
      <c r="E1957">
        <v>97.22584113491844</v>
      </c>
      <c r="F1957" t="s">
        <v>753</v>
      </c>
      <c r="G1957" t="s">
        <v>732</v>
      </c>
      <c r="H1957" t="s">
        <v>765</v>
      </c>
      <c r="I1957" t="s">
        <v>766</v>
      </c>
    </row>
    <row r="1958" spans="1:9">
      <c r="A1958">
        <v>1957</v>
      </c>
      <c r="B1958" t="s">
        <v>762</v>
      </c>
      <c r="C1958" t="s">
        <v>757</v>
      </c>
      <c r="D1958">
        <v>1991</v>
      </c>
      <c r="E1958">
        <v>94.273860597722447</v>
      </c>
      <c r="F1958" t="s">
        <v>753</v>
      </c>
      <c r="G1958" t="s">
        <v>732</v>
      </c>
      <c r="H1958" t="s">
        <v>765</v>
      </c>
      <c r="I1958" t="s">
        <v>766</v>
      </c>
    </row>
    <row r="1959" spans="1:9">
      <c r="A1959">
        <v>1958</v>
      </c>
      <c r="B1959" t="s">
        <v>762</v>
      </c>
      <c r="C1959" t="s">
        <v>757</v>
      </c>
      <c r="D1959">
        <v>1992</v>
      </c>
      <c r="E1959">
        <v>101.8018139228632</v>
      </c>
      <c r="F1959" t="s">
        <v>753</v>
      </c>
      <c r="G1959" t="s">
        <v>732</v>
      </c>
      <c r="H1959" t="s">
        <v>765</v>
      </c>
      <c r="I1959" t="s">
        <v>766</v>
      </c>
    </row>
    <row r="1960" spans="1:9">
      <c r="A1960">
        <v>1959</v>
      </c>
      <c r="B1960" t="s">
        <v>762</v>
      </c>
      <c r="C1960" t="s">
        <v>757</v>
      </c>
      <c r="D1960">
        <v>1993</v>
      </c>
      <c r="E1960">
        <v>100.4729158486728</v>
      </c>
      <c r="F1960" t="s">
        <v>753</v>
      </c>
      <c r="G1960" t="s">
        <v>732</v>
      </c>
      <c r="H1960" t="s">
        <v>765</v>
      </c>
      <c r="I1960" t="s">
        <v>766</v>
      </c>
    </row>
    <row r="1961" spans="1:9">
      <c r="A1961">
        <v>1960</v>
      </c>
      <c r="B1961" t="s">
        <v>762</v>
      </c>
      <c r="C1961" t="s">
        <v>757</v>
      </c>
      <c r="D1961">
        <v>1994</v>
      </c>
      <c r="E1961">
        <v>107.4163232452433</v>
      </c>
      <c r="F1961" t="s">
        <v>753</v>
      </c>
      <c r="G1961" t="s">
        <v>732</v>
      </c>
      <c r="H1961" t="s">
        <v>765</v>
      </c>
      <c r="I1961" t="s">
        <v>766</v>
      </c>
    </row>
    <row r="1962" spans="1:9">
      <c r="A1962">
        <v>1961</v>
      </c>
      <c r="B1962" t="s">
        <v>762</v>
      </c>
      <c r="C1962" t="s">
        <v>757</v>
      </c>
      <c r="D1962">
        <v>1995</v>
      </c>
      <c r="E1962">
        <v>106.3076102402914</v>
      </c>
      <c r="F1962" t="s">
        <v>753</v>
      </c>
      <c r="G1962" t="s">
        <v>732</v>
      </c>
      <c r="H1962" t="s">
        <v>765</v>
      </c>
      <c r="I1962" t="s">
        <v>766</v>
      </c>
    </row>
    <row r="1963" spans="1:9">
      <c r="A1963">
        <v>1962</v>
      </c>
      <c r="B1963" t="s">
        <v>762</v>
      </c>
      <c r="C1963" t="s">
        <v>757</v>
      </c>
      <c r="D1963">
        <v>1996</v>
      </c>
      <c r="E1963">
        <v>103.4815301505564</v>
      </c>
      <c r="F1963" t="s">
        <v>753</v>
      </c>
      <c r="G1963" t="s">
        <v>732</v>
      </c>
      <c r="H1963" t="s">
        <v>765</v>
      </c>
      <c r="I1963" t="s">
        <v>766</v>
      </c>
    </row>
    <row r="1964" spans="1:9">
      <c r="A1964">
        <v>1963</v>
      </c>
      <c r="B1964" t="s">
        <v>762</v>
      </c>
      <c r="C1964" t="s">
        <v>757</v>
      </c>
      <c r="D1964">
        <v>1997</v>
      </c>
      <c r="E1964">
        <v>104.28590636242249</v>
      </c>
      <c r="F1964" t="s">
        <v>753</v>
      </c>
      <c r="G1964" t="s">
        <v>732</v>
      </c>
      <c r="H1964" t="s">
        <v>765</v>
      </c>
      <c r="I1964" t="s">
        <v>766</v>
      </c>
    </row>
    <row r="1965" spans="1:9">
      <c r="A1965">
        <v>1964</v>
      </c>
      <c r="B1965" t="s">
        <v>762</v>
      </c>
      <c r="C1965" t="s">
        <v>757</v>
      </c>
      <c r="D1965">
        <v>1998</v>
      </c>
      <c r="E1965">
        <v>100.50224858487969</v>
      </c>
      <c r="F1965" t="s">
        <v>753</v>
      </c>
      <c r="G1965" t="s">
        <v>732</v>
      </c>
      <c r="H1965" t="s">
        <v>765</v>
      </c>
      <c r="I1965" t="s">
        <v>766</v>
      </c>
    </row>
    <row r="1966" spans="1:9">
      <c r="A1966">
        <v>1965</v>
      </c>
      <c r="B1966" t="s">
        <v>762</v>
      </c>
      <c r="C1966" t="s">
        <v>757</v>
      </c>
      <c r="D1966">
        <v>1999</v>
      </c>
      <c r="E1966">
        <v>106.58094940013</v>
      </c>
      <c r="F1966" t="s">
        <v>753</v>
      </c>
      <c r="G1966" t="s">
        <v>732</v>
      </c>
      <c r="H1966" t="s">
        <v>765</v>
      </c>
      <c r="I1966" t="s">
        <v>766</v>
      </c>
    </row>
    <row r="1967" spans="1:9">
      <c r="A1967">
        <v>1966</v>
      </c>
      <c r="B1967" t="s">
        <v>762</v>
      </c>
      <c r="C1967" t="s">
        <v>757</v>
      </c>
      <c r="D1967">
        <v>2000</v>
      </c>
      <c r="E1967">
        <v>107.85985469562659</v>
      </c>
      <c r="F1967" t="s">
        <v>753</v>
      </c>
      <c r="G1967" t="s">
        <v>732</v>
      </c>
      <c r="H1967" t="s">
        <v>765</v>
      </c>
      <c r="I1967" t="s">
        <v>766</v>
      </c>
    </row>
    <row r="1968" spans="1:9">
      <c r="A1968">
        <v>1967</v>
      </c>
      <c r="B1968" t="s">
        <v>762</v>
      </c>
      <c r="C1968" t="s">
        <v>757</v>
      </c>
      <c r="D1968">
        <v>2001</v>
      </c>
      <c r="E1968">
        <v>112.7540391810805</v>
      </c>
      <c r="F1968" t="s">
        <v>753</v>
      </c>
      <c r="G1968" t="s">
        <v>732</v>
      </c>
      <c r="H1968" t="s">
        <v>765</v>
      </c>
      <c r="I1968" t="s">
        <v>766</v>
      </c>
    </row>
    <row r="1969" spans="1:9">
      <c r="A1969">
        <v>1968</v>
      </c>
      <c r="B1969" t="s">
        <v>762</v>
      </c>
      <c r="C1969" t="s">
        <v>757</v>
      </c>
      <c r="D1969">
        <v>2002</v>
      </c>
      <c r="E1969">
        <v>117.63589526538949</v>
      </c>
      <c r="F1969" t="s">
        <v>753</v>
      </c>
      <c r="G1969" t="s">
        <v>732</v>
      </c>
      <c r="H1969" t="s">
        <v>765</v>
      </c>
      <c r="I1969" t="s">
        <v>766</v>
      </c>
    </row>
    <row r="1970" spans="1:9">
      <c r="A1970">
        <v>1969</v>
      </c>
      <c r="B1970" t="s">
        <v>762</v>
      </c>
      <c r="C1970" t="s">
        <v>757</v>
      </c>
      <c r="D1970">
        <v>2003</v>
      </c>
      <c r="E1970">
        <v>126.9339172393048</v>
      </c>
      <c r="F1970" t="s">
        <v>753</v>
      </c>
      <c r="G1970" t="s">
        <v>732</v>
      </c>
      <c r="H1970" t="s">
        <v>765</v>
      </c>
      <c r="I1970" t="s">
        <v>766</v>
      </c>
    </row>
    <row r="1971" spans="1:9">
      <c r="A1971">
        <v>1970</v>
      </c>
      <c r="B1971" t="s">
        <v>762</v>
      </c>
      <c r="C1971" t="s">
        <v>757</v>
      </c>
      <c r="D1971">
        <v>2004</v>
      </c>
      <c r="E1971">
        <v>131.62394862131151</v>
      </c>
      <c r="F1971" t="s">
        <v>753</v>
      </c>
      <c r="G1971" t="s">
        <v>732</v>
      </c>
      <c r="H1971" t="s">
        <v>765</v>
      </c>
      <c r="I1971" t="s">
        <v>766</v>
      </c>
    </row>
    <row r="1972" spans="1:9">
      <c r="A1972">
        <v>1971</v>
      </c>
      <c r="B1972" t="s">
        <v>762</v>
      </c>
      <c r="C1972" t="s">
        <v>757</v>
      </c>
      <c r="D1972">
        <v>2005</v>
      </c>
      <c r="E1972">
        <v>137.34819864491519</v>
      </c>
      <c r="F1972" t="s">
        <v>753</v>
      </c>
      <c r="G1972" t="s">
        <v>732</v>
      </c>
      <c r="H1972" t="s">
        <v>765</v>
      </c>
      <c r="I1972" t="s">
        <v>766</v>
      </c>
    </row>
    <row r="1973" spans="1:9">
      <c r="A1973">
        <v>1972</v>
      </c>
      <c r="B1973" t="s">
        <v>762</v>
      </c>
      <c r="C1973" t="s">
        <v>757</v>
      </c>
      <c r="D1973">
        <v>2006</v>
      </c>
      <c r="E1973">
        <v>136.2982740160279</v>
      </c>
      <c r="F1973" t="s">
        <v>753</v>
      </c>
      <c r="G1973" t="s">
        <v>732</v>
      </c>
      <c r="H1973" t="s">
        <v>765</v>
      </c>
      <c r="I1973" t="s">
        <v>766</v>
      </c>
    </row>
    <row r="1974" spans="1:9">
      <c r="A1974">
        <v>1973</v>
      </c>
      <c r="B1974" t="s">
        <v>762</v>
      </c>
      <c r="C1974" t="s">
        <v>757</v>
      </c>
      <c r="D1974">
        <v>2007</v>
      </c>
      <c r="E1974">
        <v>127.89511859557351</v>
      </c>
      <c r="F1974" t="s">
        <v>753</v>
      </c>
      <c r="G1974" t="s">
        <v>732</v>
      </c>
      <c r="H1974" t="s">
        <v>765</v>
      </c>
      <c r="I1974" t="s">
        <v>766</v>
      </c>
    </row>
    <row r="1975" spans="1:9">
      <c r="A1975">
        <v>1974</v>
      </c>
      <c r="B1975" t="s">
        <v>762</v>
      </c>
      <c r="C1975" t="s">
        <v>757</v>
      </c>
      <c r="D1975">
        <v>2008</v>
      </c>
      <c r="E1975">
        <v>130.08752468871009</v>
      </c>
      <c r="F1975" t="s">
        <v>753</v>
      </c>
      <c r="G1975" t="s">
        <v>732</v>
      </c>
      <c r="H1975" t="s">
        <v>765</v>
      </c>
      <c r="I1975" t="s">
        <v>766</v>
      </c>
    </row>
    <row r="1976" spans="1:9">
      <c r="A1976">
        <v>1975</v>
      </c>
      <c r="B1976" t="s">
        <v>762</v>
      </c>
      <c r="C1976" t="s">
        <v>757</v>
      </c>
      <c r="D1976">
        <v>2009</v>
      </c>
      <c r="E1976">
        <v>117.5794629424736</v>
      </c>
      <c r="F1976" t="s">
        <v>753</v>
      </c>
      <c r="G1976" t="s">
        <v>732</v>
      </c>
      <c r="H1976" t="s">
        <v>765</v>
      </c>
      <c r="I1976" t="s">
        <v>766</v>
      </c>
    </row>
    <row r="1977" spans="1:9">
      <c r="A1977">
        <v>1976</v>
      </c>
      <c r="B1977" t="s">
        <v>762</v>
      </c>
      <c r="C1977" t="s">
        <v>757</v>
      </c>
      <c r="D1977">
        <v>2010</v>
      </c>
      <c r="E1977">
        <v>113.49040731721939</v>
      </c>
      <c r="F1977" t="s">
        <v>753</v>
      </c>
      <c r="G1977" t="s">
        <v>732</v>
      </c>
      <c r="H1977" t="s">
        <v>765</v>
      </c>
      <c r="I1977" t="s">
        <v>766</v>
      </c>
    </row>
    <row r="1978" spans="1:9">
      <c r="A1978">
        <v>1977</v>
      </c>
      <c r="B1978" t="s">
        <v>762</v>
      </c>
      <c r="C1978" t="s">
        <v>757</v>
      </c>
      <c r="D1978">
        <v>2011</v>
      </c>
      <c r="E1978">
        <v>116.27448138910979</v>
      </c>
      <c r="F1978" t="s">
        <v>753</v>
      </c>
      <c r="G1978" t="s">
        <v>732</v>
      </c>
      <c r="H1978" t="s">
        <v>765</v>
      </c>
      <c r="I1978" t="s">
        <v>766</v>
      </c>
    </row>
    <row r="1979" spans="1:9">
      <c r="A1979">
        <v>1978</v>
      </c>
      <c r="B1979" t="s">
        <v>762</v>
      </c>
      <c r="C1979" t="s">
        <v>757</v>
      </c>
      <c r="D1979">
        <v>2012</v>
      </c>
      <c r="E1979">
        <v>124.2116936674868</v>
      </c>
      <c r="F1979" t="s">
        <v>753</v>
      </c>
      <c r="G1979" t="s">
        <v>732</v>
      </c>
      <c r="H1979" t="s">
        <v>765</v>
      </c>
      <c r="I1979" t="s">
        <v>766</v>
      </c>
    </row>
    <row r="1980" spans="1:9">
      <c r="A1980">
        <v>1979</v>
      </c>
      <c r="B1980" t="s">
        <v>762</v>
      </c>
      <c r="C1980" t="s">
        <v>757</v>
      </c>
      <c r="D1980">
        <v>2013</v>
      </c>
      <c r="E1980">
        <v>123.24783209675491</v>
      </c>
      <c r="F1980" t="s">
        <v>753</v>
      </c>
      <c r="G1980" t="s">
        <v>732</v>
      </c>
      <c r="H1980" t="s">
        <v>765</v>
      </c>
      <c r="I1980" t="s">
        <v>766</v>
      </c>
    </row>
    <row r="1981" spans="1:9">
      <c r="A1981">
        <v>1980</v>
      </c>
      <c r="B1981" t="s">
        <v>762</v>
      </c>
      <c r="C1981" t="s">
        <v>757</v>
      </c>
      <c r="D1981">
        <v>2014</v>
      </c>
      <c r="E1981">
        <v>118.0064196499867</v>
      </c>
      <c r="F1981" t="s">
        <v>753</v>
      </c>
      <c r="G1981" t="s">
        <v>732</v>
      </c>
      <c r="H1981" t="s">
        <v>765</v>
      </c>
      <c r="I1981" t="s">
        <v>766</v>
      </c>
    </row>
    <row r="1982" spans="1:9">
      <c r="A1982">
        <v>1981</v>
      </c>
      <c r="B1982" t="s">
        <v>762</v>
      </c>
      <c r="C1982" t="s">
        <v>757</v>
      </c>
      <c r="D1982">
        <v>2015</v>
      </c>
      <c r="E1982">
        <v>118.3723281463313</v>
      </c>
      <c r="F1982" t="s">
        <v>753</v>
      </c>
      <c r="G1982" t="s">
        <v>732</v>
      </c>
      <c r="H1982" t="s">
        <v>765</v>
      </c>
      <c r="I1982" t="s">
        <v>766</v>
      </c>
    </row>
    <row r="1983" spans="1:9">
      <c r="A1983">
        <v>1982</v>
      </c>
      <c r="B1983" t="s">
        <v>762</v>
      </c>
      <c r="C1983" t="s">
        <v>757</v>
      </c>
      <c r="D1983">
        <v>2016</v>
      </c>
      <c r="E1983">
        <v>117.4872087576305</v>
      </c>
      <c r="F1983" t="s">
        <v>753</v>
      </c>
      <c r="G1983" t="s">
        <v>732</v>
      </c>
      <c r="H1983" t="s">
        <v>765</v>
      </c>
      <c r="I1983" t="s">
        <v>766</v>
      </c>
    </row>
    <row r="1984" spans="1:9">
      <c r="A1984">
        <v>1983</v>
      </c>
      <c r="B1984" t="s">
        <v>762</v>
      </c>
      <c r="C1984" t="s">
        <v>757</v>
      </c>
      <c r="D1984">
        <v>2017</v>
      </c>
      <c r="E1984">
        <v>115.9572173003658</v>
      </c>
      <c r="F1984" t="s">
        <v>753</v>
      </c>
      <c r="G1984" t="s">
        <v>732</v>
      </c>
      <c r="H1984" t="s">
        <v>765</v>
      </c>
      <c r="I1984" t="s">
        <v>766</v>
      </c>
    </row>
    <row r="1985" spans="1:9">
      <c r="A1985">
        <v>1984</v>
      </c>
      <c r="B1985" t="s">
        <v>762</v>
      </c>
      <c r="C1985" t="s">
        <v>757</v>
      </c>
      <c r="D1985">
        <v>2018</v>
      </c>
      <c r="E1985">
        <v>118.3356520122986</v>
      </c>
      <c r="F1985" t="s">
        <v>753</v>
      </c>
      <c r="G1985" t="s">
        <v>732</v>
      </c>
      <c r="H1985" t="s">
        <v>765</v>
      </c>
      <c r="I1985" t="s">
        <v>766</v>
      </c>
    </row>
    <row r="1986" spans="1:9">
      <c r="A1986">
        <v>1985</v>
      </c>
      <c r="B1986" t="s">
        <v>762</v>
      </c>
      <c r="C1986" t="s">
        <v>757</v>
      </c>
      <c r="D1986">
        <v>2019</v>
      </c>
      <c r="E1986">
        <v>126.47902397167159</v>
      </c>
      <c r="F1986" t="s">
        <v>753</v>
      </c>
      <c r="G1986" t="s">
        <v>732</v>
      </c>
      <c r="H1986" t="s">
        <v>765</v>
      </c>
      <c r="I1986" t="s">
        <v>766</v>
      </c>
    </row>
    <row r="1987" spans="1:9">
      <c r="A1987">
        <v>1986</v>
      </c>
      <c r="B1987" t="s">
        <v>762</v>
      </c>
      <c r="C1987" t="s">
        <v>757</v>
      </c>
      <c r="D1987">
        <v>2020</v>
      </c>
      <c r="E1987">
        <v>121.2530670603942</v>
      </c>
      <c r="F1987" t="s">
        <v>753</v>
      </c>
      <c r="G1987" t="s">
        <v>732</v>
      </c>
      <c r="H1987" t="s">
        <v>765</v>
      </c>
      <c r="I1987" t="s">
        <v>766</v>
      </c>
    </row>
    <row r="1988" spans="1:9">
      <c r="A1988">
        <v>1987</v>
      </c>
      <c r="B1988" t="s">
        <v>762</v>
      </c>
      <c r="C1988" t="s">
        <v>757</v>
      </c>
      <c r="D1988">
        <v>2021</v>
      </c>
      <c r="E1988">
        <v>127.0220586496464</v>
      </c>
      <c r="F1988" t="s">
        <v>753</v>
      </c>
      <c r="G1988" t="s">
        <v>732</v>
      </c>
      <c r="H1988" t="s">
        <v>765</v>
      </c>
      <c r="I1988" t="s">
        <v>766</v>
      </c>
    </row>
    <row r="1989" spans="1:9">
      <c r="A1989">
        <v>1988</v>
      </c>
      <c r="B1989" t="s">
        <v>762</v>
      </c>
      <c r="C1989" t="s">
        <v>757</v>
      </c>
      <c r="D1989">
        <v>2022</v>
      </c>
      <c r="E1989">
        <v>119.3371681794181</v>
      </c>
      <c r="F1989" t="s">
        <v>753</v>
      </c>
      <c r="G1989" t="s">
        <v>732</v>
      </c>
      <c r="H1989" t="s">
        <v>765</v>
      </c>
      <c r="I1989" t="s">
        <v>766</v>
      </c>
    </row>
    <row r="1990" spans="1:9">
      <c r="A1990">
        <v>1989</v>
      </c>
      <c r="B1990" t="s">
        <v>762</v>
      </c>
      <c r="C1990" t="s">
        <v>757</v>
      </c>
      <c r="D1990">
        <v>2023</v>
      </c>
      <c r="E1990">
        <v>113.05111637707211</v>
      </c>
      <c r="F1990" t="s">
        <v>753</v>
      </c>
      <c r="G1990" t="s">
        <v>732</v>
      </c>
      <c r="H1990" t="s">
        <v>765</v>
      </c>
      <c r="I1990" t="s">
        <v>766</v>
      </c>
    </row>
    <row r="1991" spans="1:9">
      <c r="A1991">
        <v>1990</v>
      </c>
      <c r="B1991" t="s">
        <v>762</v>
      </c>
      <c r="C1991" t="s">
        <v>757</v>
      </c>
      <c r="D1991">
        <v>2024</v>
      </c>
      <c r="E1991">
        <v>112.4773508</v>
      </c>
      <c r="F1991" t="s">
        <v>753</v>
      </c>
      <c r="G1991" t="s">
        <v>732</v>
      </c>
      <c r="H1991" t="s">
        <v>765</v>
      </c>
      <c r="I1991" t="s">
        <v>766</v>
      </c>
    </row>
    <row r="1992" spans="1:9">
      <c r="A1992">
        <v>1991</v>
      </c>
      <c r="B1992" t="s">
        <v>762</v>
      </c>
      <c r="C1992" t="s">
        <v>757</v>
      </c>
      <c r="D1992">
        <v>2025</v>
      </c>
      <c r="E1992">
        <v>119.2880455</v>
      </c>
      <c r="F1992" t="s">
        <v>753</v>
      </c>
      <c r="G1992" t="s">
        <v>732</v>
      </c>
      <c r="H1992" t="s">
        <v>765</v>
      </c>
      <c r="I1992" t="s">
        <v>766</v>
      </c>
    </row>
    <row r="1993" spans="1:9">
      <c r="A1993">
        <v>1992</v>
      </c>
      <c r="B1993" t="s">
        <v>762</v>
      </c>
      <c r="C1993" t="s">
        <v>757</v>
      </c>
      <c r="D1993">
        <v>2026</v>
      </c>
      <c r="E1993">
        <v>118.97402</v>
      </c>
      <c r="F1993" t="s">
        <v>753</v>
      </c>
      <c r="G1993" t="s">
        <v>732</v>
      </c>
      <c r="H1993" t="s">
        <v>765</v>
      </c>
      <c r="I1993" t="s">
        <v>766</v>
      </c>
    </row>
    <row r="1994" spans="1:9">
      <c r="A1994">
        <v>1993</v>
      </c>
      <c r="B1994" t="s">
        <v>762</v>
      </c>
      <c r="C1994" t="s">
        <v>757</v>
      </c>
      <c r="D1994">
        <v>2027</v>
      </c>
      <c r="E1994">
        <v>119.0742118</v>
      </c>
      <c r="F1994" t="s">
        <v>753</v>
      </c>
      <c r="G1994" t="s">
        <v>732</v>
      </c>
      <c r="H1994" t="s">
        <v>765</v>
      </c>
      <c r="I1994" t="s">
        <v>766</v>
      </c>
    </row>
    <row r="1995" spans="1:9">
      <c r="A1995">
        <v>1994</v>
      </c>
      <c r="B1995" t="s">
        <v>762</v>
      </c>
      <c r="C1995" t="s">
        <v>757</v>
      </c>
      <c r="D1995">
        <v>2028</v>
      </c>
      <c r="E1995">
        <v>117.6114357</v>
      </c>
      <c r="F1995" t="s">
        <v>753</v>
      </c>
      <c r="G1995" t="s">
        <v>732</v>
      </c>
      <c r="H1995" t="s">
        <v>765</v>
      </c>
      <c r="I1995" t="s">
        <v>766</v>
      </c>
    </row>
    <row r="1996" spans="1:9">
      <c r="A1996">
        <v>1995</v>
      </c>
      <c r="B1996" t="s">
        <v>762</v>
      </c>
      <c r="C1996" t="s">
        <v>757</v>
      </c>
      <c r="D1996">
        <v>2029</v>
      </c>
      <c r="E1996">
        <v>115.6974077</v>
      </c>
      <c r="F1996" t="s">
        <v>753</v>
      </c>
      <c r="G1996" t="s">
        <v>732</v>
      </c>
      <c r="H1996" t="s">
        <v>765</v>
      </c>
      <c r="I1996" t="s">
        <v>766</v>
      </c>
    </row>
    <row r="1997" spans="1:9">
      <c r="A1997">
        <v>1996</v>
      </c>
      <c r="B1997" t="s">
        <v>762</v>
      </c>
      <c r="C1997" t="s">
        <v>757</v>
      </c>
      <c r="D1997">
        <v>2030</v>
      </c>
      <c r="E1997">
        <v>108.7031733</v>
      </c>
      <c r="F1997" t="s">
        <v>753</v>
      </c>
      <c r="G1997" t="s">
        <v>732</v>
      </c>
      <c r="H1997" t="s">
        <v>765</v>
      </c>
      <c r="I1997" t="s">
        <v>766</v>
      </c>
    </row>
    <row r="1998" spans="1:9">
      <c r="A1998">
        <v>1997</v>
      </c>
      <c r="B1998" t="s">
        <v>762</v>
      </c>
      <c r="C1998" t="s">
        <v>757</v>
      </c>
      <c r="D1998">
        <v>2031</v>
      </c>
      <c r="E1998">
        <v>107.39507159999999</v>
      </c>
      <c r="F1998" t="s">
        <v>753</v>
      </c>
      <c r="G1998" t="s">
        <v>732</v>
      </c>
      <c r="H1998" t="s">
        <v>765</v>
      </c>
      <c r="I1998" t="s">
        <v>766</v>
      </c>
    </row>
    <row r="1999" spans="1:9">
      <c r="A1999">
        <v>1998</v>
      </c>
      <c r="B1999" t="s">
        <v>762</v>
      </c>
      <c r="C1999" t="s">
        <v>757</v>
      </c>
      <c r="D1999">
        <v>2032</v>
      </c>
      <c r="E1999">
        <v>105.64302530000001</v>
      </c>
      <c r="F1999" t="s">
        <v>753</v>
      </c>
      <c r="G1999" t="s">
        <v>732</v>
      </c>
      <c r="H1999" t="s">
        <v>765</v>
      </c>
      <c r="I1999" t="s">
        <v>766</v>
      </c>
    </row>
    <row r="2000" spans="1:9">
      <c r="A2000">
        <v>1999</v>
      </c>
      <c r="B2000" t="s">
        <v>762</v>
      </c>
      <c r="C2000" t="s">
        <v>757</v>
      </c>
      <c r="D2000">
        <v>2033</v>
      </c>
      <c r="E2000">
        <v>103.7983279</v>
      </c>
      <c r="F2000" t="s">
        <v>753</v>
      </c>
      <c r="G2000" t="s">
        <v>732</v>
      </c>
      <c r="H2000" t="s">
        <v>765</v>
      </c>
      <c r="I2000" t="s">
        <v>766</v>
      </c>
    </row>
    <row r="2001" spans="1:9">
      <c r="A2001">
        <v>2000</v>
      </c>
      <c r="B2001" t="s">
        <v>762</v>
      </c>
      <c r="C2001" t="s">
        <v>757</v>
      </c>
      <c r="D2001">
        <v>2034</v>
      </c>
      <c r="E2001">
        <v>101.9044339</v>
      </c>
      <c r="F2001" t="s">
        <v>753</v>
      </c>
      <c r="G2001" t="s">
        <v>732</v>
      </c>
      <c r="H2001" t="s">
        <v>765</v>
      </c>
      <c r="I2001" t="s">
        <v>766</v>
      </c>
    </row>
    <row r="2002" spans="1:9">
      <c r="A2002">
        <v>2001</v>
      </c>
      <c r="B2002" t="s">
        <v>762</v>
      </c>
      <c r="C2002" t="s">
        <v>757</v>
      </c>
      <c r="D2002">
        <v>2035</v>
      </c>
      <c r="E2002">
        <v>100.3317662</v>
      </c>
      <c r="F2002" t="s">
        <v>753</v>
      </c>
      <c r="G2002" t="s">
        <v>732</v>
      </c>
      <c r="H2002" t="s">
        <v>765</v>
      </c>
      <c r="I2002" t="s">
        <v>766</v>
      </c>
    </row>
    <row r="2003" spans="1:9">
      <c r="A2003">
        <v>2002</v>
      </c>
      <c r="B2003" t="s">
        <v>762</v>
      </c>
      <c r="C2003" t="s">
        <v>757</v>
      </c>
      <c r="D2003">
        <v>2036</v>
      </c>
      <c r="E2003">
        <v>98.036010790000006</v>
      </c>
      <c r="F2003" t="s">
        <v>753</v>
      </c>
      <c r="G2003" t="s">
        <v>732</v>
      </c>
      <c r="H2003" t="s">
        <v>765</v>
      </c>
      <c r="I2003" t="s">
        <v>766</v>
      </c>
    </row>
    <row r="2004" spans="1:9">
      <c r="A2004">
        <v>2003</v>
      </c>
      <c r="B2004" t="s">
        <v>762</v>
      </c>
      <c r="C2004" t="s">
        <v>757</v>
      </c>
      <c r="D2004">
        <v>2037</v>
      </c>
      <c r="E2004">
        <v>95.23596148</v>
      </c>
      <c r="F2004" t="s">
        <v>753</v>
      </c>
      <c r="G2004" t="s">
        <v>732</v>
      </c>
      <c r="H2004" t="s">
        <v>765</v>
      </c>
      <c r="I2004" t="s">
        <v>766</v>
      </c>
    </row>
    <row r="2005" spans="1:9">
      <c r="A2005">
        <v>2004</v>
      </c>
      <c r="B2005" t="s">
        <v>762</v>
      </c>
      <c r="C2005" t="s">
        <v>757</v>
      </c>
      <c r="D2005">
        <v>2038</v>
      </c>
      <c r="E2005">
        <v>94.847135910000006</v>
      </c>
      <c r="F2005" t="s">
        <v>753</v>
      </c>
      <c r="G2005" t="s">
        <v>732</v>
      </c>
      <c r="H2005" t="s">
        <v>765</v>
      </c>
      <c r="I2005" t="s">
        <v>766</v>
      </c>
    </row>
    <row r="2006" spans="1:9">
      <c r="A2006">
        <v>2005</v>
      </c>
      <c r="B2006" t="s">
        <v>762</v>
      </c>
      <c r="C2006" t="s">
        <v>757</v>
      </c>
      <c r="D2006">
        <v>2039</v>
      </c>
      <c r="E2006">
        <v>94.466765839999994</v>
      </c>
      <c r="F2006" t="s">
        <v>753</v>
      </c>
      <c r="G2006" t="s">
        <v>732</v>
      </c>
      <c r="H2006" t="s">
        <v>765</v>
      </c>
      <c r="I2006" t="s">
        <v>766</v>
      </c>
    </row>
    <row r="2007" spans="1:9">
      <c r="A2007">
        <v>2006</v>
      </c>
      <c r="B2007" t="s">
        <v>762</v>
      </c>
      <c r="C2007" t="s">
        <v>757</v>
      </c>
      <c r="D2007">
        <v>2040</v>
      </c>
      <c r="E2007">
        <v>87.93989827</v>
      </c>
      <c r="F2007" t="s">
        <v>753</v>
      </c>
      <c r="G2007" t="s">
        <v>732</v>
      </c>
      <c r="H2007" t="s">
        <v>765</v>
      </c>
      <c r="I2007" t="s">
        <v>766</v>
      </c>
    </row>
    <row r="2008" spans="1:9">
      <c r="A2008">
        <v>2007</v>
      </c>
      <c r="B2008" t="s">
        <v>762</v>
      </c>
      <c r="C2008" t="s">
        <v>757</v>
      </c>
      <c r="D2008">
        <v>2041</v>
      </c>
      <c r="E2008">
        <v>86.888787170000001</v>
      </c>
      <c r="F2008" t="s">
        <v>753</v>
      </c>
      <c r="G2008" t="s">
        <v>732</v>
      </c>
      <c r="H2008" t="s">
        <v>765</v>
      </c>
      <c r="I2008" t="s">
        <v>766</v>
      </c>
    </row>
    <row r="2009" spans="1:9">
      <c r="A2009">
        <v>2008</v>
      </c>
      <c r="B2009" t="s">
        <v>762</v>
      </c>
      <c r="C2009" t="s">
        <v>757</v>
      </c>
      <c r="D2009">
        <v>2042</v>
      </c>
      <c r="E2009">
        <v>86.00296616</v>
      </c>
      <c r="F2009" t="s">
        <v>753</v>
      </c>
      <c r="G2009" t="s">
        <v>732</v>
      </c>
      <c r="H2009" t="s">
        <v>765</v>
      </c>
      <c r="I2009" t="s">
        <v>766</v>
      </c>
    </row>
    <row r="2010" spans="1:9">
      <c r="A2010">
        <v>2009</v>
      </c>
      <c r="B2010" t="s">
        <v>762</v>
      </c>
      <c r="C2010" t="s">
        <v>757</v>
      </c>
      <c r="D2010">
        <v>2043</v>
      </c>
      <c r="E2010">
        <v>85.662856399999995</v>
      </c>
      <c r="F2010" t="s">
        <v>753</v>
      </c>
      <c r="G2010" t="s">
        <v>732</v>
      </c>
      <c r="H2010" t="s">
        <v>765</v>
      </c>
      <c r="I2010" t="s">
        <v>766</v>
      </c>
    </row>
    <row r="2011" spans="1:9">
      <c r="A2011">
        <v>2010</v>
      </c>
      <c r="B2011" t="s">
        <v>762</v>
      </c>
      <c r="C2011" t="s">
        <v>757</v>
      </c>
      <c r="D2011">
        <v>2044</v>
      </c>
      <c r="E2011">
        <v>85.716857520000005</v>
      </c>
      <c r="F2011" t="s">
        <v>753</v>
      </c>
      <c r="G2011" t="s">
        <v>732</v>
      </c>
      <c r="H2011" t="s">
        <v>765</v>
      </c>
      <c r="I2011" t="s">
        <v>766</v>
      </c>
    </row>
    <row r="2012" spans="1:9">
      <c r="A2012">
        <v>2011</v>
      </c>
      <c r="B2012" t="s">
        <v>762</v>
      </c>
      <c r="C2012" t="s">
        <v>757</v>
      </c>
      <c r="D2012">
        <v>2045</v>
      </c>
      <c r="E2012">
        <v>85.249891430000005</v>
      </c>
      <c r="F2012" t="s">
        <v>753</v>
      </c>
      <c r="G2012" t="s">
        <v>732</v>
      </c>
      <c r="H2012" t="s">
        <v>765</v>
      </c>
      <c r="I2012" t="s">
        <v>766</v>
      </c>
    </row>
    <row r="2013" spans="1:9">
      <c r="A2013">
        <v>2012</v>
      </c>
      <c r="B2013" t="s">
        <v>762</v>
      </c>
      <c r="C2013" t="s">
        <v>757</v>
      </c>
      <c r="D2013">
        <v>2046</v>
      </c>
      <c r="E2013">
        <v>84.981046250000006</v>
      </c>
      <c r="F2013" t="s">
        <v>753</v>
      </c>
      <c r="G2013" t="s">
        <v>732</v>
      </c>
      <c r="H2013" t="s">
        <v>765</v>
      </c>
      <c r="I2013" t="s">
        <v>766</v>
      </c>
    </row>
    <row r="2014" spans="1:9">
      <c r="A2014">
        <v>2013</v>
      </c>
      <c r="B2014" t="s">
        <v>762</v>
      </c>
      <c r="C2014" t="s">
        <v>757</v>
      </c>
      <c r="D2014">
        <v>2047</v>
      </c>
      <c r="E2014">
        <v>84.809328309999998</v>
      </c>
      <c r="F2014" t="s">
        <v>753</v>
      </c>
      <c r="G2014" t="s">
        <v>732</v>
      </c>
      <c r="H2014" t="s">
        <v>765</v>
      </c>
      <c r="I2014" t="s">
        <v>766</v>
      </c>
    </row>
    <row r="2015" spans="1:9">
      <c r="A2015">
        <v>2014</v>
      </c>
      <c r="B2015" t="s">
        <v>762</v>
      </c>
      <c r="C2015" t="s">
        <v>757</v>
      </c>
      <c r="D2015">
        <v>2048</v>
      </c>
      <c r="E2015">
        <v>84.779179110000001</v>
      </c>
      <c r="F2015" t="s">
        <v>753</v>
      </c>
      <c r="G2015" t="s">
        <v>732</v>
      </c>
      <c r="H2015" t="s">
        <v>765</v>
      </c>
      <c r="I2015" t="s">
        <v>766</v>
      </c>
    </row>
    <row r="2016" spans="1:9">
      <c r="A2016">
        <v>2015</v>
      </c>
      <c r="B2016" t="s">
        <v>762</v>
      </c>
      <c r="C2016" t="s">
        <v>757</v>
      </c>
      <c r="D2016">
        <v>2049</v>
      </c>
      <c r="E2016">
        <v>84.850086779999998</v>
      </c>
      <c r="F2016" t="s">
        <v>753</v>
      </c>
      <c r="G2016" t="s">
        <v>732</v>
      </c>
      <c r="H2016" t="s">
        <v>765</v>
      </c>
      <c r="I2016" t="s">
        <v>766</v>
      </c>
    </row>
    <row r="2017" spans="1:9">
      <c r="A2017">
        <v>2016</v>
      </c>
      <c r="B2017" t="s">
        <v>762</v>
      </c>
      <c r="C2017" t="s">
        <v>757</v>
      </c>
      <c r="D2017">
        <v>2050</v>
      </c>
      <c r="E2017">
        <v>84.699876160000002</v>
      </c>
      <c r="F2017" t="s">
        <v>753</v>
      </c>
      <c r="G2017" t="s">
        <v>732</v>
      </c>
      <c r="H2017" t="s">
        <v>765</v>
      </c>
      <c r="I2017" t="s">
        <v>766</v>
      </c>
    </row>
    <row r="2018" spans="1:9">
      <c r="A2018">
        <v>2017</v>
      </c>
      <c r="B2018" t="s">
        <v>763</v>
      </c>
      <c r="C2018" t="s">
        <v>752</v>
      </c>
      <c r="D2018">
        <v>1990</v>
      </c>
      <c r="E2018">
        <v>88.784256736185952</v>
      </c>
      <c r="F2018" t="s">
        <v>753</v>
      </c>
      <c r="G2018" t="s">
        <v>732</v>
      </c>
      <c r="H2018" t="s">
        <v>765</v>
      </c>
      <c r="I2018" t="s">
        <v>766</v>
      </c>
    </row>
    <row r="2019" spans="1:9">
      <c r="A2019">
        <v>2018</v>
      </c>
      <c r="B2019" t="s">
        <v>763</v>
      </c>
      <c r="C2019" t="s">
        <v>752</v>
      </c>
      <c r="D2019">
        <v>1991</v>
      </c>
      <c r="E2019">
        <v>85.856689261512273</v>
      </c>
      <c r="F2019" t="s">
        <v>753</v>
      </c>
      <c r="G2019" t="s">
        <v>732</v>
      </c>
      <c r="H2019" t="s">
        <v>765</v>
      </c>
      <c r="I2019" t="s">
        <v>766</v>
      </c>
    </row>
    <row r="2020" spans="1:9">
      <c r="A2020">
        <v>2019</v>
      </c>
      <c r="B2020" t="s">
        <v>763</v>
      </c>
      <c r="C2020" t="s">
        <v>752</v>
      </c>
      <c r="D2020">
        <v>1992</v>
      </c>
      <c r="E2020">
        <v>84.007216006411468</v>
      </c>
      <c r="F2020" t="s">
        <v>753</v>
      </c>
      <c r="G2020" t="s">
        <v>732</v>
      </c>
      <c r="H2020" t="s">
        <v>765</v>
      </c>
      <c r="I2020" t="s">
        <v>766</v>
      </c>
    </row>
    <row r="2021" spans="1:9">
      <c r="A2021">
        <v>2020</v>
      </c>
      <c r="B2021" t="s">
        <v>763</v>
      </c>
      <c r="C2021" t="s">
        <v>752</v>
      </c>
      <c r="D2021">
        <v>1993</v>
      </c>
      <c r="E2021">
        <v>81.646142490913547</v>
      </c>
      <c r="F2021" t="s">
        <v>753</v>
      </c>
      <c r="G2021" t="s">
        <v>732</v>
      </c>
      <c r="H2021" t="s">
        <v>765</v>
      </c>
      <c r="I2021" t="s">
        <v>766</v>
      </c>
    </row>
    <row r="2022" spans="1:9">
      <c r="A2022">
        <v>2021</v>
      </c>
      <c r="B2022" t="s">
        <v>763</v>
      </c>
      <c r="C2022" t="s">
        <v>752</v>
      </c>
      <c r="D2022">
        <v>1994</v>
      </c>
      <c r="E2022">
        <v>80.338743332504237</v>
      </c>
      <c r="F2022" t="s">
        <v>753</v>
      </c>
      <c r="G2022" t="s">
        <v>732</v>
      </c>
      <c r="H2022" t="s">
        <v>765</v>
      </c>
      <c r="I2022" t="s">
        <v>766</v>
      </c>
    </row>
    <row r="2023" spans="1:9">
      <c r="A2023">
        <v>2022</v>
      </c>
      <c r="B2023" t="s">
        <v>763</v>
      </c>
      <c r="C2023" t="s">
        <v>752</v>
      </c>
      <c r="D2023">
        <v>1995</v>
      </c>
      <c r="E2023">
        <v>79.097065701496135</v>
      </c>
      <c r="F2023" t="s">
        <v>753</v>
      </c>
      <c r="G2023" t="s">
        <v>732</v>
      </c>
      <c r="H2023" t="s">
        <v>765</v>
      </c>
      <c r="I2023" t="s">
        <v>766</v>
      </c>
    </row>
    <row r="2024" spans="1:9">
      <c r="A2024">
        <v>2023</v>
      </c>
      <c r="B2024" t="s">
        <v>763</v>
      </c>
      <c r="C2024" t="s">
        <v>752</v>
      </c>
      <c r="D2024">
        <v>1996</v>
      </c>
      <c r="E2024">
        <v>75.460629777619459</v>
      </c>
      <c r="F2024" t="s">
        <v>753</v>
      </c>
      <c r="G2024" t="s">
        <v>732</v>
      </c>
      <c r="H2024" t="s">
        <v>765</v>
      </c>
      <c r="I2024" t="s">
        <v>766</v>
      </c>
    </row>
    <row r="2025" spans="1:9">
      <c r="A2025">
        <v>2024</v>
      </c>
      <c r="B2025" t="s">
        <v>763</v>
      </c>
      <c r="C2025" t="s">
        <v>752</v>
      </c>
      <c r="D2025">
        <v>1997</v>
      </c>
      <c r="E2025">
        <v>73.39236756223913</v>
      </c>
      <c r="F2025" t="s">
        <v>753</v>
      </c>
      <c r="G2025" t="s">
        <v>732</v>
      </c>
      <c r="H2025" t="s">
        <v>765</v>
      </c>
      <c r="I2025" t="s">
        <v>766</v>
      </c>
    </row>
    <row r="2026" spans="1:9">
      <c r="A2026">
        <v>2025</v>
      </c>
      <c r="B2026" t="s">
        <v>763</v>
      </c>
      <c r="C2026" t="s">
        <v>752</v>
      </c>
      <c r="D2026">
        <v>1998</v>
      </c>
      <c r="E2026">
        <v>70.329425572890969</v>
      </c>
      <c r="F2026" t="s">
        <v>753</v>
      </c>
      <c r="G2026" t="s">
        <v>732</v>
      </c>
      <c r="H2026" t="s">
        <v>765</v>
      </c>
      <c r="I2026" t="s">
        <v>766</v>
      </c>
    </row>
    <row r="2027" spans="1:9">
      <c r="A2027">
        <v>2026</v>
      </c>
      <c r="B2027" t="s">
        <v>763</v>
      </c>
      <c r="C2027" t="s">
        <v>752</v>
      </c>
      <c r="D2027">
        <v>1999</v>
      </c>
      <c r="E2027">
        <v>67.438068184704193</v>
      </c>
      <c r="F2027" t="s">
        <v>753</v>
      </c>
      <c r="G2027" t="s">
        <v>732</v>
      </c>
      <c r="H2027" t="s">
        <v>765</v>
      </c>
      <c r="I2027" t="s">
        <v>766</v>
      </c>
    </row>
    <row r="2028" spans="1:9">
      <c r="A2028">
        <v>2027</v>
      </c>
      <c r="B2028" t="s">
        <v>763</v>
      </c>
      <c r="C2028" t="s">
        <v>752</v>
      </c>
      <c r="D2028">
        <v>2000</v>
      </c>
      <c r="E2028">
        <v>63.933949394111139</v>
      </c>
      <c r="F2028" t="s">
        <v>753</v>
      </c>
      <c r="G2028" t="s">
        <v>732</v>
      </c>
      <c r="H2028" t="s">
        <v>765</v>
      </c>
      <c r="I2028" t="s">
        <v>766</v>
      </c>
    </row>
    <row r="2029" spans="1:9">
      <c r="A2029">
        <v>2028</v>
      </c>
      <c r="B2029" t="s">
        <v>763</v>
      </c>
      <c r="C2029" t="s">
        <v>752</v>
      </c>
      <c r="D2029">
        <v>2001</v>
      </c>
      <c r="E2029">
        <v>60.94691970678997</v>
      </c>
      <c r="F2029" t="s">
        <v>753</v>
      </c>
      <c r="G2029" t="s">
        <v>732</v>
      </c>
      <c r="H2029" t="s">
        <v>765</v>
      </c>
      <c r="I2029" t="s">
        <v>766</v>
      </c>
    </row>
    <row r="2030" spans="1:9">
      <c r="A2030">
        <v>2029</v>
      </c>
      <c r="B2030" t="s">
        <v>763</v>
      </c>
      <c r="C2030" t="s">
        <v>752</v>
      </c>
      <c r="D2030">
        <v>2002</v>
      </c>
      <c r="E2030">
        <v>59.367409422874843</v>
      </c>
      <c r="F2030" t="s">
        <v>753</v>
      </c>
      <c r="G2030" t="s">
        <v>732</v>
      </c>
      <c r="H2030" t="s">
        <v>765</v>
      </c>
      <c r="I2030" t="s">
        <v>766</v>
      </c>
    </row>
    <row r="2031" spans="1:9">
      <c r="A2031">
        <v>2030</v>
      </c>
      <c r="B2031" t="s">
        <v>763</v>
      </c>
      <c r="C2031" t="s">
        <v>752</v>
      </c>
      <c r="D2031">
        <v>2003</v>
      </c>
      <c r="E2031">
        <v>57.252927032027067</v>
      </c>
      <c r="F2031" t="s">
        <v>753</v>
      </c>
      <c r="G2031" t="s">
        <v>732</v>
      </c>
      <c r="H2031" t="s">
        <v>765</v>
      </c>
      <c r="I2031" t="s">
        <v>766</v>
      </c>
    </row>
    <row r="2032" spans="1:9">
      <c r="A2032">
        <v>2031</v>
      </c>
      <c r="B2032" t="s">
        <v>763</v>
      </c>
      <c r="C2032" t="s">
        <v>752</v>
      </c>
      <c r="D2032">
        <v>2004</v>
      </c>
      <c r="E2032">
        <v>54.75353648199988</v>
      </c>
      <c r="F2032" t="s">
        <v>753</v>
      </c>
      <c r="G2032" t="s">
        <v>732</v>
      </c>
      <c r="H2032" t="s">
        <v>765</v>
      </c>
      <c r="I2032" t="s">
        <v>766</v>
      </c>
    </row>
    <row r="2033" spans="1:9">
      <c r="A2033">
        <v>2032</v>
      </c>
      <c r="B2033" t="s">
        <v>763</v>
      </c>
      <c r="C2033" t="s">
        <v>752</v>
      </c>
      <c r="D2033">
        <v>2005</v>
      </c>
      <c r="E2033">
        <v>51.617590828304103</v>
      </c>
      <c r="F2033" t="s">
        <v>753</v>
      </c>
      <c r="G2033" t="s">
        <v>732</v>
      </c>
      <c r="H2033" t="s">
        <v>765</v>
      </c>
      <c r="I2033" t="s">
        <v>766</v>
      </c>
    </row>
    <row r="2034" spans="1:9">
      <c r="A2034">
        <v>2033</v>
      </c>
      <c r="B2034" t="s">
        <v>763</v>
      </c>
      <c r="C2034" t="s">
        <v>752</v>
      </c>
      <c r="D2034">
        <v>2006</v>
      </c>
      <c r="E2034">
        <v>47.998490356467613</v>
      </c>
      <c r="F2034" t="s">
        <v>753</v>
      </c>
      <c r="G2034" t="s">
        <v>732</v>
      </c>
      <c r="H2034" t="s">
        <v>765</v>
      </c>
      <c r="I2034" t="s">
        <v>766</v>
      </c>
    </row>
    <row r="2035" spans="1:9">
      <c r="A2035">
        <v>2034</v>
      </c>
      <c r="B2035" t="s">
        <v>763</v>
      </c>
      <c r="C2035" t="s">
        <v>752</v>
      </c>
      <c r="D2035">
        <v>2007</v>
      </c>
      <c r="E2035">
        <v>45.791763347098943</v>
      </c>
      <c r="F2035" t="s">
        <v>753</v>
      </c>
      <c r="G2035" t="s">
        <v>732</v>
      </c>
      <c r="H2035" t="s">
        <v>765</v>
      </c>
      <c r="I2035" t="s">
        <v>766</v>
      </c>
    </row>
    <row r="2036" spans="1:9">
      <c r="A2036">
        <v>2035</v>
      </c>
      <c r="B2036" t="s">
        <v>763</v>
      </c>
      <c r="C2036" t="s">
        <v>752</v>
      </c>
      <c r="D2036">
        <v>2008</v>
      </c>
      <c r="E2036">
        <v>42.482461519501591</v>
      </c>
      <c r="F2036" t="s">
        <v>753</v>
      </c>
      <c r="G2036" t="s">
        <v>732</v>
      </c>
      <c r="H2036" t="s">
        <v>765</v>
      </c>
      <c r="I2036" t="s">
        <v>766</v>
      </c>
    </row>
    <row r="2037" spans="1:9">
      <c r="A2037">
        <v>2036</v>
      </c>
      <c r="B2037" t="s">
        <v>763</v>
      </c>
      <c r="C2037" t="s">
        <v>752</v>
      </c>
      <c r="D2037">
        <v>2009</v>
      </c>
      <c r="E2037">
        <v>40.434926943879177</v>
      </c>
      <c r="F2037" t="s">
        <v>753</v>
      </c>
      <c r="G2037" t="s">
        <v>732</v>
      </c>
      <c r="H2037" t="s">
        <v>765</v>
      </c>
      <c r="I2037" t="s">
        <v>766</v>
      </c>
    </row>
    <row r="2038" spans="1:9">
      <c r="A2038">
        <v>2037</v>
      </c>
      <c r="B2038" t="s">
        <v>763</v>
      </c>
      <c r="C2038" t="s">
        <v>752</v>
      </c>
      <c r="D2038">
        <v>2010</v>
      </c>
      <c r="E2038">
        <v>38.466426466399952</v>
      </c>
      <c r="F2038" t="s">
        <v>753</v>
      </c>
      <c r="G2038" t="s">
        <v>732</v>
      </c>
      <c r="H2038" t="s">
        <v>765</v>
      </c>
      <c r="I2038" t="s">
        <v>766</v>
      </c>
    </row>
    <row r="2039" spans="1:9">
      <c r="A2039">
        <v>2038</v>
      </c>
      <c r="B2039" t="s">
        <v>763</v>
      </c>
      <c r="C2039" t="s">
        <v>752</v>
      </c>
      <c r="D2039">
        <v>2011</v>
      </c>
      <c r="E2039">
        <v>36.03273203914496</v>
      </c>
      <c r="F2039" t="s">
        <v>753</v>
      </c>
      <c r="G2039" t="s">
        <v>732</v>
      </c>
      <c r="H2039" t="s">
        <v>765</v>
      </c>
      <c r="I2039" t="s">
        <v>766</v>
      </c>
    </row>
    <row r="2040" spans="1:9">
      <c r="A2040">
        <v>2039</v>
      </c>
      <c r="B2040" t="s">
        <v>763</v>
      </c>
      <c r="C2040" t="s">
        <v>752</v>
      </c>
      <c r="D2040">
        <v>2012</v>
      </c>
      <c r="E2040">
        <v>34.154119654408717</v>
      </c>
      <c r="F2040" t="s">
        <v>753</v>
      </c>
      <c r="G2040" t="s">
        <v>732</v>
      </c>
      <c r="H2040" t="s">
        <v>765</v>
      </c>
      <c r="I2040" t="s">
        <v>766</v>
      </c>
    </row>
    <row r="2041" spans="1:9">
      <c r="A2041">
        <v>2040</v>
      </c>
      <c r="B2041" t="s">
        <v>763</v>
      </c>
      <c r="C2041" t="s">
        <v>752</v>
      </c>
      <c r="D2041">
        <v>2013</v>
      </c>
      <c r="E2041">
        <v>33.338885137308338</v>
      </c>
      <c r="F2041" t="s">
        <v>753</v>
      </c>
      <c r="G2041" t="s">
        <v>732</v>
      </c>
      <c r="H2041" t="s">
        <v>765</v>
      </c>
      <c r="I2041" t="s">
        <v>766</v>
      </c>
    </row>
    <row r="2042" spans="1:9">
      <c r="A2042">
        <v>2041</v>
      </c>
      <c r="B2042" t="s">
        <v>763</v>
      </c>
      <c r="C2042" t="s">
        <v>752</v>
      </c>
      <c r="D2042">
        <v>2014</v>
      </c>
      <c r="E2042">
        <v>32.180527726759301</v>
      </c>
      <c r="F2042" t="s">
        <v>753</v>
      </c>
      <c r="G2042" t="s">
        <v>732</v>
      </c>
      <c r="H2042" t="s">
        <v>765</v>
      </c>
      <c r="I2042" t="s">
        <v>766</v>
      </c>
    </row>
    <row r="2043" spans="1:9">
      <c r="A2043">
        <v>2042</v>
      </c>
      <c r="B2043" t="s">
        <v>763</v>
      </c>
      <c r="C2043" t="s">
        <v>752</v>
      </c>
      <c r="D2043">
        <v>2015</v>
      </c>
      <c r="E2043">
        <v>31.036312343068591</v>
      </c>
      <c r="F2043" t="s">
        <v>753</v>
      </c>
      <c r="G2043" t="s">
        <v>732</v>
      </c>
      <c r="H2043" t="s">
        <v>765</v>
      </c>
      <c r="I2043" t="s">
        <v>766</v>
      </c>
    </row>
    <row r="2044" spans="1:9">
      <c r="A2044">
        <v>2043</v>
      </c>
      <c r="B2044" t="s">
        <v>763</v>
      </c>
      <c r="C2044" t="s">
        <v>752</v>
      </c>
      <c r="D2044">
        <v>2016</v>
      </c>
      <c r="E2044">
        <v>29.947263940225891</v>
      </c>
      <c r="F2044" t="s">
        <v>753</v>
      </c>
      <c r="G2044" t="s">
        <v>732</v>
      </c>
      <c r="H2044" t="s">
        <v>765</v>
      </c>
      <c r="I2044" t="s">
        <v>766</v>
      </c>
    </row>
    <row r="2045" spans="1:9">
      <c r="A2045">
        <v>2044</v>
      </c>
      <c r="B2045" t="s">
        <v>763</v>
      </c>
      <c r="C2045" t="s">
        <v>752</v>
      </c>
      <c r="D2045">
        <v>2017</v>
      </c>
      <c r="E2045">
        <v>25.06375251759826</v>
      </c>
      <c r="F2045" t="s">
        <v>753</v>
      </c>
      <c r="G2045" t="s">
        <v>732</v>
      </c>
      <c r="H2045" t="s">
        <v>765</v>
      </c>
      <c r="I2045" t="s">
        <v>766</v>
      </c>
    </row>
    <row r="2046" spans="1:9">
      <c r="A2046">
        <v>2045</v>
      </c>
      <c r="B2046" t="s">
        <v>763</v>
      </c>
      <c r="C2046" t="s">
        <v>752</v>
      </c>
      <c r="D2046">
        <v>2018</v>
      </c>
      <c r="E2046">
        <v>23.295785374248329</v>
      </c>
      <c r="F2046" t="s">
        <v>753</v>
      </c>
      <c r="G2046" t="s">
        <v>732</v>
      </c>
      <c r="H2046" t="s">
        <v>765</v>
      </c>
      <c r="I2046" t="s">
        <v>766</v>
      </c>
    </row>
    <row r="2047" spans="1:9">
      <c r="A2047">
        <v>2046</v>
      </c>
      <c r="B2047" t="s">
        <v>763</v>
      </c>
      <c r="C2047" t="s">
        <v>752</v>
      </c>
      <c r="D2047">
        <v>2019</v>
      </c>
      <c r="E2047">
        <v>21.667855223915819</v>
      </c>
      <c r="F2047" t="s">
        <v>753</v>
      </c>
      <c r="G2047" t="s">
        <v>732</v>
      </c>
      <c r="H2047" t="s">
        <v>765</v>
      </c>
      <c r="I2047" t="s">
        <v>766</v>
      </c>
    </row>
    <row r="2048" spans="1:9">
      <c r="A2048">
        <v>2047</v>
      </c>
      <c r="B2048" t="s">
        <v>763</v>
      </c>
      <c r="C2048" t="s">
        <v>752</v>
      </c>
      <c r="D2048">
        <v>2020</v>
      </c>
      <c r="E2048">
        <v>19.138737085863418</v>
      </c>
      <c r="F2048" t="s">
        <v>753</v>
      </c>
      <c r="G2048" t="s">
        <v>732</v>
      </c>
      <c r="H2048" t="s">
        <v>765</v>
      </c>
      <c r="I2048" t="s">
        <v>766</v>
      </c>
    </row>
    <row r="2049" spans="1:9">
      <c r="A2049">
        <v>2048</v>
      </c>
      <c r="B2049" t="s">
        <v>763</v>
      </c>
      <c r="C2049" t="s">
        <v>752</v>
      </c>
      <c r="D2049">
        <v>2021</v>
      </c>
      <c r="E2049">
        <v>18.126885514455591</v>
      </c>
      <c r="F2049" t="s">
        <v>753</v>
      </c>
      <c r="G2049" t="s">
        <v>732</v>
      </c>
      <c r="H2049" t="s">
        <v>765</v>
      </c>
      <c r="I2049" t="s">
        <v>766</v>
      </c>
    </row>
    <row r="2050" spans="1:9">
      <c r="A2050">
        <v>2049</v>
      </c>
      <c r="B2050" t="s">
        <v>763</v>
      </c>
      <c r="C2050" t="s">
        <v>752</v>
      </c>
      <c r="D2050">
        <v>2022</v>
      </c>
      <c r="E2050">
        <v>16.3820294717212</v>
      </c>
      <c r="F2050" t="s">
        <v>753</v>
      </c>
      <c r="G2050" t="s">
        <v>732</v>
      </c>
      <c r="H2050" t="s">
        <v>765</v>
      </c>
      <c r="I2050" t="s">
        <v>766</v>
      </c>
    </row>
    <row r="2051" spans="1:9">
      <c r="A2051">
        <v>2050</v>
      </c>
      <c r="B2051" t="s">
        <v>763</v>
      </c>
      <c r="C2051" t="s">
        <v>752</v>
      </c>
      <c r="D2051">
        <v>2023</v>
      </c>
      <c r="E2051">
        <v>16.08452216511569</v>
      </c>
      <c r="F2051" t="s">
        <v>753</v>
      </c>
      <c r="G2051" t="s">
        <v>732</v>
      </c>
      <c r="H2051" t="s">
        <v>765</v>
      </c>
      <c r="I2051" t="s">
        <v>766</v>
      </c>
    </row>
    <row r="2052" spans="1:9">
      <c r="A2052">
        <v>2051</v>
      </c>
      <c r="B2052" t="s">
        <v>763</v>
      </c>
      <c r="C2052" t="s">
        <v>752</v>
      </c>
      <c r="D2052">
        <v>2024</v>
      </c>
      <c r="E2052">
        <v>46.534251939999997</v>
      </c>
      <c r="F2052" t="s">
        <v>753</v>
      </c>
      <c r="G2052" t="s">
        <v>732</v>
      </c>
      <c r="H2052" t="s">
        <v>765</v>
      </c>
      <c r="I2052" t="s">
        <v>766</v>
      </c>
    </row>
    <row r="2053" spans="1:9">
      <c r="A2053">
        <v>2052</v>
      </c>
      <c r="B2053" t="s">
        <v>763</v>
      </c>
      <c r="C2053" t="s">
        <v>752</v>
      </c>
      <c r="D2053">
        <v>2025</v>
      </c>
      <c r="E2053">
        <v>47.028357450000001</v>
      </c>
      <c r="F2053" t="s">
        <v>753</v>
      </c>
      <c r="G2053" t="s">
        <v>732</v>
      </c>
      <c r="H2053" t="s">
        <v>765</v>
      </c>
      <c r="I2053" t="s">
        <v>766</v>
      </c>
    </row>
    <row r="2054" spans="1:9">
      <c r="A2054">
        <v>2053</v>
      </c>
      <c r="B2054" t="s">
        <v>763</v>
      </c>
      <c r="C2054" t="s">
        <v>752</v>
      </c>
      <c r="D2054">
        <v>2026</v>
      </c>
      <c r="E2054">
        <v>46.802998690000003</v>
      </c>
      <c r="F2054" t="s">
        <v>753</v>
      </c>
      <c r="G2054" t="s">
        <v>732</v>
      </c>
      <c r="H2054" t="s">
        <v>765</v>
      </c>
      <c r="I2054" t="s">
        <v>766</v>
      </c>
    </row>
    <row r="2055" spans="1:9">
      <c r="A2055">
        <v>2054</v>
      </c>
      <c r="B2055" t="s">
        <v>763</v>
      </c>
      <c r="C2055" t="s">
        <v>752</v>
      </c>
      <c r="D2055">
        <v>2027</v>
      </c>
      <c r="E2055">
        <v>46.5739315</v>
      </c>
      <c r="F2055" t="s">
        <v>753</v>
      </c>
      <c r="G2055" t="s">
        <v>732</v>
      </c>
      <c r="H2055" t="s">
        <v>765</v>
      </c>
      <c r="I2055" t="s">
        <v>766</v>
      </c>
    </row>
    <row r="2056" spans="1:9">
      <c r="A2056">
        <v>2055</v>
      </c>
      <c r="B2056" t="s">
        <v>763</v>
      </c>
      <c r="C2056" t="s">
        <v>752</v>
      </c>
      <c r="D2056">
        <v>2028</v>
      </c>
      <c r="E2056">
        <v>46.19993126</v>
      </c>
      <c r="F2056" t="s">
        <v>753</v>
      </c>
      <c r="G2056" t="s">
        <v>732</v>
      </c>
      <c r="H2056" t="s">
        <v>765</v>
      </c>
      <c r="I2056" t="s">
        <v>766</v>
      </c>
    </row>
    <row r="2057" spans="1:9">
      <c r="A2057">
        <v>2056</v>
      </c>
      <c r="B2057" t="s">
        <v>763</v>
      </c>
      <c r="C2057" t="s">
        <v>752</v>
      </c>
      <c r="D2057">
        <v>2029</v>
      </c>
      <c r="E2057">
        <v>45.700985549999999</v>
      </c>
      <c r="F2057" t="s">
        <v>753</v>
      </c>
      <c r="G2057" t="s">
        <v>732</v>
      </c>
      <c r="H2057" t="s">
        <v>765</v>
      </c>
      <c r="I2057" t="s">
        <v>766</v>
      </c>
    </row>
    <row r="2058" spans="1:9">
      <c r="A2058">
        <v>2057</v>
      </c>
      <c r="B2058" t="s">
        <v>763</v>
      </c>
      <c r="C2058" t="s">
        <v>752</v>
      </c>
      <c r="D2058">
        <v>2030</v>
      </c>
      <c r="E2058">
        <v>44.932352260000002</v>
      </c>
      <c r="F2058" t="s">
        <v>753</v>
      </c>
      <c r="G2058" t="s">
        <v>732</v>
      </c>
      <c r="H2058" t="s">
        <v>765</v>
      </c>
      <c r="I2058" t="s">
        <v>766</v>
      </c>
    </row>
    <row r="2059" spans="1:9">
      <c r="A2059">
        <v>2058</v>
      </c>
      <c r="B2059" t="s">
        <v>763</v>
      </c>
      <c r="C2059" t="s">
        <v>752</v>
      </c>
      <c r="D2059">
        <v>2031</v>
      </c>
      <c r="E2059">
        <v>44.285491870000001</v>
      </c>
      <c r="F2059" t="s">
        <v>753</v>
      </c>
      <c r="G2059" t="s">
        <v>732</v>
      </c>
      <c r="H2059" t="s">
        <v>765</v>
      </c>
      <c r="I2059" t="s">
        <v>766</v>
      </c>
    </row>
    <row r="2060" spans="1:9">
      <c r="A2060">
        <v>2059</v>
      </c>
      <c r="B2060" t="s">
        <v>763</v>
      </c>
      <c r="C2060" t="s">
        <v>752</v>
      </c>
      <c r="D2060">
        <v>2032</v>
      </c>
      <c r="E2060">
        <v>43.446114020000003</v>
      </c>
      <c r="F2060" t="s">
        <v>753</v>
      </c>
      <c r="G2060" t="s">
        <v>732</v>
      </c>
      <c r="H2060" t="s">
        <v>765</v>
      </c>
      <c r="I2060" t="s">
        <v>766</v>
      </c>
    </row>
    <row r="2061" spans="1:9">
      <c r="A2061">
        <v>2060</v>
      </c>
      <c r="B2061" t="s">
        <v>763</v>
      </c>
      <c r="C2061" t="s">
        <v>752</v>
      </c>
      <c r="D2061">
        <v>2033</v>
      </c>
      <c r="E2061">
        <v>42.517928900000001</v>
      </c>
      <c r="F2061" t="s">
        <v>753</v>
      </c>
      <c r="G2061" t="s">
        <v>732</v>
      </c>
      <c r="H2061" t="s">
        <v>765</v>
      </c>
      <c r="I2061" t="s">
        <v>766</v>
      </c>
    </row>
    <row r="2062" spans="1:9">
      <c r="A2062">
        <v>2061</v>
      </c>
      <c r="B2062" t="s">
        <v>763</v>
      </c>
      <c r="C2062" t="s">
        <v>752</v>
      </c>
      <c r="D2062">
        <v>2034</v>
      </c>
      <c r="E2062">
        <v>41.536411800000003</v>
      </c>
      <c r="F2062" t="s">
        <v>753</v>
      </c>
      <c r="G2062" t="s">
        <v>732</v>
      </c>
      <c r="H2062" t="s">
        <v>765</v>
      </c>
      <c r="I2062" t="s">
        <v>766</v>
      </c>
    </row>
    <row r="2063" spans="1:9">
      <c r="A2063">
        <v>2062</v>
      </c>
      <c r="B2063" t="s">
        <v>763</v>
      </c>
      <c r="C2063" t="s">
        <v>752</v>
      </c>
      <c r="D2063">
        <v>2035</v>
      </c>
      <c r="E2063">
        <v>40.436888490000001</v>
      </c>
      <c r="F2063" t="s">
        <v>753</v>
      </c>
      <c r="G2063" t="s">
        <v>732</v>
      </c>
      <c r="H2063" t="s">
        <v>765</v>
      </c>
      <c r="I2063" t="s">
        <v>766</v>
      </c>
    </row>
    <row r="2064" spans="1:9">
      <c r="A2064">
        <v>2063</v>
      </c>
      <c r="B2064" t="s">
        <v>763</v>
      </c>
      <c r="C2064" t="s">
        <v>752</v>
      </c>
      <c r="D2064">
        <v>2036</v>
      </c>
      <c r="E2064">
        <v>39.021723289999997</v>
      </c>
      <c r="F2064" t="s">
        <v>753</v>
      </c>
      <c r="G2064" t="s">
        <v>732</v>
      </c>
      <c r="H2064" t="s">
        <v>765</v>
      </c>
      <c r="I2064" t="s">
        <v>766</v>
      </c>
    </row>
    <row r="2065" spans="1:9">
      <c r="A2065">
        <v>2064</v>
      </c>
      <c r="B2065" t="s">
        <v>763</v>
      </c>
      <c r="C2065" t="s">
        <v>752</v>
      </c>
      <c r="D2065">
        <v>2037</v>
      </c>
      <c r="E2065">
        <v>37.674781410000001</v>
      </c>
      <c r="F2065" t="s">
        <v>753</v>
      </c>
      <c r="G2065" t="s">
        <v>732</v>
      </c>
      <c r="H2065" t="s">
        <v>765</v>
      </c>
      <c r="I2065" t="s">
        <v>766</v>
      </c>
    </row>
    <row r="2066" spans="1:9">
      <c r="A2066">
        <v>2065</v>
      </c>
      <c r="B2066" t="s">
        <v>763</v>
      </c>
      <c r="C2066" t="s">
        <v>752</v>
      </c>
      <c r="D2066">
        <v>2038</v>
      </c>
      <c r="E2066">
        <v>36.04777017</v>
      </c>
      <c r="F2066" t="s">
        <v>753</v>
      </c>
      <c r="G2066" t="s">
        <v>732</v>
      </c>
      <c r="H2066" t="s">
        <v>765</v>
      </c>
      <c r="I2066" t="s">
        <v>766</v>
      </c>
    </row>
    <row r="2067" spans="1:9">
      <c r="A2067">
        <v>2066</v>
      </c>
      <c r="B2067" t="s">
        <v>763</v>
      </c>
      <c r="C2067" t="s">
        <v>752</v>
      </c>
      <c r="D2067">
        <v>2039</v>
      </c>
      <c r="E2067">
        <v>34.355378819999999</v>
      </c>
      <c r="F2067" t="s">
        <v>753</v>
      </c>
      <c r="G2067" t="s">
        <v>732</v>
      </c>
      <c r="H2067" t="s">
        <v>765</v>
      </c>
      <c r="I2067" t="s">
        <v>766</v>
      </c>
    </row>
    <row r="2068" spans="1:9">
      <c r="A2068">
        <v>2067</v>
      </c>
      <c r="B2068" t="s">
        <v>763</v>
      </c>
      <c r="C2068" t="s">
        <v>752</v>
      </c>
      <c r="D2068">
        <v>2040</v>
      </c>
      <c r="E2068">
        <v>32.525538990000001</v>
      </c>
      <c r="F2068" t="s">
        <v>753</v>
      </c>
      <c r="G2068" t="s">
        <v>732</v>
      </c>
      <c r="H2068" t="s">
        <v>765</v>
      </c>
      <c r="I2068" t="s">
        <v>766</v>
      </c>
    </row>
    <row r="2069" spans="1:9">
      <c r="A2069">
        <v>2068</v>
      </c>
      <c r="B2069" t="s">
        <v>763</v>
      </c>
      <c r="C2069" t="s">
        <v>752</v>
      </c>
      <c r="D2069">
        <v>2041</v>
      </c>
      <c r="E2069">
        <v>30.849154070000001</v>
      </c>
      <c r="F2069" t="s">
        <v>753</v>
      </c>
      <c r="G2069" t="s">
        <v>732</v>
      </c>
      <c r="H2069" t="s">
        <v>765</v>
      </c>
      <c r="I2069" t="s">
        <v>766</v>
      </c>
    </row>
    <row r="2070" spans="1:9">
      <c r="A2070">
        <v>2069</v>
      </c>
      <c r="B2070" t="s">
        <v>763</v>
      </c>
      <c r="C2070" t="s">
        <v>752</v>
      </c>
      <c r="D2070">
        <v>2042</v>
      </c>
      <c r="E2070">
        <v>29.106412689999999</v>
      </c>
      <c r="F2070" t="s">
        <v>753</v>
      </c>
      <c r="G2070" t="s">
        <v>732</v>
      </c>
      <c r="H2070" t="s">
        <v>765</v>
      </c>
      <c r="I2070" t="s">
        <v>766</v>
      </c>
    </row>
    <row r="2071" spans="1:9">
      <c r="A2071">
        <v>2070</v>
      </c>
      <c r="B2071" t="s">
        <v>763</v>
      </c>
      <c r="C2071" t="s">
        <v>752</v>
      </c>
      <c r="D2071">
        <v>2043</v>
      </c>
      <c r="E2071">
        <v>27.43364596</v>
      </c>
      <c r="F2071" t="s">
        <v>753</v>
      </c>
      <c r="G2071" t="s">
        <v>732</v>
      </c>
      <c r="H2071" t="s">
        <v>765</v>
      </c>
      <c r="I2071" t="s">
        <v>766</v>
      </c>
    </row>
    <row r="2072" spans="1:9">
      <c r="A2072">
        <v>2071</v>
      </c>
      <c r="B2072" t="s">
        <v>763</v>
      </c>
      <c r="C2072" t="s">
        <v>752</v>
      </c>
      <c r="D2072">
        <v>2044</v>
      </c>
      <c r="E2072">
        <v>25.66461477</v>
      </c>
      <c r="F2072" t="s">
        <v>753</v>
      </c>
      <c r="G2072" t="s">
        <v>732</v>
      </c>
      <c r="H2072" t="s">
        <v>765</v>
      </c>
      <c r="I2072" t="s">
        <v>766</v>
      </c>
    </row>
    <row r="2073" spans="1:9">
      <c r="A2073">
        <v>2072</v>
      </c>
      <c r="B2073" t="s">
        <v>763</v>
      </c>
      <c r="C2073" t="s">
        <v>752</v>
      </c>
      <c r="D2073">
        <v>2045</v>
      </c>
      <c r="E2073">
        <v>23.995053380000002</v>
      </c>
      <c r="F2073" t="s">
        <v>753</v>
      </c>
      <c r="G2073" t="s">
        <v>732</v>
      </c>
      <c r="H2073" t="s">
        <v>765</v>
      </c>
      <c r="I2073" t="s">
        <v>766</v>
      </c>
    </row>
    <row r="2074" spans="1:9">
      <c r="A2074">
        <v>2073</v>
      </c>
      <c r="B2074" t="s">
        <v>763</v>
      </c>
      <c r="C2074" t="s">
        <v>752</v>
      </c>
      <c r="D2074">
        <v>2046</v>
      </c>
      <c r="E2074">
        <v>22.419001999999999</v>
      </c>
      <c r="F2074" t="s">
        <v>753</v>
      </c>
      <c r="G2074" t="s">
        <v>732</v>
      </c>
      <c r="H2074" t="s">
        <v>765</v>
      </c>
      <c r="I2074" t="s">
        <v>766</v>
      </c>
    </row>
    <row r="2075" spans="1:9">
      <c r="A2075">
        <v>2074</v>
      </c>
      <c r="B2075" t="s">
        <v>763</v>
      </c>
      <c r="C2075" t="s">
        <v>752</v>
      </c>
      <c r="D2075">
        <v>2047</v>
      </c>
      <c r="E2075">
        <v>21.28253999</v>
      </c>
      <c r="F2075" t="s">
        <v>753</v>
      </c>
      <c r="G2075" t="s">
        <v>732</v>
      </c>
      <c r="H2075" t="s">
        <v>765</v>
      </c>
      <c r="I2075" t="s">
        <v>766</v>
      </c>
    </row>
    <row r="2076" spans="1:9">
      <c r="A2076">
        <v>2075</v>
      </c>
      <c r="B2076" t="s">
        <v>763</v>
      </c>
      <c r="C2076" t="s">
        <v>752</v>
      </c>
      <c r="D2076">
        <v>2048</v>
      </c>
      <c r="E2076">
        <v>20.061530990000001</v>
      </c>
      <c r="F2076" t="s">
        <v>753</v>
      </c>
      <c r="G2076" t="s">
        <v>732</v>
      </c>
      <c r="H2076" t="s">
        <v>765</v>
      </c>
      <c r="I2076" t="s">
        <v>766</v>
      </c>
    </row>
    <row r="2077" spans="1:9">
      <c r="A2077">
        <v>2076</v>
      </c>
      <c r="B2077" t="s">
        <v>763</v>
      </c>
      <c r="C2077" t="s">
        <v>752</v>
      </c>
      <c r="D2077">
        <v>2049</v>
      </c>
      <c r="E2077">
        <v>18.545253349999999</v>
      </c>
      <c r="F2077" t="s">
        <v>753</v>
      </c>
      <c r="G2077" t="s">
        <v>732</v>
      </c>
      <c r="H2077" t="s">
        <v>765</v>
      </c>
      <c r="I2077" t="s">
        <v>766</v>
      </c>
    </row>
    <row r="2078" spans="1:9">
      <c r="A2078">
        <v>2077</v>
      </c>
      <c r="B2078" t="s">
        <v>763</v>
      </c>
      <c r="C2078" t="s">
        <v>752</v>
      </c>
      <c r="D2078">
        <v>2050</v>
      </c>
      <c r="E2078">
        <v>17.6035352</v>
      </c>
      <c r="F2078" t="s">
        <v>753</v>
      </c>
      <c r="G2078" t="s">
        <v>732</v>
      </c>
      <c r="H2078" t="s">
        <v>765</v>
      </c>
      <c r="I2078" t="s">
        <v>766</v>
      </c>
    </row>
    <row r="2079" spans="1:9">
      <c r="A2079">
        <v>2078</v>
      </c>
      <c r="B2079" t="s">
        <v>763</v>
      </c>
      <c r="C2079" t="s">
        <v>756</v>
      </c>
      <c r="D2079">
        <v>1990</v>
      </c>
      <c r="E2079">
        <v>7936.4629716361687</v>
      </c>
      <c r="F2079" t="s">
        <v>753</v>
      </c>
      <c r="G2079" t="s">
        <v>732</v>
      </c>
      <c r="H2079" t="s">
        <v>765</v>
      </c>
      <c r="I2079" t="s">
        <v>766</v>
      </c>
    </row>
    <row r="2080" spans="1:9">
      <c r="A2080">
        <v>2079</v>
      </c>
      <c r="B2080" t="s">
        <v>763</v>
      </c>
      <c r="C2080" t="s">
        <v>756</v>
      </c>
      <c r="D2080">
        <v>1991</v>
      </c>
      <c r="E2080">
        <v>7915.2837021666337</v>
      </c>
      <c r="F2080" t="s">
        <v>753</v>
      </c>
      <c r="G2080" t="s">
        <v>732</v>
      </c>
      <c r="H2080" t="s">
        <v>765</v>
      </c>
      <c r="I2080" t="s">
        <v>766</v>
      </c>
    </row>
    <row r="2081" spans="1:9">
      <c r="A2081">
        <v>2080</v>
      </c>
      <c r="B2081" t="s">
        <v>763</v>
      </c>
      <c r="C2081" t="s">
        <v>756</v>
      </c>
      <c r="D2081">
        <v>1992</v>
      </c>
      <c r="E2081">
        <v>8271.9975429782935</v>
      </c>
      <c r="F2081" t="s">
        <v>753</v>
      </c>
      <c r="G2081" t="s">
        <v>732</v>
      </c>
      <c r="H2081" t="s">
        <v>765</v>
      </c>
      <c r="I2081" t="s">
        <v>766</v>
      </c>
    </row>
    <row r="2082" spans="1:9">
      <c r="A2082">
        <v>2081</v>
      </c>
      <c r="B2082" t="s">
        <v>763</v>
      </c>
      <c r="C2082" t="s">
        <v>756</v>
      </c>
      <c r="D2082">
        <v>1993</v>
      </c>
      <c r="E2082">
        <v>8720.4447045830802</v>
      </c>
      <c r="F2082" t="s">
        <v>753</v>
      </c>
      <c r="G2082" t="s">
        <v>732</v>
      </c>
      <c r="H2082" t="s">
        <v>765</v>
      </c>
      <c r="I2082" t="s">
        <v>766</v>
      </c>
    </row>
    <row r="2083" spans="1:9">
      <c r="A2083">
        <v>2082</v>
      </c>
      <c r="B2083" t="s">
        <v>763</v>
      </c>
      <c r="C2083" t="s">
        <v>756</v>
      </c>
      <c r="D2083">
        <v>1994</v>
      </c>
      <c r="E2083">
        <v>9373.6919769104479</v>
      </c>
      <c r="F2083" t="s">
        <v>753</v>
      </c>
      <c r="G2083" t="s">
        <v>732</v>
      </c>
      <c r="H2083" t="s">
        <v>765</v>
      </c>
      <c r="I2083" t="s">
        <v>766</v>
      </c>
    </row>
    <row r="2084" spans="1:9">
      <c r="A2084">
        <v>2083</v>
      </c>
      <c r="B2084" t="s">
        <v>763</v>
      </c>
      <c r="C2084" t="s">
        <v>756</v>
      </c>
      <c r="D2084">
        <v>1995</v>
      </c>
      <c r="E2084">
        <v>10029.86605365062</v>
      </c>
      <c r="F2084" t="s">
        <v>753</v>
      </c>
      <c r="G2084" t="s">
        <v>732</v>
      </c>
      <c r="H2084" t="s">
        <v>765</v>
      </c>
      <c r="I2084" t="s">
        <v>766</v>
      </c>
    </row>
    <row r="2085" spans="1:9">
      <c r="A2085">
        <v>2084</v>
      </c>
      <c r="B2085" t="s">
        <v>763</v>
      </c>
      <c r="C2085" t="s">
        <v>756</v>
      </c>
      <c r="D2085">
        <v>1996</v>
      </c>
      <c r="E2085">
        <v>10161.508046136831</v>
      </c>
      <c r="F2085" t="s">
        <v>753</v>
      </c>
      <c r="G2085" t="s">
        <v>732</v>
      </c>
      <c r="H2085" t="s">
        <v>765</v>
      </c>
      <c r="I2085" t="s">
        <v>766</v>
      </c>
    </row>
    <row r="2086" spans="1:9">
      <c r="A2086">
        <v>2085</v>
      </c>
      <c r="B2086" t="s">
        <v>763</v>
      </c>
      <c r="C2086" t="s">
        <v>756</v>
      </c>
      <c r="D2086">
        <v>1997</v>
      </c>
      <c r="E2086">
        <v>10383.534321169869</v>
      </c>
      <c r="F2086" t="s">
        <v>753</v>
      </c>
      <c r="G2086" t="s">
        <v>732</v>
      </c>
      <c r="H2086" t="s">
        <v>765</v>
      </c>
      <c r="I2086" t="s">
        <v>766</v>
      </c>
    </row>
    <row r="2087" spans="1:9">
      <c r="A2087">
        <v>2086</v>
      </c>
      <c r="B2087" t="s">
        <v>763</v>
      </c>
      <c r="C2087" t="s">
        <v>756</v>
      </c>
      <c r="D2087">
        <v>1998</v>
      </c>
      <c r="E2087">
        <v>10587.777213549291</v>
      </c>
      <c r="F2087" t="s">
        <v>753</v>
      </c>
      <c r="G2087" t="s">
        <v>732</v>
      </c>
      <c r="H2087" t="s">
        <v>765</v>
      </c>
      <c r="I2087" t="s">
        <v>766</v>
      </c>
    </row>
    <row r="2088" spans="1:9">
      <c r="A2088">
        <v>2087</v>
      </c>
      <c r="B2088" t="s">
        <v>763</v>
      </c>
      <c r="C2088" t="s">
        <v>756</v>
      </c>
      <c r="D2088">
        <v>1999</v>
      </c>
      <c r="E2088">
        <v>10868.589794699061</v>
      </c>
      <c r="F2088" t="s">
        <v>753</v>
      </c>
      <c r="G2088" t="s">
        <v>732</v>
      </c>
      <c r="H2088" t="s">
        <v>765</v>
      </c>
      <c r="I2088" t="s">
        <v>766</v>
      </c>
    </row>
    <row r="2089" spans="1:9">
      <c r="A2089">
        <v>2088</v>
      </c>
      <c r="B2089" t="s">
        <v>763</v>
      </c>
      <c r="C2089" t="s">
        <v>756</v>
      </c>
      <c r="D2089">
        <v>2000</v>
      </c>
      <c r="E2089">
        <v>11410.88324088933</v>
      </c>
      <c r="F2089" t="s">
        <v>753</v>
      </c>
      <c r="G2089" t="s">
        <v>732</v>
      </c>
      <c r="H2089" t="s">
        <v>765</v>
      </c>
      <c r="I2089" t="s">
        <v>766</v>
      </c>
    </row>
    <row r="2090" spans="1:9">
      <c r="A2090">
        <v>2089</v>
      </c>
      <c r="B2090" t="s">
        <v>763</v>
      </c>
      <c r="C2090" t="s">
        <v>756</v>
      </c>
      <c r="D2090">
        <v>2001</v>
      </c>
      <c r="E2090">
        <v>11473.86129281293</v>
      </c>
      <c r="F2090" t="s">
        <v>753</v>
      </c>
      <c r="G2090" t="s">
        <v>732</v>
      </c>
      <c r="H2090" t="s">
        <v>765</v>
      </c>
      <c r="I2090" t="s">
        <v>766</v>
      </c>
    </row>
    <row r="2091" spans="1:9">
      <c r="A2091">
        <v>2090</v>
      </c>
      <c r="B2091" t="s">
        <v>763</v>
      </c>
      <c r="C2091" t="s">
        <v>756</v>
      </c>
      <c r="D2091">
        <v>2002</v>
      </c>
      <c r="E2091">
        <v>11925.66129662087</v>
      </c>
      <c r="F2091" t="s">
        <v>753</v>
      </c>
      <c r="G2091" t="s">
        <v>732</v>
      </c>
      <c r="H2091" t="s">
        <v>765</v>
      </c>
      <c r="I2091" t="s">
        <v>766</v>
      </c>
    </row>
    <row r="2092" spans="1:9">
      <c r="A2092">
        <v>2091</v>
      </c>
      <c r="B2092" t="s">
        <v>763</v>
      </c>
      <c r="C2092" t="s">
        <v>756</v>
      </c>
      <c r="D2092">
        <v>2003</v>
      </c>
      <c r="E2092">
        <v>12453.657640777579</v>
      </c>
      <c r="F2092" t="s">
        <v>753</v>
      </c>
      <c r="G2092" t="s">
        <v>732</v>
      </c>
      <c r="H2092" t="s">
        <v>765</v>
      </c>
      <c r="I2092" t="s">
        <v>766</v>
      </c>
    </row>
    <row r="2093" spans="1:9">
      <c r="A2093">
        <v>2092</v>
      </c>
      <c r="B2093" t="s">
        <v>763</v>
      </c>
      <c r="C2093" t="s">
        <v>756</v>
      </c>
      <c r="D2093">
        <v>2004</v>
      </c>
      <c r="E2093">
        <v>12742.48091574046</v>
      </c>
      <c r="F2093" t="s">
        <v>753</v>
      </c>
      <c r="G2093" t="s">
        <v>732</v>
      </c>
      <c r="H2093" t="s">
        <v>765</v>
      </c>
      <c r="I2093" t="s">
        <v>766</v>
      </c>
    </row>
    <row r="2094" spans="1:9">
      <c r="A2094">
        <v>2093</v>
      </c>
      <c r="B2094" t="s">
        <v>763</v>
      </c>
      <c r="C2094" t="s">
        <v>756</v>
      </c>
      <c r="D2094">
        <v>2005</v>
      </c>
      <c r="E2094">
        <v>12817.90344608514</v>
      </c>
      <c r="F2094" t="s">
        <v>753</v>
      </c>
      <c r="G2094" t="s">
        <v>732</v>
      </c>
      <c r="H2094" t="s">
        <v>765</v>
      </c>
      <c r="I2094" t="s">
        <v>766</v>
      </c>
    </row>
    <row r="2095" spans="1:9">
      <c r="A2095">
        <v>2094</v>
      </c>
      <c r="B2095" t="s">
        <v>763</v>
      </c>
      <c r="C2095" t="s">
        <v>756</v>
      </c>
      <c r="D2095">
        <v>2006</v>
      </c>
      <c r="E2095">
        <v>12944.516034367311</v>
      </c>
      <c r="F2095" t="s">
        <v>753</v>
      </c>
      <c r="G2095" t="s">
        <v>732</v>
      </c>
      <c r="H2095" t="s">
        <v>765</v>
      </c>
      <c r="I2095" t="s">
        <v>766</v>
      </c>
    </row>
    <row r="2096" spans="1:9">
      <c r="A2096">
        <v>2095</v>
      </c>
      <c r="B2096" t="s">
        <v>763</v>
      </c>
      <c r="C2096" t="s">
        <v>756</v>
      </c>
      <c r="D2096">
        <v>2007</v>
      </c>
      <c r="E2096">
        <v>13053.26501080209</v>
      </c>
      <c r="F2096" t="s">
        <v>753</v>
      </c>
      <c r="G2096" t="s">
        <v>732</v>
      </c>
      <c r="H2096" t="s">
        <v>765</v>
      </c>
      <c r="I2096" t="s">
        <v>766</v>
      </c>
    </row>
    <row r="2097" spans="1:9">
      <c r="A2097">
        <v>2096</v>
      </c>
      <c r="B2097" t="s">
        <v>763</v>
      </c>
      <c r="C2097" t="s">
        <v>756</v>
      </c>
      <c r="D2097">
        <v>2008</v>
      </c>
      <c r="E2097">
        <v>13073.804346307301</v>
      </c>
      <c r="F2097" t="s">
        <v>753</v>
      </c>
      <c r="G2097" t="s">
        <v>732</v>
      </c>
      <c r="H2097" t="s">
        <v>765</v>
      </c>
      <c r="I2097" t="s">
        <v>766</v>
      </c>
    </row>
    <row r="2098" spans="1:9">
      <c r="A2098">
        <v>2097</v>
      </c>
      <c r="B2098" t="s">
        <v>763</v>
      </c>
      <c r="C2098" t="s">
        <v>756</v>
      </c>
      <c r="D2098">
        <v>2009</v>
      </c>
      <c r="E2098">
        <v>12887.109320582929</v>
      </c>
      <c r="F2098" t="s">
        <v>753</v>
      </c>
      <c r="G2098" t="s">
        <v>732</v>
      </c>
      <c r="H2098" t="s">
        <v>765</v>
      </c>
      <c r="I2098" t="s">
        <v>766</v>
      </c>
    </row>
    <row r="2099" spans="1:9">
      <c r="A2099">
        <v>2098</v>
      </c>
      <c r="B2099" t="s">
        <v>763</v>
      </c>
      <c r="C2099" t="s">
        <v>756</v>
      </c>
      <c r="D2099">
        <v>2010</v>
      </c>
      <c r="E2099">
        <v>13145.478246507701</v>
      </c>
      <c r="F2099" t="s">
        <v>753</v>
      </c>
      <c r="G2099" t="s">
        <v>732</v>
      </c>
      <c r="H2099" t="s">
        <v>765</v>
      </c>
      <c r="I2099" t="s">
        <v>766</v>
      </c>
    </row>
    <row r="2100" spans="1:9">
      <c r="A2100">
        <v>2099</v>
      </c>
      <c r="B2100" t="s">
        <v>763</v>
      </c>
      <c r="C2100" t="s">
        <v>756</v>
      </c>
      <c r="D2100">
        <v>2011</v>
      </c>
      <c r="E2100">
        <v>13137.150645219521</v>
      </c>
      <c r="F2100" t="s">
        <v>753</v>
      </c>
      <c r="G2100" t="s">
        <v>732</v>
      </c>
      <c r="H2100" t="s">
        <v>765</v>
      </c>
      <c r="I2100" t="s">
        <v>766</v>
      </c>
    </row>
    <row r="2101" spans="1:9">
      <c r="A2101">
        <v>2100</v>
      </c>
      <c r="B2101" t="s">
        <v>763</v>
      </c>
      <c r="C2101" t="s">
        <v>756</v>
      </c>
      <c r="D2101">
        <v>2012</v>
      </c>
      <c r="E2101">
        <v>12820.72185764974</v>
      </c>
      <c r="F2101" t="s">
        <v>753</v>
      </c>
      <c r="G2101" t="s">
        <v>732</v>
      </c>
      <c r="H2101" t="s">
        <v>765</v>
      </c>
      <c r="I2101" t="s">
        <v>766</v>
      </c>
    </row>
    <row r="2102" spans="1:9">
      <c r="A2102">
        <v>2101</v>
      </c>
      <c r="B2102" t="s">
        <v>763</v>
      </c>
      <c r="C2102" t="s">
        <v>756</v>
      </c>
      <c r="D2102">
        <v>2013</v>
      </c>
      <c r="E2102">
        <v>12899.386439040991</v>
      </c>
      <c r="F2102" t="s">
        <v>753</v>
      </c>
      <c r="G2102" t="s">
        <v>732</v>
      </c>
      <c r="H2102" t="s">
        <v>765</v>
      </c>
      <c r="I2102" t="s">
        <v>766</v>
      </c>
    </row>
    <row r="2103" spans="1:9">
      <c r="A2103">
        <v>2102</v>
      </c>
      <c r="B2103" t="s">
        <v>763</v>
      </c>
      <c r="C2103" t="s">
        <v>756</v>
      </c>
      <c r="D2103">
        <v>2014</v>
      </c>
      <c r="E2103">
        <v>13163.616470566179</v>
      </c>
      <c r="F2103" t="s">
        <v>753</v>
      </c>
      <c r="G2103" t="s">
        <v>732</v>
      </c>
      <c r="H2103" t="s">
        <v>765</v>
      </c>
      <c r="I2103" t="s">
        <v>766</v>
      </c>
    </row>
    <row r="2104" spans="1:9">
      <c r="A2104">
        <v>2103</v>
      </c>
      <c r="B2104" t="s">
        <v>763</v>
      </c>
      <c r="C2104" t="s">
        <v>756</v>
      </c>
      <c r="D2104">
        <v>2015</v>
      </c>
      <c r="E2104">
        <v>13643.278707015879</v>
      </c>
      <c r="F2104" t="s">
        <v>753</v>
      </c>
      <c r="G2104" t="s">
        <v>732</v>
      </c>
      <c r="H2104" t="s">
        <v>765</v>
      </c>
      <c r="I2104" t="s">
        <v>766</v>
      </c>
    </row>
    <row r="2105" spans="1:9">
      <c r="A2105">
        <v>2104</v>
      </c>
      <c r="B2105" t="s">
        <v>763</v>
      </c>
      <c r="C2105" t="s">
        <v>756</v>
      </c>
      <c r="D2105">
        <v>2016</v>
      </c>
      <c r="E2105">
        <v>13739.7149576464</v>
      </c>
      <c r="F2105" t="s">
        <v>753</v>
      </c>
      <c r="G2105" t="s">
        <v>732</v>
      </c>
      <c r="H2105" t="s">
        <v>765</v>
      </c>
      <c r="I2105" t="s">
        <v>766</v>
      </c>
    </row>
    <row r="2106" spans="1:9">
      <c r="A2106">
        <v>2105</v>
      </c>
      <c r="B2106" t="s">
        <v>763</v>
      </c>
      <c r="C2106" t="s">
        <v>756</v>
      </c>
      <c r="D2106">
        <v>2017</v>
      </c>
      <c r="E2106">
        <v>14658.424764795231</v>
      </c>
      <c r="F2106" t="s">
        <v>753</v>
      </c>
      <c r="G2106" t="s">
        <v>732</v>
      </c>
      <c r="H2106" t="s">
        <v>765</v>
      </c>
      <c r="I2106" t="s">
        <v>766</v>
      </c>
    </row>
    <row r="2107" spans="1:9">
      <c r="A2107">
        <v>2106</v>
      </c>
      <c r="B2107" t="s">
        <v>763</v>
      </c>
      <c r="C2107" t="s">
        <v>756</v>
      </c>
      <c r="D2107">
        <v>2018</v>
      </c>
      <c r="E2107">
        <v>14985.898385002571</v>
      </c>
      <c r="F2107" t="s">
        <v>753</v>
      </c>
      <c r="G2107" t="s">
        <v>732</v>
      </c>
      <c r="H2107" t="s">
        <v>765</v>
      </c>
      <c r="I2107" t="s">
        <v>766</v>
      </c>
    </row>
    <row r="2108" spans="1:9">
      <c r="A2108">
        <v>2107</v>
      </c>
      <c r="B2108" t="s">
        <v>763</v>
      </c>
      <c r="C2108" t="s">
        <v>756</v>
      </c>
      <c r="D2108">
        <v>2019</v>
      </c>
      <c r="E2108">
        <v>14517.598671780101</v>
      </c>
      <c r="F2108" t="s">
        <v>753</v>
      </c>
      <c r="G2108" t="s">
        <v>732</v>
      </c>
      <c r="H2108" t="s">
        <v>765</v>
      </c>
      <c r="I2108" t="s">
        <v>766</v>
      </c>
    </row>
    <row r="2109" spans="1:9">
      <c r="A2109">
        <v>2108</v>
      </c>
      <c r="B2109" t="s">
        <v>763</v>
      </c>
      <c r="C2109" t="s">
        <v>756</v>
      </c>
      <c r="D2109">
        <v>2020</v>
      </c>
      <c r="E2109">
        <v>13078.684827821249</v>
      </c>
      <c r="F2109" t="s">
        <v>753</v>
      </c>
      <c r="G2109" t="s">
        <v>732</v>
      </c>
      <c r="H2109" t="s">
        <v>765</v>
      </c>
      <c r="I2109" t="s">
        <v>766</v>
      </c>
    </row>
    <row r="2110" spans="1:9">
      <c r="A2110">
        <v>2109</v>
      </c>
      <c r="B2110" t="s">
        <v>763</v>
      </c>
      <c r="C2110" t="s">
        <v>756</v>
      </c>
      <c r="D2110">
        <v>2021</v>
      </c>
      <c r="E2110">
        <v>13733.396455010759</v>
      </c>
      <c r="F2110" t="s">
        <v>753</v>
      </c>
      <c r="G2110" t="s">
        <v>732</v>
      </c>
      <c r="H2110" t="s">
        <v>765</v>
      </c>
      <c r="I2110" t="s">
        <v>766</v>
      </c>
    </row>
    <row r="2111" spans="1:9">
      <c r="A2111">
        <v>2110</v>
      </c>
      <c r="B2111" t="s">
        <v>763</v>
      </c>
      <c r="C2111" t="s">
        <v>756</v>
      </c>
      <c r="D2111">
        <v>2022</v>
      </c>
      <c r="E2111">
        <v>13575.148334675579</v>
      </c>
      <c r="F2111" t="s">
        <v>753</v>
      </c>
      <c r="G2111" t="s">
        <v>732</v>
      </c>
      <c r="H2111" t="s">
        <v>765</v>
      </c>
      <c r="I2111" t="s">
        <v>766</v>
      </c>
    </row>
    <row r="2112" spans="1:9">
      <c r="A2112">
        <v>2111</v>
      </c>
      <c r="B2112" t="s">
        <v>763</v>
      </c>
      <c r="C2112" t="s">
        <v>756</v>
      </c>
      <c r="D2112">
        <v>2023</v>
      </c>
      <c r="E2112">
        <v>14043.807389605379</v>
      </c>
      <c r="F2112" t="s">
        <v>753</v>
      </c>
      <c r="G2112" t="s">
        <v>732</v>
      </c>
      <c r="H2112" t="s">
        <v>765</v>
      </c>
      <c r="I2112" t="s">
        <v>766</v>
      </c>
    </row>
    <row r="2113" spans="1:9">
      <c r="A2113">
        <v>2112</v>
      </c>
      <c r="B2113" t="s">
        <v>763</v>
      </c>
      <c r="C2113" t="s">
        <v>756</v>
      </c>
      <c r="D2113">
        <v>2024</v>
      </c>
      <c r="E2113">
        <v>13836.785970000001</v>
      </c>
      <c r="F2113" t="s">
        <v>753</v>
      </c>
      <c r="G2113" t="s">
        <v>732</v>
      </c>
      <c r="H2113" t="s">
        <v>765</v>
      </c>
      <c r="I2113" t="s">
        <v>766</v>
      </c>
    </row>
    <row r="2114" spans="1:9">
      <c r="A2114">
        <v>2113</v>
      </c>
      <c r="B2114" t="s">
        <v>763</v>
      </c>
      <c r="C2114" t="s">
        <v>756</v>
      </c>
      <c r="D2114">
        <v>2025</v>
      </c>
      <c r="E2114">
        <v>13956.108980000001</v>
      </c>
      <c r="F2114" t="s">
        <v>753</v>
      </c>
      <c r="G2114" t="s">
        <v>732</v>
      </c>
      <c r="H2114" t="s">
        <v>765</v>
      </c>
      <c r="I2114" t="s">
        <v>766</v>
      </c>
    </row>
    <row r="2115" spans="1:9">
      <c r="A2115">
        <v>2114</v>
      </c>
      <c r="B2115" t="s">
        <v>763</v>
      </c>
      <c r="C2115" t="s">
        <v>756</v>
      </c>
      <c r="D2115">
        <v>2026</v>
      </c>
      <c r="E2115">
        <v>13969.232260000001</v>
      </c>
      <c r="F2115" t="s">
        <v>753</v>
      </c>
      <c r="G2115" t="s">
        <v>732</v>
      </c>
      <c r="H2115" t="s">
        <v>765</v>
      </c>
      <c r="I2115" t="s">
        <v>766</v>
      </c>
    </row>
    <row r="2116" spans="1:9">
      <c r="A2116">
        <v>2115</v>
      </c>
      <c r="B2116" t="s">
        <v>763</v>
      </c>
      <c r="C2116" t="s">
        <v>756</v>
      </c>
      <c r="D2116">
        <v>2027</v>
      </c>
      <c r="E2116">
        <v>13982.255370000001</v>
      </c>
      <c r="F2116" t="s">
        <v>753</v>
      </c>
      <c r="G2116" t="s">
        <v>732</v>
      </c>
      <c r="H2116" t="s">
        <v>765</v>
      </c>
      <c r="I2116" t="s">
        <v>766</v>
      </c>
    </row>
    <row r="2117" spans="1:9">
      <c r="A2117">
        <v>2116</v>
      </c>
      <c r="B2117" t="s">
        <v>763</v>
      </c>
      <c r="C2117" t="s">
        <v>756</v>
      </c>
      <c r="D2117">
        <v>2028</v>
      </c>
      <c r="E2117">
        <v>13960.599399999999</v>
      </c>
      <c r="F2117" t="s">
        <v>753</v>
      </c>
      <c r="G2117" t="s">
        <v>732</v>
      </c>
      <c r="H2117" t="s">
        <v>765</v>
      </c>
      <c r="I2117" t="s">
        <v>766</v>
      </c>
    </row>
    <row r="2118" spans="1:9">
      <c r="A2118">
        <v>2117</v>
      </c>
      <c r="B2118" t="s">
        <v>763</v>
      </c>
      <c r="C2118" t="s">
        <v>756</v>
      </c>
      <c r="D2118">
        <v>2029</v>
      </c>
      <c r="E2118">
        <v>13909.63636</v>
      </c>
      <c r="F2118" t="s">
        <v>753</v>
      </c>
      <c r="G2118" t="s">
        <v>732</v>
      </c>
      <c r="H2118" t="s">
        <v>765</v>
      </c>
      <c r="I2118" t="s">
        <v>766</v>
      </c>
    </row>
    <row r="2119" spans="1:9">
      <c r="A2119">
        <v>2118</v>
      </c>
      <c r="B2119" t="s">
        <v>763</v>
      </c>
      <c r="C2119" t="s">
        <v>756</v>
      </c>
      <c r="D2119">
        <v>2030</v>
      </c>
      <c r="E2119">
        <v>13806.691999999999</v>
      </c>
      <c r="F2119" t="s">
        <v>753</v>
      </c>
      <c r="G2119" t="s">
        <v>732</v>
      </c>
      <c r="H2119" t="s">
        <v>765</v>
      </c>
      <c r="I2119" t="s">
        <v>766</v>
      </c>
    </row>
    <row r="2120" spans="1:9">
      <c r="A2120">
        <v>2119</v>
      </c>
      <c r="B2120" t="s">
        <v>763</v>
      </c>
      <c r="C2120" t="s">
        <v>756</v>
      </c>
      <c r="D2120">
        <v>2031</v>
      </c>
      <c r="E2120">
        <v>13706.960300000001</v>
      </c>
      <c r="F2120" t="s">
        <v>753</v>
      </c>
      <c r="G2120" t="s">
        <v>732</v>
      </c>
      <c r="H2120" t="s">
        <v>765</v>
      </c>
      <c r="I2120" t="s">
        <v>766</v>
      </c>
    </row>
    <row r="2121" spans="1:9">
      <c r="A2121">
        <v>2120</v>
      </c>
      <c r="B2121" t="s">
        <v>763</v>
      </c>
      <c r="C2121" t="s">
        <v>756</v>
      </c>
      <c r="D2121">
        <v>2032</v>
      </c>
      <c r="E2121">
        <v>13580.340889999999</v>
      </c>
      <c r="F2121" t="s">
        <v>753</v>
      </c>
      <c r="G2121" t="s">
        <v>732</v>
      </c>
      <c r="H2121" t="s">
        <v>765</v>
      </c>
      <c r="I2121" t="s">
        <v>766</v>
      </c>
    </row>
    <row r="2122" spans="1:9">
      <c r="A2122">
        <v>2121</v>
      </c>
      <c r="B2122" t="s">
        <v>763</v>
      </c>
      <c r="C2122" t="s">
        <v>756</v>
      </c>
      <c r="D2122">
        <v>2033</v>
      </c>
      <c r="E2122">
        <v>13406.292359999999</v>
      </c>
      <c r="F2122" t="s">
        <v>753</v>
      </c>
      <c r="G2122" t="s">
        <v>732</v>
      </c>
      <c r="H2122" t="s">
        <v>765</v>
      </c>
      <c r="I2122" t="s">
        <v>766</v>
      </c>
    </row>
    <row r="2123" spans="1:9">
      <c r="A2123">
        <v>2122</v>
      </c>
      <c r="B2123" t="s">
        <v>763</v>
      </c>
      <c r="C2123" t="s">
        <v>756</v>
      </c>
      <c r="D2123">
        <v>2034</v>
      </c>
      <c r="E2123">
        <v>13221.247020000001</v>
      </c>
      <c r="F2123" t="s">
        <v>753</v>
      </c>
      <c r="G2123" t="s">
        <v>732</v>
      </c>
      <c r="H2123" t="s">
        <v>765</v>
      </c>
      <c r="I2123" t="s">
        <v>766</v>
      </c>
    </row>
    <row r="2124" spans="1:9">
      <c r="A2124">
        <v>2123</v>
      </c>
      <c r="B2124" t="s">
        <v>763</v>
      </c>
      <c r="C2124" t="s">
        <v>756</v>
      </c>
      <c r="D2124">
        <v>2035</v>
      </c>
      <c r="E2124">
        <v>12994.79688</v>
      </c>
      <c r="F2124" t="s">
        <v>753</v>
      </c>
      <c r="G2124" t="s">
        <v>732</v>
      </c>
      <c r="H2124" t="s">
        <v>765</v>
      </c>
      <c r="I2124" t="s">
        <v>766</v>
      </c>
    </row>
    <row r="2125" spans="1:9">
      <c r="A2125">
        <v>2124</v>
      </c>
      <c r="B2125" t="s">
        <v>763</v>
      </c>
      <c r="C2125" t="s">
        <v>756</v>
      </c>
      <c r="D2125">
        <v>2036</v>
      </c>
      <c r="E2125">
        <v>12713.18208</v>
      </c>
      <c r="F2125" t="s">
        <v>753</v>
      </c>
      <c r="G2125" t="s">
        <v>732</v>
      </c>
      <c r="H2125" t="s">
        <v>765</v>
      </c>
      <c r="I2125" t="s">
        <v>766</v>
      </c>
    </row>
    <row r="2126" spans="1:9">
      <c r="A2126">
        <v>2125</v>
      </c>
      <c r="B2126" t="s">
        <v>763</v>
      </c>
      <c r="C2126" t="s">
        <v>756</v>
      </c>
      <c r="D2126">
        <v>2037</v>
      </c>
      <c r="E2126">
        <v>12435.33151</v>
      </c>
      <c r="F2126" t="s">
        <v>753</v>
      </c>
      <c r="G2126" t="s">
        <v>732</v>
      </c>
      <c r="H2126" t="s">
        <v>765</v>
      </c>
      <c r="I2126" t="s">
        <v>766</v>
      </c>
    </row>
    <row r="2127" spans="1:9">
      <c r="A2127">
        <v>2126</v>
      </c>
      <c r="B2127" t="s">
        <v>763</v>
      </c>
      <c r="C2127" t="s">
        <v>756</v>
      </c>
      <c r="D2127">
        <v>2038</v>
      </c>
      <c r="E2127">
        <v>12118.697179999999</v>
      </c>
      <c r="F2127" t="s">
        <v>753</v>
      </c>
      <c r="G2127" t="s">
        <v>732</v>
      </c>
      <c r="H2127" t="s">
        <v>765</v>
      </c>
      <c r="I2127" t="s">
        <v>766</v>
      </c>
    </row>
    <row r="2128" spans="1:9">
      <c r="A2128">
        <v>2127</v>
      </c>
      <c r="B2128" t="s">
        <v>763</v>
      </c>
      <c r="C2128" t="s">
        <v>756</v>
      </c>
      <c r="D2128">
        <v>2039</v>
      </c>
      <c r="E2128">
        <v>11778.782450000001</v>
      </c>
      <c r="F2128" t="s">
        <v>753</v>
      </c>
      <c r="G2128" t="s">
        <v>732</v>
      </c>
      <c r="H2128" t="s">
        <v>765</v>
      </c>
      <c r="I2128" t="s">
        <v>766</v>
      </c>
    </row>
    <row r="2129" spans="1:9">
      <c r="A2129">
        <v>2128</v>
      </c>
      <c r="B2129" t="s">
        <v>763</v>
      </c>
      <c r="C2129" t="s">
        <v>756</v>
      </c>
      <c r="D2129">
        <v>2040</v>
      </c>
      <c r="E2129">
        <v>11421.06472</v>
      </c>
      <c r="F2129" t="s">
        <v>753</v>
      </c>
      <c r="G2129" t="s">
        <v>732</v>
      </c>
      <c r="H2129" t="s">
        <v>765</v>
      </c>
      <c r="I2129" t="s">
        <v>766</v>
      </c>
    </row>
    <row r="2130" spans="1:9">
      <c r="A2130">
        <v>2129</v>
      </c>
      <c r="B2130" t="s">
        <v>763</v>
      </c>
      <c r="C2130" t="s">
        <v>756</v>
      </c>
      <c r="D2130">
        <v>2041</v>
      </c>
      <c r="E2130">
        <v>11092.12587</v>
      </c>
      <c r="F2130" t="s">
        <v>753</v>
      </c>
      <c r="G2130" t="s">
        <v>732</v>
      </c>
      <c r="H2130" t="s">
        <v>765</v>
      </c>
      <c r="I2130" t="s">
        <v>766</v>
      </c>
    </row>
    <row r="2131" spans="1:9">
      <c r="A2131">
        <v>2130</v>
      </c>
      <c r="B2131" t="s">
        <v>763</v>
      </c>
      <c r="C2131" t="s">
        <v>756</v>
      </c>
      <c r="D2131">
        <v>2042</v>
      </c>
      <c r="E2131">
        <v>10772.366889999999</v>
      </c>
      <c r="F2131" t="s">
        <v>753</v>
      </c>
      <c r="G2131" t="s">
        <v>732</v>
      </c>
      <c r="H2131" t="s">
        <v>765</v>
      </c>
      <c r="I2131" t="s">
        <v>766</v>
      </c>
    </row>
    <row r="2132" spans="1:9">
      <c r="A2132">
        <v>2131</v>
      </c>
      <c r="B2132" t="s">
        <v>763</v>
      </c>
      <c r="C2132" t="s">
        <v>756</v>
      </c>
      <c r="D2132">
        <v>2043</v>
      </c>
      <c r="E2132">
        <v>10398.4215</v>
      </c>
      <c r="F2132" t="s">
        <v>753</v>
      </c>
      <c r="G2132" t="s">
        <v>732</v>
      </c>
      <c r="H2132" t="s">
        <v>765</v>
      </c>
      <c r="I2132" t="s">
        <v>766</v>
      </c>
    </row>
    <row r="2133" spans="1:9">
      <c r="A2133">
        <v>2132</v>
      </c>
      <c r="B2133" t="s">
        <v>763</v>
      </c>
      <c r="C2133" t="s">
        <v>756</v>
      </c>
      <c r="D2133">
        <v>2044</v>
      </c>
      <c r="E2133">
        <v>10075.00121</v>
      </c>
      <c r="F2133" t="s">
        <v>753</v>
      </c>
      <c r="G2133" t="s">
        <v>732</v>
      </c>
      <c r="H2133" t="s">
        <v>765</v>
      </c>
      <c r="I2133" t="s">
        <v>766</v>
      </c>
    </row>
    <row r="2134" spans="1:9">
      <c r="A2134">
        <v>2133</v>
      </c>
      <c r="B2134" t="s">
        <v>763</v>
      </c>
      <c r="C2134" t="s">
        <v>756</v>
      </c>
      <c r="D2134">
        <v>2045</v>
      </c>
      <c r="E2134">
        <v>9744.7304870000007</v>
      </c>
      <c r="F2134" t="s">
        <v>753</v>
      </c>
      <c r="G2134" t="s">
        <v>732</v>
      </c>
      <c r="H2134" t="s">
        <v>765</v>
      </c>
      <c r="I2134" t="s">
        <v>766</v>
      </c>
    </row>
    <row r="2135" spans="1:9">
      <c r="A2135">
        <v>2134</v>
      </c>
      <c r="B2135" t="s">
        <v>763</v>
      </c>
      <c r="C2135" t="s">
        <v>756</v>
      </c>
      <c r="D2135">
        <v>2046</v>
      </c>
      <c r="E2135">
        <v>9407.7587019999992</v>
      </c>
      <c r="F2135" t="s">
        <v>753</v>
      </c>
      <c r="G2135" t="s">
        <v>732</v>
      </c>
      <c r="H2135" t="s">
        <v>765</v>
      </c>
      <c r="I2135" t="s">
        <v>766</v>
      </c>
    </row>
    <row r="2136" spans="1:9">
      <c r="A2136">
        <v>2135</v>
      </c>
      <c r="B2136" t="s">
        <v>763</v>
      </c>
      <c r="C2136" t="s">
        <v>756</v>
      </c>
      <c r="D2136">
        <v>2047</v>
      </c>
      <c r="E2136">
        <v>9116.6432069999992</v>
      </c>
      <c r="F2136" t="s">
        <v>753</v>
      </c>
      <c r="G2136" t="s">
        <v>732</v>
      </c>
      <c r="H2136" t="s">
        <v>765</v>
      </c>
      <c r="I2136" t="s">
        <v>766</v>
      </c>
    </row>
    <row r="2137" spans="1:9">
      <c r="A2137">
        <v>2136</v>
      </c>
      <c r="B2137" t="s">
        <v>763</v>
      </c>
      <c r="C2137" t="s">
        <v>756</v>
      </c>
      <c r="D2137">
        <v>2048</v>
      </c>
      <c r="E2137">
        <v>8801.5900810000003</v>
      </c>
      <c r="F2137" t="s">
        <v>753</v>
      </c>
      <c r="G2137" t="s">
        <v>732</v>
      </c>
      <c r="H2137" t="s">
        <v>765</v>
      </c>
      <c r="I2137" t="s">
        <v>766</v>
      </c>
    </row>
    <row r="2138" spans="1:9">
      <c r="A2138">
        <v>2137</v>
      </c>
      <c r="B2138" t="s">
        <v>763</v>
      </c>
      <c r="C2138" t="s">
        <v>756</v>
      </c>
      <c r="D2138">
        <v>2049</v>
      </c>
      <c r="E2138">
        <v>8447.1116920000004</v>
      </c>
      <c r="F2138" t="s">
        <v>753</v>
      </c>
      <c r="G2138" t="s">
        <v>732</v>
      </c>
      <c r="H2138" t="s">
        <v>765</v>
      </c>
      <c r="I2138" t="s">
        <v>766</v>
      </c>
    </row>
    <row r="2139" spans="1:9">
      <c r="A2139">
        <v>2138</v>
      </c>
      <c r="B2139" t="s">
        <v>763</v>
      </c>
      <c r="C2139" t="s">
        <v>756</v>
      </c>
      <c r="D2139">
        <v>2050</v>
      </c>
      <c r="E2139">
        <v>8207.1344730000001</v>
      </c>
      <c r="F2139" t="s">
        <v>753</v>
      </c>
      <c r="G2139" t="s">
        <v>732</v>
      </c>
      <c r="H2139" t="s">
        <v>765</v>
      </c>
      <c r="I2139" t="s">
        <v>766</v>
      </c>
    </row>
    <row r="2140" spans="1:9">
      <c r="A2140">
        <v>2139</v>
      </c>
      <c r="B2140" t="s">
        <v>763</v>
      </c>
      <c r="C2140" t="s">
        <v>757</v>
      </c>
      <c r="D2140">
        <v>1990</v>
      </c>
      <c r="E2140">
        <v>98.237555362977076</v>
      </c>
      <c r="F2140" t="s">
        <v>753</v>
      </c>
      <c r="G2140" t="s">
        <v>732</v>
      </c>
      <c r="H2140" t="s">
        <v>765</v>
      </c>
      <c r="I2140" t="s">
        <v>766</v>
      </c>
    </row>
    <row r="2141" spans="1:9">
      <c r="A2141">
        <v>2140</v>
      </c>
      <c r="B2141" t="s">
        <v>763</v>
      </c>
      <c r="C2141" t="s">
        <v>757</v>
      </c>
      <c r="D2141">
        <v>1991</v>
      </c>
      <c r="E2141">
        <v>102.0545992180696</v>
      </c>
      <c r="F2141" t="s">
        <v>753</v>
      </c>
      <c r="G2141" t="s">
        <v>732</v>
      </c>
      <c r="H2141" t="s">
        <v>765</v>
      </c>
      <c r="I2141" t="s">
        <v>766</v>
      </c>
    </row>
    <row r="2142" spans="1:9">
      <c r="A2142">
        <v>2141</v>
      </c>
      <c r="B2142" t="s">
        <v>763</v>
      </c>
      <c r="C2142" t="s">
        <v>757</v>
      </c>
      <c r="D2142">
        <v>1992</v>
      </c>
      <c r="E2142">
        <v>109.3995794694282</v>
      </c>
      <c r="F2142" t="s">
        <v>753</v>
      </c>
      <c r="G2142" t="s">
        <v>732</v>
      </c>
      <c r="H2142" t="s">
        <v>765</v>
      </c>
      <c r="I2142" t="s">
        <v>766</v>
      </c>
    </row>
    <row r="2143" spans="1:9">
      <c r="A2143">
        <v>2142</v>
      </c>
      <c r="B2143" t="s">
        <v>763</v>
      </c>
      <c r="C2143" t="s">
        <v>757</v>
      </c>
      <c r="D2143">
        <v>1993</v>
      </c>
      <c r="E2143">
        <v>115.05855604647221</v>
      </c>
      <c r="F2143" t="s">
        <v>753</v>
      </c>
      <c r="G2143" t="s">
        <v>732</v>
      </c>
      <c r="H2143" t="s">
        <v>765</v>
      </c>
      <c r="I2143" t="s">
        <v>766</v>
      </c>
    </row>
    <row r="2144" spans="1:9">
      <c r="A2144">
        <v>2143</v>
      </c>
      <c r="B2144" t="s">
        <v>763</v>
      </c>
      <c r="C2144" t="s">
        <v>757</v>
      </c>
      <c r="D2144">
        <v>1994</v>
      </c>
      <c r="E2144">
        <v>123.08135582401469</v>
      </c>
      <c r="F2144" t="s">
        <v>753</v>
      </c>
      <c r="G2144" t="s">
        <v>732</v>
      </c>
      <c r="H2144" t="s">
        <v>765</v>
      </c>
      <c r="I2144" t="s">
        <v>766</v>
      </c>
    </row>
    <row r="2145" spans="1:9">
      <c r="A2145">
        <v>2144</v>
      </c>
      <c r="B2145" t="s">
        <v>763</v>
      </c>
      <c r="C2145" t="s">
        <v>757</v>
      </c>
      <c r="D2145">
        <v>1995</v>
      </c>
      <c r="E2145">
        <v>130.79866547989741</v>
      </c>
      <c r="F2145" t="s">
        <v>753</v>
      </c>
      <c r="G2145" t="s">
        <v>732</v>
      </c>
      <c r="H2145" t="s">
        <v>765</v>
      </c>
      <c r="I2145" t="s">
        <v>766</v>
      </c>
    </row>
    <row r="2146" spans="1:9">
      <c r="A2146">
        <v>2145</v>
      </c>
      <c r="B2146" t="s">
        <v>763</v>
      </c>
      <c r="C2146" t="s">
        <v>757</v>
      </c>
      <c r="D2146">
        <v>1996</v>
      </c>
      <c r="E2146">
        <v>133.2708226782307</v>
      </c>
      <c r="F2146" t="s">
        <v>753</v>
      </c>
      <c r="G2146" t="s">
        <v>732</v>
      </c>
      <c r="H2146" t="s">
        <v>765</v>
      </c>
      <c r="I2146" t="s">
        <v>766</v>
      </c>
    </row>
    <row r="2147" spans="1:9">
      <c r="A2147">
        <v>2146</v>
      </c>
      <c r="B2147" t="s">
        <v>763</v>
      </c>
      <c r="C2147" t="s">
        <v>757</v>
      </c>
      <c r="D2147">
        <v>1997</v>
      </c>
      <c r="E2147">
        <v>138.9870724883958</v>
      </c>
      <c r="F2147" t="s">
        <v>753</v>
      </c>
      <c r="G2147" t="s">
        <v>732</v>
      </c>
      <c r="H2147" t="s">
        <v>765</v>
      </c>
      <c r="I2147" t="s">
        <v>766</v>
      </c>
    </row>
    <row r="2148" spans="1:9">
      <c r="A2148">
        <v>2147</v>
      </c>
      <c r="B2148" t="s">
        <v>763</v>
      </c>
      <c r="C2148" t="s">
        <v>757</v>
      </c>
      <c r="D2148">
        <v>1998</v>
      </c>
      <c r="E2148">
        <v>142.18301023014999</v>
      </c>
      <c r="F2148" t="s">
        <v>753</v>
      </c>
      <c r="G2148" t="s">
        <v>732</v>
      </c>
      <c r="H2148" t="s">
        <v>765</v>
      </c>
      <c r="I2148" t="s">
        <v>766</v>
      </c>
    </row>
    <row r="2149" spans="1:9">
      <c r="A2149">
        <v>2148</v>
      </c>
      <c r="B2149" t="s">
        <v>763</v>
      </c>
      <c r="C2149" t="s">
        <v>757</v>
      </c>
      <c r="D2149">
        <v>1999</v>
      </c>
      <c r="E2149">
        <v>149.2221493166488</v>
      </c>
      <c r="F2149" t="s">
        <v>753</v>
      </c>
      <c r="G2149" t="s">
        <v>732</v>
      </c>
      <c r="H2149" t="s">
        <v>765</v>
      </c>
      <c r="I2149" t="s">
        <v>766</v>
      </c>
    </row>
    <row r="2150" spans="1:9">
      <c r="A2150">
        <v>2149</v>
      </c>
      <c r="B2150" t="s">
        <v>763</v>
      </c>
      <c r="C2150" t="s">
        <v>757</v>
      </c>
      <c r="D2150">
        <v>2000</v>
      </c>
      <c r="E2150">
        <v>160.37201268967871</v>
      </c>
      <c r="F2150" t="s">
        <v>753</v>
      </c>
      <c r="G2150" t="s">
        <v>732</v>
      </c>
      <c r="H2150" t="s">
        <v>765</v>
      </c>
      <c r="I2150" t="s">
        <v>766</v>
      </c>
    </row>
    <row r="2151" spans="1:9">
      <c r="A2151">
        <v>2150</v>
      </c>
      <c r="B2151" t="s">
        <v>763</v>
      </c>
      <c r="C2151" t="s">
        <v>757</v>
      </c>
      <c r="D2151">
        <v>2001</v>
      </c>
      <c r="E2151">
        <v>157.92819190411669</v>
      </c>
      <c r="F2151" t="s">
        <v>753</v>
      </c>
      <c r="G2151" t="s">
        <v>732</v>
      </c>
      <c r="H2151" t="s">
        <v>765</v>
      </c>
      <c r="I2151" t="s">
        <v>766</v>
      </c>
    </row>
    <row r="2152" spans="1:9">
      <c r="A2152">
        <v>2151</v>
      </c>
      <c r="B2152" t="s">
        <v>763</v>
      </c>
      <c r="C2152" t="s">
        <v>757</v>
      </c>
      <c r="D2152">
        <v>2002</v>
      </c>
      <c r="E2152">
        <v>163.05095719578509</v>
      </c>
      <c r="F2152" t="s">
        <v>753</v>
      </c>
      <c r="G2152" t="s">
        <v>732</v>
      </c>
      <c r="H2152" t="s">
        <v>765</v>
      </c>
      <c r="I2152" t="s">
        <v>766</v>
      </c>
    </row>
    <row r="2153" spans="1:9">
      <c r="A2153">
        <v>2152</v>
      </c>
      <c r="B2153" t="s">
        <v>763</v>
      </c>
      <c r="C2153" t="s">
        <v>757</v>
      </c>
      <c r="D2153">
        <v>2003</v>
      </c>
      <c r="E2153">
        <v>171.64910518181361</v>
      </c>
      <c r="F2153" t="s">
        <v>753</v>
      </c>
      <c r="G2153" t="s">
        <v>732</v>
      </c>
      <c r="H2153" t="s">
        <v>765</v>
      </c>
      <c r="I2153" t="s">
        <v>766</v>
      </c>
    </row>
    <row r="2154" spans="1:9">
      <c r="A2154">
        <v>2153</v>
      </c>
      <c r="B2154" t="s">
        <v>763</v>
      </c>
      <c r="C2154" t="s">
        <v>757</v>
      </c>
      <c r="D2154">
        <v>2004</v>
      </c>
      <c r="E2154">
        <v>178.74268416769289</v>
      </c>
      <c r="F2154" t="s">
        <v>753</v>
      </c>
      <c r="G2154" t="s">
        <v>732</v>
      </c>
      <c r="H2154" t="s">
        <v>765</v>
      </c>
      <c r="I2154" t="s">
        <v>766</v>
      </c>
    </row>
    <row r="2155" spans="1:9">
      <c r="A2155">
        <v>2154</v>
      </c>
      <c r="B2155" t="s">
        <v>763</v>
      </c>
      <c r="C2155" t="s">
        <v>757</v>
      </c>
      <c r="D2155">
        <v>2005</v>
      </c>
      <c r="E2155">
        <v>177.36467514332219</v>
      </c>
      <c r="F2155" t="s">
        <v>753</v>
      </c>
      <c r="G2155" t="s">
        <v>732</v>
      </c>
      <c r="H2155" t="s">
        <v>765</v>
      </c>
      <c r="I2155" t="s">
        <v>766</v>
      </c>
    </row>
    <row r="2156" spans="1:9">
      <c r="A2156">
        <v>2155</v>
      </c>
      <c r="B2156" t="s">
        <v>763</v>
      </c>
      <c r="C2156" t="s">
        <v>757</v>
      </c>
      <c r="D2156">
        <v>2006</v>
      </c>
      <c r="E2156">
        <v>173.25327673605489</v>
      </c>
      <c r="F2156" t="s">
        <v>753</v>
      </c>
      <c r="G2156" t="s">
        <v>732</v>
      </c>
      <c r="H2156" t="s">
        <v>765</v>
      </c>
      <c r="I2156" t="s">
        <v>766</v>
      </c>
    </row>
    <row r="2157" spans="1:9">
      <c r="A2157">
        <v>2156</v>
      </c>
      <c r="B2157" t="s">
        <v>763</v>
      </c>
      <c r="C2157" t="s">
        <v>757</v>
      </c>
      <c r="D2157">
        <v>2007</v>
      </c>
      <c r="E2157">
        <v>169.70968210541679</v>
      </c>
      <c r="F2157" t="s">
        <v>753</v>
      </c>
      <c r="G2157" t="s">
        <v>732</v>
      </c>
      <c r="H2157" t="s">
        <v>765</v>
      </c>
      <c r="I2157" t="s">
        <v>766</v>
      </c>
    </row>
    <row r="2158" spans="1:9">
      <c r="A2158">
        <v>2157</v>
      </c>
      <c r="B2158" t="s">
        <v>763</v>
      </c>
      <c r="C2158" t="s">
        <v>757</v>
      </c>
      <c r="D2158">
        <v>2008</v>
      </c>
      <c r="E2158">
        <v>162.28244194494081</v>
      </c>
      <c r="F2158" t="s">
        <v>753</v>
      </c>
      <c r="G2158" t="s">
        <v>732</v>
      </c>
      <c r="H2158" t="s">
        <v>765</v>
      </c>
      <c r="I2158" t="s">
        <v>766</v>
      </c>
    </row>
    <row r="2159" spans="1:9">
      <c r="A2159">
        <v>2158</v>
      </c>
      <c r="B2159" t="s">
        <v>763</v>
      </c>
      <c r="C2159" t="s">
        <v>757</v>
      </c>
      <c r="D2159">
        <v>2009</v>
      </c>
      <c r="E2159">
        <v>158.41899674448049</v>
      </c>
      <c r="F2159" t="s">
        <v>753</v>
      </c>
      <c r="G2159" t="s">
        <v>732</v>
      </c>
      <c r="H2159" t="s">
        <v>765</v>
      </c>
      <c r="I2159" t="s">
        <v>766</v>
      </c>
    </row>
    <row r="2160" spans="1:9">
      <c r="A2160">
        <v>2159</v>
      </c>
      <c r="B2160" t="s">
        <v>763</v>
      </c>
      <c r="C2160" t="s">
        <v>757</v>
      </c>
      <c r="D2160">
        <v>2010</v>
      </c>
      <c r="E2160">
        <v>150.8285815968124</v>
      </c>
      <c r="F2160" t="s">
        <v>753</v>
      </c>
      <c r="G2160" t="s">
        <v>732</v>
      </c>
      <c r="H2160" t="s">
        <v>765</v>
      </c>
      <c r="I2160" t="s">
        <v>766</v>
      </c>
    </row>
    <row r="2161" spans="1:9">
      <c r="A2161">
        <v>2160</v>
      </c>
      <c r="B2161" t="s">
        <v>763</v>
      </c>
      <c r="C2161" t="s">
        <v>757</v>
      </c>
      <c r="D2161">
        <v>2011</v>
      </c>
      <c r="E2161">
        <v>145.02626294057299</v>
      </c>
      <c r="F2161" t="s">
        <v>753</v>
      </c>
      <c r="G2161" t="s">
        <v>732</v>
      </c>
      <c r="H2161" t="s">
        <v>765</v>
      </c>
      <c r="I2161" t="s">
        <v>766</v>
      </c>
    </row>
    <row r="2162" spans="1:9">
      <c r="A2162">
        <v>2161</v>
      </c>
      <c r="B2162" t="s">
        <v>763</v>
      </c>
      <c r="C2162" t="s">
        <v>757</v>
      </c>
      <c r="D2162">
        <v>2012</v>
      </c>
      <c r="E2162">
        <v>138.63292021882279</v>
      </c>
      <c r="F2162" t="s">
        <v>753</v>
      </c>
      <c r="G2162" t="s">
        <v>732</v>
      </c>
      <c r="H2162" t="s">
        <v>765</v>
      </c>
      <c r="I2162" t="s">
        <v>766</v>
      </c>
    </row>
    <row r="2163" spans="1:9">
      <c r="A2163">
        <v>2162</v>
      </c>
      <c r="B2163" t="s">
        <v>763</v>
      </c>
      <c r="C2163" t="s">
        <v>757</v>
      </c>
      <c r="D2163">
        <v>2013</v>
      </c>
      <c r="E2163">
        <v>135.5183565795864</v>
      </c>
      <c r="F2163" t="s">
        <v>753</v>
      </c>
      <c r="G2163" t="s">
        <v>732</v>
      </c>
      <c r="H2163" t="s">
        <v>765</v>
      </c>
      <c r="I2163" t="s">
        <v>766</v>
      </c>
    </row>
    <row r="2164" spans="1:9">
      <c r="A2164">
        <v>2163</v>
      </c>
      <c r="B2164" t="s">
        <v>763</v>
      </c>
      <c r="C2164" t="s">
        <v>757</v>
      </c>
      <c r="D2164">
        <v>2014</v>
      </c>
      <c r="E2164">
        <v>131.18036423987189</v>
      </c>
      <c r="F2164" t="s">
        <v>753</v>
      </c>
      <c r="G2164" t="s">
        <v>732</v>
      </c>
      <c r="H2164" t="s">
        <v>765</v>
      </c>
      <c r="I2164" t="s">
        <v>766</v>
      </c>
    </row>
    <row r="2165" spans="1:9">
      <c r="A2165">
        <v>2164</v>
      </c>
      <c r="B2165" t="s">
        <v>763</v>
      </c>
      <c r="C2165" t="s">
        <v>757</v>
      </c>
      <c r="D2165">
        <v>2015</v>
      </c>
      <c r="E2165">
        <v>127.4880608174234</v>
      </c>
      <c r="F2165" t="s">
        <v>753</v>
      </c>
      <c r="G2165" t="s">
        <v>732</v>
      </c>
      <c r="H2165" t="s">
        <v>765</v>
      </c>
      <c r="I2165" t="s">
        <v>766</v>
      </c>
    </row>
    <row r="2166" spans="1:9">
      <c r="A2166">
        <v>2165</v>
      </c>
      <c r="B2166" t="s">
        <v>763</v>
      </c>
      <c r="C2166" t="s">
        <v>757</v>
      </c>
      <c r="D2166">
        <v>2016</v>
      </c>
      <c r="E2166">
        <v>124.7131886396626</v>
      </c>
      <c r="F2166" t="s">
        <v>753</v>
      </c>
      <c r="G2166" t="s">
        <v>732</v>
      </c>
      <c r="H2166" t="s">
        <v>765</v>
      </c>
      <c r="I2166" t="s">
        <v>766</v>
      </c>
    </row>
    <row r="2167" spans="1:9">
      <c r="A2167">
        <v>2166</v>
      </c>
      <c r="B2167" t="s">
        <v>763</v>
      </c>
      <c r="C2167" t="s">
        <v>757</v>
      </c>
      <c r="D2167">
        <v>2017</v>
      </c>
      <c r="E2167">
        <v>109.4008922035942</v>
      </c>
      <c r="F2167" t="s">
        <v>753</v>
      </c>
      <c r="G2167" t="s">
        <v>732</v>
      </c>
      <c r="H2167" t="s">
        <v>765</v>
      </c>
      <c r="I2167" t="s">
        <v>766</v>
      </c>
    </row>
    <row r="2168" spans="1:9">
      <c r="A2168">
        <v>2167</v>
      </c>
      <c r="B2168" t="s">
        <v>763</v>
      </c>
      <c r="C2168" t="s">
        <v>757</v>
      </c>
      <c r="D2168">
        <v>2018</v>
      </c>
      <c r="E2168">
        <v>106.32147636861551</v>
      </c>
      <c r="F2168" t="s">
        <v>753</v>
      </c>
      <c r="G2168" t="s">
        <v>732</v>
      </c>
      <c r="H2168" t="s">
        <v>765</v>
      </c>
      <c r="I2168" t="s">
        <v>766</v>
      </c>
    </row>
    <row r="2169" spans="1:9">
      <c r="A2169">
        <v>2168</v>
      </c>
      <c r="B2169" t="s">
        <v>763</v>
      </c>
      <c r="C2169" t="s">
        <v>757</v>
      </c>
      <c r="D2169">
        <v>2019</v>
      </c>
      <c r="E2169">
        <v>104.98252592005881</v>
      </c>
      <c r="F2169" t="s">
        <v>753</v>
      </c>
      <c r="G2169" t="s">
        <v>732</v>
      </c>
      <c r="H2169" t="s">
        <v>765</v>
      </c>
      <c r="I2169" t="s">
        <v>766</v>
      </c>
    </row>
    <row r="2170" spans="1:9">
      <c r="A2170">
        <v>2169</v>
      </c>
      <c r="B2170" t="s">
        <v>763</v>
      </c>
      <c r="C2170" t="s">
        <v>757</v>
      </c>
      <c r="D2170">
        <v>2020</v>
      </c>
      <c r="E2170">
        <v>94.418206146890526</v>
      </c>
      <c r="F2170" t="s">
        <v>753</v>
      </c>
      <c r="G2170" t="s">
        <v>732</v>
      </c>
      <c r="H2170" t="s">
        <v>765</v>
      </c>
      <c r="I2170" t="s">
        <v>766</v>
      </c>
    </row>
    <row r="2171" spans="1:9">
      <c r="A2171">
        <v>2170</v>
      </c>
      <c r="B2171" t="s">
        <v>763</v>
      </c>
      <c r="C2171" t="s">
        <v>757</v>
      </c>
      <c r="D2171">
        <v>2021</v>
      </c>
      <c r="E2171">
        <v>94.99628461578358</v>
      </c>
      <c r="F2171" t="s">
        <v>753</v>
      </c>
      <c r="G2171" t="s">
        <v>732</v>
      </c>
      <c r="H2171" t="s">
        <v>765</v>
      </c>
      <c r="I2171" t="s">
        <v>766</v>
      </c>
    </row>
    <row r="2172" spans="1:9">
      <c r="A2172">
        <v>2171</v>
      </c>
      <c r="B2172" t="s">
        <v>763</v>
      </c>
      <c r="C2172" t="s">
        <v>757</v>
      </c>
      <c r="D2172">
        <v>2022</v>
      </c>
      <c r="E2172">
        <v>94.294463319856874</v>
      </c>
      <c r="F2172" t="s">
        <v>753</v>
      </c>
      <c r="G2172" t="s">
        <v>732</v>
      </c>
      <c r="H2172" t="s">
        <v>765</v>
      </c>
      <c r="I2172" t="s">
        <v>766</v>
      </c>
    </row>
    <row r="2173" spans="1:9">
      <c r="A2173">
        <v>2172</v>
      </c>
      <c r="B2173" t="s">
        <v>763</v>
      </c>
      <c r="C2173" t="s">
        <v>757</v>
      </c>
      <c r="D2173">
        <v>2023</v>
      </c>
      <c r="E2173">
        <v>95.671166601773862</v>
      </c>
      <c r="F2173" t="s">
        <v>753</v>
      </c>
      <c r="G2173" t="s">
        <v>732</v>
      </c>
      <c r="H2173" t="s">
        <v>765</v>
      </c>
      <c r="I2173" t="s">
        <v>766</v>
      </c>
    </row>
    <row r="2174" spans="1:9">
      <c r="A2174">
        <v>2173</v>
      </c>
      <c r="B2174" t="s">
        <v>763</v>
      </c>
      <c r="C2174" t="s">
        <v>757</v>
      </c>
      <c r="D2174">
        <v>2024</v>
      </c>
      <c r="E2174">
        <v>134.75308050000001</v>
      </c>
      <c r="F2174" t="s">
        <v>753</v>
      </c>
      <c r="G2174" t="s">
        <v>732</v>
      </c>
      <c r="H2174" t="s">
        <v>765</v>
      </c>
      <c r="I2174" t="s">
        <v>766</v>
      </c>
    </row>
    <row r="2175" spans="1:9">
      <c r="A2175">
        <v>2174</v>
      </c>
      <c r="B2175" t="s">
        <v>763</v>
      </c>
      <c r="C2175" t="s">
        <v>757</v>
      </c>
      <c r="D2175">
        <v>2025</v>
      </c>
      <c r="E2175">
        <v>135.32583819999999</v>
      </c>
      <c r="F2175" t="s">
        <v>753</v>
      </c>
      <c r="G2175" t="s">
        <v>732</v>
      </c>
      <c r="H2175" t="s">
        <v>765</v>
      </c>
      <c r="I2175" t="s">
        <v>766</v>
      </c>
    </row>
    <row r="2176" spans="1:9">
      <c r="A2176">
        <v>2175</v>
      </c>
      <c r="B2176" t="s">
        <v>763</v>
      </c>
      <c r="C2176" t="s">
        <v>757</v>
      </c>
      <c r="D2176">
        <v>2026</v>
      </c>
      <c r="E2176">
        <v>134.9304515</v>
      </c>
      <c r="F2176" t="s">
        <v>753</v>
      </c>
      <c r="G2176" t="s">
        <v>732</v>
      </c>
      <c r="H2176" t="s">
        <v>765</v>
      </c>
      <c r="I2176" t="s">
        <v>766</v>
      </c>
    </row>
    <row r="2177" spans="1:9">
      <c r="A2177">
        <v>2176</v>
      </c>
      <c r="B2177" t="s">
        <v>763</v>
      </c>
      <c r="C2177" t="s">
        <v>757</v>
      </c>
      <c r="D2177">
        <v>2027</v>
      </c>
      <c r="E2177">
        <v>134.54020489999999</v>
      </c>
      <c r="F2177" t="s">
        <v>753</v>
      </c>
      <c r="G2177" t="s">
        <v>732</v>
      </c>
      <c r="H2177" t="s">
        <v>765</v>
      </c>
      <c r="I2177" t="s">
        <v>766</v>
      </c>
    </row>
    <row r="2178" spans="1:9">
      <c r="A2178">
        <v>2177</v>
      </c>
      <c r="B2178" t="s">
        <v>763</v>
      </c>
      <c r="C2178" t="s">
        <v>757</v>
      </c>
      <c r="D2178">
        <v>2028</v>
      </c>
      <c r="E2178">
        <v>133.80351390000001</v>
      </c>
      <c r="F2178" t="s">
        <v>753</v>
      </c>
      <c r="G2178" t="s">
        <v>732</v>
      </c>
      <c r="H2178" t="s">
        <v>765</v>
      </c>
      <c r="I2178" t="s">
        <v>766</v>
      </c>
    </row>
    <row r="2179" spans="1:9">
      <c r="A2179">
        <v>2178</v>
      </c>
      <c r="B2179" t="s">
        <v>763</v>
      </c>
      <c r="C2179" t="s">
        <v>757</v>
      </c>
      <c r="D2179">
        <v>2029</v>
      </c>
      <c r="E2179">
        <v>132.76425209999999</v>
      </c>
      <c r="F2179" t="s">
        <v>753</v>
      </c>
      <c r="G2179" t="s">
        <v>732</v>
      </c>
      <c r="H2179" t="s">
        <v>765</v>
      </c>
      <c r="I2179" t="s">
        <v>766</v>
      </c>
    </row>
    <row r="2180" spans="1:9">
      <c r="A2180">
        <v>2179</v>
      </c>
      <c r="B2180" t="s">
        <v>763</v>
      </c>
      <c r="C2180" t="s">
        <v>757</v>
      </c>
      <c r="D2180">
        <v>2030</v>
      </c>
      <c r="E2180">
        <v>131.13552970000001</v>
      </c>
      <c r="F2180" t="s">
        <v>753</v>
      </c>
      <c r="G2180" t="s">
        <v>732</v>
      </c>
      <c r="H2180" t="s">
        <v>765</v>
      </c>
      <c r="I2180" t="s">
        <v>766</v>
      </c>
    </row>
    <row r="2181" spans="1:9">
      <c r="A2181">
        <v>2180</v>
      </c>
      <c r="B2181" t="s">
        <v>763</v>
      </c>
      <c r="C2181" t="s">
        <v>757</v>
      </c>
      <c r="D2181">
        <v>2031</v>
      </c>
      <c r="E2181">
        <v>129.91745589999999</v>
      </c>
      <c r="F2181" t="s">
        <v>753</v>
      </c>
      <c r="G2181" t="s">
        <v>732</v>
      </c>
      <c r="H2181" t="s">
        <v>765</v>
      </c>
      <c r="I2181" t="s">
        <v>766</v>
      </c>
    </row>
    <row r="2182" spans="1:9">
      <c r="A2182">
        <v>2181</v>
      </c>
      <c r="B2182" t="s">
        <v>763</v>
      </c>
      <c r="C2182" t="s">
        <v>757</v>
      </c>
      <c r="D2182">
        <v>2032</v>
      </c>
      <c r="E2182">
        <v>128.33239739999999</v>
      </c>
      <c r="F2182" t="s">
        <v>753</v>
      </c>
      <c r="G2182" t="s">
        <v>732</v>
      </c>
      <c r="H2182" t="s">
        <v>765</v>
      </c>
      <c r="I2182" t="s">
        <v>766</v>
      </c>
    </row>
    <row r="2183" spans="1:9">
      <c r="A2183">
        <v>2182</v>
      </c>
      <c r="B2183" t="s">
        <v>763</v>
      </c>
      <c r="C2183" t="s">
        <v>757</v>
      </c>
      <c r="D2183">
        <v>2033</v>
      </c>
      <c r="E2183">
        <v>126.42534329999999</v>
      </c>
      <c r="F2183" t="s">
        <v>753</v>
      </c>
      <c r="G2183" t="s">
        <v>732</v>
      </c>
      <c r="H2183" t="s">
        <v>765</v>
      </c>
      <c r="I2183" t="s">
        <v>766</v>
      </c>
    </row>
    <row r="2184" spans="1:9">
      <c r="A2184">
        <v>2183</v>
      </c>
      <c r="B2184" t="s">
        <v>763</v>
      </c>
      <c r="C2184" t="s">
        <v>757</v>
      </c>
      <c r="D2184">
        <v>2034</v>
      </c>
      <c r="E2184">
        <v>124.3920421</v>
      </c>
      <c r="F2184" t="s">
        <v>753</v>
      </c>
      <c r="G2184" t="s">
        <v>732</v>
      </c>
      <c r="H2184" t="s">
        <v>765</v>
      </c>
      <c r="I2184" t="s">
        <v>766</v>
      </c>
    </row>
    <row r="2185" spans="1:9">
      <c r="A2185">
        <v>2184</v>
      </c>
      <c r="B2185" t="s">
        <v>763</v>
      </c>
      <c r="C2185" t="s">
        <v>757</v>
      </c>
      <c r="D2185">
        <v>2035</v>
      </c>
      <c r="E2185">
        <v>122.0247395</v>
      </c>
      <c r="F2185" t="s">
        <v>753</v>
      </c>
      <c r="G2185" t="s">
        <v>732</v>
      </c>
      <c r="H2185" t="s">
        <v>765</v>
      </c>
      <c r="I2185" t="s">
        <v>766</v>
      </c>
    </row>
    <row r="2186" spans="1:9">
      <c r="A2186">
        <v>2185</v>
      </c>
      <c r="B2186" t="s">
        <v>763</v>
      </c>
      <c r="C2186" t="s">
        <v>757</v>
      </c>
      <c r="D2186">
        <v>2036</v>
      </c>
      <c r="E2186">
        <v>118.99291580000001</v>
      </c>
      <c r="F2186" t="s">
        <v>753</v>
      </c>
      <c r="G2186" t="s">
        <v>732</v>
      </c>
      <c r="H2186" t="s">
        <v>765</v>
      </c>
      <c r="I2186" t="s">
        <v>766</v>
      </c>
    </row>
    <row r="2187" spans="1:9">
      <c r="A2187">
        <v>2186</v>
      </c>
      <c r="B2187" t="s">
        <v>763</v>
      </c>
      <c r="C2187" t="s">
        <v>757</v>
      </c>
      <c r="D2187">
        <v>2037</v>
      </c>
      <c r="E2187">
        <v>116.09381639999999</v>
      </c>
      <c r="F2187" t="s">
        <v>753</v>
      </c>
      <c r="G2187" t="s">
        <v>732</v>
      </c>
      <c r="H2187" t="s">
        <v>765</v>
      </c>
      <c r="I2187" t="s">
        <v>766</v>
      </c>
    </row>
    <row r="2188" spans="1:9">
      <c r="A2188">
        <v>2187</v>
      </c>
      <c r="B2188" t="s">
        <v>763</v>
      </c>
      <c r="C2188" t="s">
        <v>757</v>
      </c>
      <c r="D2188">
        <v>2038</v>
      </c>
      <c r="E2188">
        <v>112.6659354</v>
      </c>
      <c r="F2188" t="s">
        <v>753</v>
      </c>
      <c r="G2188" t="s">
        <v>732</v>
      </c>
      <c r="H2188" t="s">
        <v>765</v>
      </c>
      <c r="I2188" t="s">
        <v>766</v>
      </c>
    </row>
    <row r="2189" spans="1:9">
      <c r="A2189">
        <v>2188</v>
      </c>
      <c r="B2189" t="s">
        <v>763</v>
      </c>
      <c r="C2189" t="s">
        <v>757</v>
      </c>
      <c r="D2189">
        <v>2039</v>
      </c>
      <c r="E2189">
        <v>109.0590619</v>
      </c>
      <c r="F2189" t="s">
        <v>753</v>
      </c>
      <c r="G2189" t="s">
        <v>732</v>
      </c>
      <c r="H2189" t="s">
        <v>765</v>
      </c>
      <c r="I2189" t="s">
        <v>766</v>
      </c>
    </row>
    <row r="2190" spans="1:9">
      <c r="A2190">
        <v>2189</v>
      </c>
      <c r="B2190" t="s">
        <v>763</v>
      </c>
      <c r="C2190" t="s">
        <v>757</v>
      </c>
      <c r="D2190">
        <v>2040</v>
      </c>
      <c r="E2190">
        <v>105.2100172</v>
      </c>
      <c r="F2190" t="s">
        <v>753</v>
      </c>
      <c r="G2190" t="s">
        <v>732</v>
      </c>
      <c r="H2190" t="s">
        <v>765</v>
      </c>
      <c r="I2190" t="s">
        <v>766</v>
      </c>
    </row>
    <row r="2191" spans="1:9">
      <c r="A2191">
        <v>2190</v>
      </c>
      <c r="B2191" t="s">
        <v>763</v>
      </c>
      <c r="C2191" t="s">
        <v>757</v>
      </c>
      <c r="D2191">
        <v>2041</v>
      </c>
      <c r="E2191">
        <v>101.57664370000001</v>
      </c>
      <c r="F2191" t="s">
        <v>753</v>
      </c>
      <c r="G2191" t="s">
        <v>732</v>
      </c>
      <c r="H2191" t="s">
        <v>765</v>
      </c>
      <c r="I2191" t="s">
        <v>766</v>
      </c>
    </row>
    <row r="2192" spans="1:9">
      <c r="A2192">
        <v>2191</v>
      </c>
      <c r="B2192" t="s">
        <v>763</v>
      </c>
      <c r="C2192" t="s">
        <v>757</v>
      </c>
      <c r="D2192">
        <v>2042</v>
      </c>
      <c r="E2192">
        <v>98.017621950000006</v>
      </c>
      <c r="F2192" t="s">
        <v>753</v>
      </c>
      <c r="G2192" t="s">
        <v>732</v>
      </c>
      <c r="H2192" t="s">
        <v>765</v>
      </c>
      <c r="I2192" t="s">
        <v>766</v>
      </c>
    </row>
    <row r="2193" spans="1:9">
      <c r="A2193">
        <v>2192</v>
      </c>
      <c r="B2193" t="s">
        <v>763</v>
      </c>
      <c r="C2193" t="s">
        <v>757</v>
      </c>
      <c r="D2193">
        <v>2043</v>
      </c>
      <c r="E2193">
        <v>94.301800790000001</v>
      </c>
      <c r="F2193" t="s">
        <v>753</v>
      </c>
      <c r="G2193" t="s">
        <v>732</v>
      </c>
      <c r="H2193" t="s">
        <v>765</v>
      </c>
      <c r="I2193" t="s">
        <v>766</v>
      </c>
    </row>
    <row r="2194" spans="1:9">
      <c r="A2194">
        <v>2193</v>
      </c>
      <c r="B2194" t="s">
        <v>763</v>
      </c>
      <c r="C2194" t="s">
        <v>757</v>
      </c>
      <c r="D2194">
        <v>2044</v>
      </c>
      <c r="E2194">
        <v>90.692777809999995</v>
      </c>
      <c r="F2194" t="s">
        <v>753</v>
      </c>
      <c r="G2194" t="s">
        <v>732</v>
      </c>
      <c r="H2194" t="s">
        <v>765</v>
      </c>
      <c r="I2194" t="s">
        <v>766</v>
      </c>
    </row>
    <row r="2195" spans="1:9">
      <c r="A2195">
        <v>2194</v>
      </c>
      <c r="B2195" t="s">
        <v>763</v>
      </c>
      <c r="C2195" t="s">
        <v>757</v>
      </c>
      <c r="D2195">
        <v>2045</v>
      </c>
      <c r="E2195">
        <v>87.18535584</v>
      </c>
      <c r="F2195" t="s">
        <v>753</v>
      </c>
      <c r="G2195" t="s">
        <v>732</v>
      </c>
      <c r="H2195" t="s">
        <v>765</v>
      </c>
      <c r="I2195" t="s">
        <v>766</v>
      </c>
    </row>
    <row r="2196" spans="1:9">
      <c r="A2196">
        <v>2195</v>
      </c>
      <c r="B2196" t="s">
        <v>763</v>
      </c>
      <c r="C2196" t="s">
        <v>757</v>
      </c>
      <c r="D2196">
        <v>2046</v>
      </c>
      <c r="E2196">
        <v>83.730789759999993</v>
      </c>
      <c r="F2196" t="s">
        <v>753</v>
      </c>
      <c r="G2196" t="s">
        <v>732</v>
      </c>
      <c r="H2196" t="s">
        <v>765</v>
      </c>
      <c r="I2196" t="s">
        <v>766</v>
      </c>
    </row>
    <row r="2197" spans="1:9">
      <c r="A2197">
        <v>2196</v>
      </c>
      <c r="B2197" t="s">
        <v>763</v>
      </c>
      <c r="C2197" t="s">
        <v>757</v>
      </c>
      <c r="D2197">
        <v>2047</v>
      </c>
      <c r="E2197">
        <v>81.062305010000003</v>
      </c>
      <c r="F2197" t="s">
        <v>753</v>
      </c>
      <c r="G2197" t="s">
        <v>732</v>
      </c>
      <c r="H2197" t="s">
        <v>765</v>
      </c>
      <c r="I2197" t="s">
        <v>766</v>
      </c>
    </row>
    <row r="2198" spans="1:9">
      <c r="A2198">
        <v>2197</v>
      </c>
      <c r="B2198" t="s">
        <v>763</v>
      </c>
      <c r="C2198" t="s">
        <v>757</v>
      </c>
      <c r="D2198">
        <v>2048</v>
      </c>
      <c r="E2198">
        <v>78.171472440000002</v>
      </c>
      <c r="F2198" t="s">
        <v>753</v>
      </c>
      <c r="G2198" t="s">
        <v>732</v>
      </c>
      <c r="H2198" t="s">
        <v>765</v>
      </c>
      <c r="I2198" t="s">
        <v>766</v>
      </c>
    </row>
    <row r="2199" spans="1:9">
      <c r="A2199">
        <v>2198</v>
      </c>
      <c r="B2199" t="s">
        <v>763</v>
      </c>
      <c r="C2199" t="s">
        <v>757</v>
      </c>
      <c r="D2199">
        <v>2049</v>
      </c>
      <c r="E2199">
        <v>74.711395429999996</v>
      </c>
      <c r="F2199" t="s">
        <v>753</v>
      </c>
      <c r="G2199" t="s">
        <v>732</v>
      </c>
      <c r="H2199" t="s">
        <v>765</v>
      </c>
      <c r="I2199" t="s">
        <v>766</v>
      </c>
    </row>
    <row r="2200" spans="1:9">
      <c r="A2200">
        <v>2199</v>
      </c>
      <c r="B2200" t="s">
        <v>763</v>
      </c>
      <c r="C2200" t="s">
        <v>757</v>
      </c>
      <c r="D2200">
        <v>2050</v>
      </c>
      <c r="E2200">
        <v>72.523395019999995</v>
      </c>
      <c r="F2200" t="s">
        <v>753</v>
      </c>
      <c r="G2200" t="s">
        <v>732</v>
      </c>
      <c r="H2200" t="s">
        <v>765</v>
      </c>
      <c r="I2200" t="s">
        <v>766</v>
      </c>
    </row>
    <row r="2201" spans="1:9">
      <c r="A2201">
        <v>2200</v>
      </c>
      <c r="B2201" t="s">
        <v>764</v>
      </c>
      <c r="C2201" t="s">
        <v>752</v>
      </c>
      <c r="D2201">
        <v>1990</v>
      </c>
      <c r="E2201">
        <v>3092.7871340000002</v>
      </c>
      <c r="F2201" t="s">
        <v>753</v>
      </c>
      <c r="G2201" t="s">
        <v>732</v>
      </c>
      <c r="H2201" t="s">
        <v>765</v>
      </c>
      <c r="I2201" t="s">
        <v>766</v>
      </c>
    </row>
    <row r="2202" spans="1:9">
      <c r="A2202">
        <v>2201</v>
      </c>
      <c r="B2202" t="s">
        <v>764</v>
      </c>
      <c r="C2202" t="s">
        <v>752</v>
      </c>
      <c r="D2202">
        <v>1991</v>
      </c>
      <c r="E2202">
        <v>3184.1290800000002</v>
      </c>
      <c r="F2202" t="s">
        <v>753</v>
      </c>
      <c r="G2202" t="s">
        <v>732</v>
      </c>
      <c r="H2202" t="s">
        <v>765</v>
      </c>
      <c r="I2202" t="s">
        <v>766</v>
      </c>
    </row>
    <row r="2203" spans="1:9">
      <c r="A2203">
        <v>2202</v>
      </c>
      <c r="B2203" t="s">
        <v>764</v>
      </c>
      <c r="C2203" t="s">
        <v>752</v>
      </c>
      <c r="D2203">
        <v>1992</v>
      </c>
      <c r="E2203">
        <v>3272.030342</v>
      </c>
      <c r="F2203" t="s">
        <v>753</v>
      </c>
      <c r="G2203" t="s">
        <v>732</v>
      </c>
      <c r="H2203" t="s">
        <v>765</v>
      </c>
      <c r="I2203" t="s">
        <v>766</v>
      </c>
    </row>
    <row r="2204" spans="1:9">
      <c r="A2204">
        <v>2203</v>
      </c>
      <c r="B2204" t="s">
        <v>764</v>
      </c>
      <c r="C2204" t="s">
        <v>752</v>
      </c>
      <c r="D2204">
        <v>1993</v>
      </c>
      <c r="E2204">
        <v>3357.6193060000001</v>
      </c>
      <c r="F2204" t="s">
        <v>753</v>
      </c>
      <c r="G2204" t="s">
        <v>732</v>
      </c>
      <c r="H2204" t="s">
        <v>765</v>
      </c>
      <c r="I2204" t="s">
        <v>766</v>
      </c>
    </row>
    <row r="2205" spans="1:9">
      <c r="A2205">
        <v>2204</v>
      </c>
      <c r="B2205" t="s">
        <v>764</v>
      </c>
      <c r="C2205" t="s">
        <v>752</v>
      </c>
      <c r="D2205">
        <v>1994</v>
      </c>
      <c r="E2205">
        <v>3335.2394869999998</v>
      </c>
      <c r="F2205" t="s">
        <v>753</v>
      </c>
      <c r="G2205" t="s">
        <v>732</v>
      </c>
      <c r="H2205" t="s">
        <v>765</v>
      </c>
      <c r="I2205" t="s">
        <v>766</v>
      </c>
    </row>
    <row r="2206" spans="1:9">
      <c r="A2206">
        <v>2205</v>
      </c>
      <c r="B2206" t="s">
        <v>764</v>
      </c>
      <c r="C2206" t="s">
        <v>752</v>
      </c>
      <c r="D2206">
        <v>1995</v>
      </c>
      <c r="E2206">
        <v>3414.4642720000002</v>
      </c>
      <c r="F2206" t="s">
        <v>753</v>
      </c>
      <c r="G2206" t="s">
        <v>732</v>
      </c>
      <c r="H2206" t="s">
        <v>765</v>
      </c>
      <c r="I2206" t="s">
        <v>766</v>
      </c>
    </row>
    <row r="2207" spans="1:9">
      <c r="A2207">
        <v>2206</v>
      </c>
      <c r="B2207" t="s">
        <v>764</v>
      </c>
      <c r="C2207" t="s">
        <v>752</v>
      </c>
      <c r="D2207">
        <v>1996</v>
      </c>
      <c r="E2207">
        <v>3488.3361180000002</v>
      </c>
      <c r="F2207" t="s">
        <v>753</v>
      </c>
      <c r="G2207" t="s">
        <v>732</v>
      </c>
      <c r="H2207" t="s">
        <v>765</v>
      </c>
      <c r="I2207" t="s">
        <v>766</v>
      </c>
    </row>
    <row r="2208" spans="1:9">
      <c r="A2208">
        <v>2207</v>
      </c>
      <c r="B2208" t="s">
        <v>764</v>
      </c>
      <c r="C2208" t="s">
        <v>752</v>
      </c>
      <c r="D2208">
        <v>1997</v>
      </c>
      <c r="E2208">
        <v>3550.41561</v>
      </c>
      <c r="F2208" t="s">
        <v>753</v>
      </c>
      <c r="G2208" t="s">
        <v>732</v>
      </c>
      <c r="H2208" t="s">
        <v>765</v>
      </c>
      <c r="I2208" t="s">
        <v>766</v>
      </c>
    </row>
    <row r="2209" spans="1:9">
      <c r="A2209">
        <v>2208</v>
      </c>
      <c r="B2209" t="s">
        <v>764</v>
      </c>
      <c r="C2209" t="s">
        <v>752</v>
      </c>
      <c r="D2209">
        <v>1998</v>
      </c>
      <c r="E2209">
        <v>3575.901558</v>
      </c>
      <c r="F2209" t="s">
        <v>753</v>
      </c>
      <c r="G2209" t="s">
        <v>732</v>
      </c>
      <c r="H2209" t="s">
        <v>765</v>
      </c>
      <c r="I2209" t="s">
        <v>766</v>
      </c>
    </row>
    <row r="2210" spans="1:9">
      <c r="A2210">
        <v>2209</v>
      </c>
      <c r="B2210" t="s">
        <v>764</v>
      </c>
      <c r="C2210" t="s">
        <v>752</v>
      </c>
      <c r="D2210">
        <v>1999</v>
      </c>
      <c r="E2210">
        <v>3598.4863030000001</v>
      </c>
      <c r="F2210" t="s">
        <v>753</v>
      </c>
      <c r="G2210" t="s">
        <v>732</v>
      </c>
      <c r="H2210" t="s">
        <v>765</v>
      </c>
      <c r="I2210" t="s">
        <v>766</v>
      </c>
    </row>
    <row r="2211" spans="1:9">
      <c r="A2211">
        <v>2210</v>
      </c>
      <c r="B2211" t="s">
        <v>764</v>
      </c>
      <c r="C2211" t="s">
        <v>752</v>
      </c>
      <c r="D2211">
        <v>2000</v>
      </c>
      <c r="E2211">
        <v>3629.937156</v>
      </c>
      <c r="F2211" t="s">
        <v>753</v>
      </c>
      <c r="G2211" t="s">
        <v>732</v>
      </c>
      <c r="H2211" t="s">
        <v>765</v>
      </c>
      <c r="I2211" t="s">
        <v>766</v>
      </c>
    </row>
    <row r="2212" spans="1:9">
      <c r="A2212">
        <v>2211</v>
      </c>
      <c r="B2212" t="s">
        <v>764</v>
      </c>
      <c r="C2212" t="s">
        <v>752</v>
      </c>
      <c r="D2212">
        <v>2001</v>
      </c>
      <c r="E2212">
        <v>3654.9555099999998</v>
      </c>
      <c r="F2212" t="s">
        <v>753</v>
      </c>
      <c r="G2212" t="s">
        <v>732</v>
      </c>
      <c r="H2212" t="s">
        <v>765</v>
      </c>
      <c r="I2212" t="s">
        <v>766</v>
      </c>
    </row>
    <row r="2213" spans="1:9">
      <c r="A2213">
        <v>2212</v>
      </c>
      <c r="B2213" t="s">
        <v>764</v>
      </c>
      <c r="C2213" t="s">
        <v>752</v>
      </c>
      <c r="D2213">
        <v>2002</v>
      </c>
      <c r="E2213">
        <v>3684.3237760000002</v>
      </c>
      <c r="F2213" t="s">
        <v>753</v>
      </c>
      <c r="G2213" t="s">
        <v>732</v>
      </c>
      <c r="H2213" t="s">
        <v>765</v>
      </c>
      <c r="I2213" t="s">
        <v>766</v>
      </c>
    </row>
    <row r="2214" spans="1:9">
      <c r="A2214">
        <v>2213</v>
      </c>
      <c r="B2214" t="s">
        <v>764</v>
      </c>
      <c r="C2214" t="s">
        <v>752</v>
      </c>
      <c r="D2214">
        <v>2003</v>
      </c>
      <c r="E2214">
        <v>3623.252422</v>
      </c>
      <c r="F2214" t="s">
        <v>753</v>
      </c>
      <c r="G2214" t="s">
        <v>732</v>
      </c>
      <c r="H2214" t="s">
        <v>765</v>
      </c>
      <c r="I2214" t="s">
        <v>766</v>
      </c>
    </row>
    <row r="2215" spans="1:9">
      <c r="A2215">
        <v>2214</v>
      </c>
      <c r="B2215" t="s">
        <v>764</v>
      </c>
      <c r="C2215" t="s">
        <v>752</v>
      </c>
      <c r="D2215">
        <v>2004</v>
      </c>
      <c r="E2215">
        <v>3651.566014</v>
      </c>
      <c r="F2215" t="s">
        <v>753</v>
      </c>
      <c r="G2215" t="s">
        <v>732</v>
      </c>
      <c r="H2215" t="s">
        <v>765</v>
      </c>
      <c r="I2215" t="s">
        <v>766</v>
      </c>
    </row>
    <row r="2216" spans="1:9">
      <c r="A2216">
        <v>2215</v>
      </c>
      <c r="B2216" t="s">
        <v>764</v>
      </c>
      <c r="C2216" t="s">
        <v>752</v>
      </c>
      <c r="D2216">
        <v>2005</v>
      </c>
      <c r="E2216">
        <v>3635.3483500000002</v>
      </c>
      <c r="F2216" t="s">
        <v>753</v>
      </c>
      <c r="G2216" t="s">
        <v>732</v>
      </c>
      <c r="H2216" t="s">
        <v>765</v>
      </c>
      <c r="I2216" t="s">
        <v>766</v>
      </c>
    </row>
    <row r="2217" spans="1:9">
      <c r="A2217">
        <v>2216</v>
      </c>
      <c r="B2217" t="s">
        <v>764</v>
      </c>
      <c r="C2217" t="s">
        <v>752</v>
      </c>
      <c r="D2217">
        <v>2006</v>
      </c>
      <c r="E2217">
        <v>3589.4720950000001</v>
      </c>
      <c r="F2217" t="s">
        <v>753</v>
      </c>
      <c r="G2217" t="s">
        <v>732</v>
      </c>
      <c r="H2217" t="s">
        <v>765</v>
      </c>
      <c r="I2217" t="s">
        <v>766</v>
      </c>
    </row>
    <row r="2218" spans="1:9">
      <c r="A2218">
        <v>2217</v>
      </c>
      <c r="B2218" t="s">
        <v>764</v>
      </c>
      <c r="C2218" t="s">
        <v>752</v>
      </c>
      <c r="D2218">
        <v>2007</v>
      </c>
      <c r="E2218">
        <v>3562.755044</v>
      </c>
      <c r="F2218" t="s">
        <v>753</v>
      </c>
      <c r="G2218" t="s">
        <v>732</v>
      </c>
      <c r="H2218" t="s">
        <v>765</v>
      </c>
      <c r="I2218" t="s">
        <v>766</v>
      </c>
    </row>
    <row r="2219" spans="1:9">
      <c r="A2219">
        <v>2218</v>
      </c>
      <c r="B2219" t="s">
        <v>764</v>
      </c>
      <c r="C2219" t="s">
        <v>752</v>
      </c>
      <c r="D2219">
        <v>2008</v>
      </c>
      <c r="E2219">
        <v>3517.8157820000001</v>
      </c>
      <c r="F2219" t="s">
        <v>753</v>
      </c>
      <c r="G2219" t="s">
        <v>732</v>
      </c>
      <c r="H2219" t="s">
        <v>765</v>
      </c>
      <c r="I2219" t="s">
        <v>766</v>
      </c>
    </row>
    <row r="2220" spans="1:9">
      <c r="A2220">
        <v>2219</v>
      </c>
      <c r="B2220" t="s">
        <v>764</v>
      </c>
      <c r="C2220" t="s">
        <v>752</v>
      </c>
      <c r="D2220">
        <v>2009</v>
      </c>
      <c r="E2220">
        <v>3458.51451</v>
      </c>
      <c r="F2220" t="s">
        <v>753</v>
      </c>
      <c r="G2220" t="s">
        <v>732</v>
      </c>
      <c r="H2220" t="s">
        <v>765</v>
      </c>
      <c r="I2220" t="s">
        <v>766</v>
      </c>
    </row>
    <row r="2221" spans="1:9">
      <c r="A2221">
        <v>2220</v>
      </c>
      <c r="B2221" t="s">
        <v>764</v>
      </c>
      <c r="C2221" t="s">
        <v>752</v>
      </c>
      <c r="D2221">
        <v>2010</v>
      </c>
      <c r="E2221">
        <v>3417.8545840000002</v>
      </c>
      <c r="F2221" t="s">
        <v>753</v>
      </c>
      <c r="G2221" t="s">
        <v>732</v>
      </c>
      <c r="H2221" t="s">
        <v>765</v>
      </c>
      <c r="I2221" t="s">
        <v>766</v>
      </c>
    </row>
    <row r="2222" spans="1:9">
      <c r="A2222">
        <v>2221</v>
      </c>
      <c r="B2222" t="s">
        <v>764</v>
      </c>
      <c r="C2222" t="s">
        <v>752</v>
      </c>
      <c r="D2222">
        <v>2011</v>
      </c>
      <c r="E2222">
        <v>3319.7924159999998</v>
      </c>
      <c r="F2222" t="s">
        <v>753</v>
      </c>
      <c r="G2222" t="s">
        <v>732</v>
      </c>
      <c r="H2222" t="s">
        <v>765</v>
      </c>
      <c r="I2222" t="s">
        <v>766</v>
      </c>
    </row>
    <row r="2223" spans="1:9">
      <c r="A2223">
        <v>2222</v>
      </c>
      <c r="B2223" t="s">
        <v>764</v>
      </c>
      <c r="C2223" t="s">
        <v>752</v>
      </c>
      <c r="D2223">
        <v>2012</v>
      </c>
      <c r="E2223">
        <v>3251.0716809999999</v>
      </c>
      <c r="F2223" t="s">
        <v>753</v>
      </c>
      <c r="G2223" t="s">
        <v>732</v>
      </c>
      <c r="H2223" t="s">
        <v>765</v>
      </c>
      <c r="I2223" t="s">
        <v>766</v>
      </c>
    </row>
    <row r="2224" spans="1:9">
      <c r="A2224">
        <v>2223</v>
      </c>
      <c r="B2224" t="s">
        <v>764</v>
      </c>
      <c r="C2224" t="s">
        <v>752</v>
      </c>
      <c r="D2224">
        <v>2013</v>
      </c>
      <c r="E2224">
        <v>3200.4639430000002</v>
      </c>
      <c r="F2224" t="s">
        <v>753</v>
      </c>
      <c r="G2224" t="s">
        <v>732</v>
      </c>
      <c r="H2224" t="s">
        <v>765</v>
      </c>
      <c r="I2224" t="s">
        <v>766</v>
      </c>
    </row>
    <row r="2225" spans="1:9">
      <c r="A2225">
        <v>2224</v>
      </c>
      <c r="B2225" t="s">
        <v>764</v>
      </c>
      <c r="C2225" t="s">
        <v>752</v>
      </c>
      <c r="D2225">
        <v>2014</v>
      </c>
      <c r="E2225">
        <v>3157.5158310000002</v>
      </c>
      <c r="F2225" t="s">
        <v>753</v>
      </c>
      <c r="G2225" t="s">
        <v>732</v>
      </c>
      <c r="H2225" t="s">
        <v>765</v>
      </c>
      <c r="I2225" t="s">
        <v>766</v>
      </c>
    </row>
    <row r="2226" spans="1:9">
      <c r="A2226">
        <v>2225</v>
      </c>
      <c r="B2226" t="s">
        <v>764</v>
      </c>
      <c r="C2226" t="s">
        <v>752</v>
      </c>
      <c r="D2226">
        <v>2015</v>
      </c>
      <c r="E2226">
        <v>3119.8257779999999</v>
      </c>
      <c r="F2226" t="s">
        <v>753</v>
      </c>
      <c r="G2226" t="s">
        <v>732</v>
      </c>
      <c r="H2226" t="s">
        <v>765</v>
      </c>
      <c r="I2226" t="s">
        <v>766</v>
      </c>
    </row>
    <row r="2227" spans="1:9">
      <c r="A2227">
        <v>2226</v>
      </c>
      <c r="B2227" t="s">
        <v>764</v>
      </c>
      <c r="C2227" t="s">
        <v>752</v>
      </c>
      <c r="D2227">
        <v>2016</v>
      </c>
      <c r="E2227">
        <v>3084.804799</v>
      </c>
      <c r="F2227" t="s">
        <v>753</v>
      </c>
      <c r="G2227" t="s">
        <v>732</v>
      </c>
      <c r="H2227" t="s">
        <v>765</v>
      </c>
      <c r="I2227" t="s">
        <v>766</v>
      </c>
    </row>
    <row r="2228" spans="1:9">
      <c r="A2228">
        <v>2227</v>
      </c>
      <c r="B2228" t="s">
        <v>764</v>
      </c>
      <c r="C2228" t="s">
        <v>752</v>
      </c>
      <c r="D2228">
        <v>2017</v>
      </c>
      <c r="E2228">
        <v>3052.1042699999998</v>
      </c>
      <c r="F2228" t="s">
        <v>753</v>
      </c>
      <c r="G2228" t="s">
        <v>732</v>
      </c>
      <c r="H2228" t="s">
        <v>765</v>
      </c>
      <c r="I2228" t="s">
        <v>766</v>
      </c>
    </row>
    <row r="2229" spans="1:9">
      <c r="A2229">
        <v>2228</v>
      </c>
      <c r="B2229" t="s">
        <v>764</v>
      </c>
      <c r="C2229" t="s">
        <v>752</v>
      </c>
      <c r="D2229">
        <v>2018</v>
      </c>
      <c r="E2229">
        <v>3007.5838560000002</v>
      </c>
      <c r="F2229" t="s">
        <v>753</v>
      </c>
      <c r="G2229" t="s">
        <v>732</v>
      </c>
      <c r="H2229" t="s">
        <v>765</v>
      </c>
      <c r="I2229" t="s">
        <v>766</v>
      </c>
    </row>
    <row r="2230" spans="1:9">
      <c r="A2230">
        <v>2229</v>
      </c>
      <c r="B2230" t="s">
        <v>764</v>
      </c>
      <c r="C2230" t="s">
        <v>752</v>
      </c>
      <c r="D2230">
        <v>2019</v>
      </c>
      <c r="E2230">
        <v>2974.1460189999998</v>
      </c>
      <c r="F2230" t="s">
        <v>753</v>
      </c>
      <c r="G2230" t="s">
        <v>732</v>
      </c>
      <c r="H2230" t="s">
        <v>765</v>
      </c>
      <c r="I2230" t="s">
        <v>766</v>
      </c>
    </row>
    <row r="2231" spans="1:9">
      <c r="A2231">
        <v>2230</v>
      </c>
      <c r="B2231" t="s">
        <v>764</v>
      </c>
      <c r="C2231" t="s">
        <v>752</v>
      </c>
      <c r="D2231">
        <v>2020</v>
      </c>
      <c r="E2231">
        <v>2937.8028850000001</v>
      </c>
      <c r="F2231" t="s">
        <v>753</v>
      </c>
      <c r="G2231" t="s">
        <v>732</v>
      </c>
      <c r="H2231" t="s">
        <v>765</v>
      </c>
      <c r="I2231" t="s">
        <v>766</v>
      </c>
    </row>
    <row r="2232" spans="1:9">
      <c r="A2232">
        <v>2231</v>
      </c>
      <c r="B2232" t="s">
        <v>764</v>
      </c>
      <c r="C2232" t="s">
        <v>752</v>
      </c>
      <c r="D2232">
        <v>2021</v>
      </c>
      <c r="E2232">
        <v>2896.0393359999998</v>
      </c>
      <c r="F2232" t="s">
        <v>753</v>
      </c>
      <c r="G2232" t="s">
        <v>732</v>
      </c>
      <c r="H2232" t="s">
        <v>765</v>
      </c>
      <c r="I2232" t="s">
        <v>766</v>
      </c>
    </row>
    <row r="2233" spans="1:9">
      <c r="A2233">
        <v>2232</v>
      </c>
      <c r="B2233" t="s">
        <v>764</v>
      </c>
      <c r="C2233" t="s">
        <v>752</v>
      </c>
      <c r="D2233">
        <v>2022</v>
      </c>
      <c r="E2233">
        <v>2864.0950790000002</v>
      </c>
      <c r="F2233" t="s">
        <v>753</v>
      </c>
      <c r="G2233" t="s">
        <v>732</v>
      </c>
      <c r="H2233" t="s">
        <v>765</v>
      </c>
      <c r="I2233" t="s">
        <v>766</v>
      </c>
    </row>
    <row r="2234" spans="1:9">
      <c r="A2234">
        <v>2233</v>
      </c>
      <c r="B2234" t="s">
        <v>764</v>
      </c>
      <c r="C2234" t="s">
        <v>752</v>
      </c>
      <c r="D2234">
        <v>2023</v>
      </c>
      <c r="E2234">
        <v>2845.233291</v>
      </c>
      <c r="F2234" t="s">
        <v>753</v>
      </c>
      <c r="G2234" t="s">
        <v>732</v>
      </c>
      <c r="H2234" t="s">
        <v>765</v>
      </c>
      <c r="I2234" t="s">
        <v>766</v>
      </c>
    </row>
    <row r="2235" spans="1:9">
      <c r="A2235">
        <v>2234</v>
      </c>
      <c r="B2235" t="s">
        <v>764</v>
      </c>
      <c r="C2235" t="s">
        <v>752</v>
      </c>
      <c r="D2235">
        <v>2024</v>
      </c>
      <c r="E2235">
        <v>2840.6357929999999</v>
      </c>
      <c r="F2235" t="s">
        <v>753</v>
      </c>
      <c r="G2235" t="s">
        <v>732</v>
      </c>
      <c r="H2235" t="s">
        <v>765</v>
      </c>
      <c r="I2235" t="s">
        <v>766</v>
      </c>
    </row>
    <row r="2236" spans="1:9">
      <c r="A2236">
        <v>2235</v>
      </c>
      <c r="B2236" t="s">
        <v>764</v>
      </c>
      <c r="C2236" t="s">
        <v>752</v>
      </c>
      <c r="D2236">
        <v>2025</v>
      </c>
      <c r="E2236">
        <v>2791.3134449999998</v>
      </c>
      <c r="F2236" t="s">
        <v>753</v>
      </c>
      <c r="G2236" t="s">
        <v>732</v>
      </c>
      <c r="H2236" t="s">
        <v>765</v>
      </c>
      <c r="I2236" t="s">
        <v>766</v>
      </c>
    </row>
    <row r="2237" spans="1:9">
      <c r="A2237">
        <v>2236</v>
      </c>
      <c r="B2237" t="s">
        <v>764</v>
      </c>
      <c r="C2237" t="s">
        <v>752</v>
      </c>
      <c r="D2237">
        <v>2026</v>
      </c>
      <c r="E2237">
        <v>2801.1264940000001</v>
      </c>
      <c r="F2237" t="s">
        <v>753</v>
      </c>
      <c r="G2237" t="s">
        <v>732</v>
      </c>
      <c r="H2237" t="s">
        <v>765</v>
      </c>
      <c r="I2237" t="s">
        <v>766</v>
      </c>
    </row>
    <row r="2238" spans="1:9">
      <c r="A2238">
        <v>2237</v>
      </c>
      <c r="B2238" t="s">
        <v>764</v>
      </c>
      <c r="C2238" t="s">
        <v>752</v>
      </c>
      <c r="D2238">
        <v>2027</v>
      </c>
      <c r="E2238">
        <v>2682.8245230000002</v>
      </c>
      <c r="F2238" t="s">
        <v>753</v>
      </c>
      <c r="G2238" t="s">
        <v>732</v>
      </c>
      <c r="H2238" t="s">
        <v>765</v>
      </c>
      <c r="I2238" t="s">
        <v>766</v>
      </c>
    </row>
    <row r="2239" spans="1:9">
      <c r="A2239">
        <v>2238</v>
      </c>
      <c r="B2239" t="s">
        <v>764</v>
      </c>
      <c r="C2239" t="s">
        <v>752</v>
      </c>
      <c r="D2239">
        <v>2028</v>
      </c>
      <c r="E2239">
        <v>2570.8571710000001</v>
      </c>
      <c r="F2239" t="s">
        <v>753</v>
      </c>
      <c r="G2239" t="s">
        <v>732</v>
      </c>
      <c r="H2239" t="s">
        <v>765</v>
      </c>
      <c r="I2239" t="s">
        <v>766</v>
      </c>
    </row>
    <row r="2240" spans="1:9">
      <c r="A2240">
        <v>2239</v>
      </c>
      <c r="B2240" t="s">
        <v>764</v>
      </c>
      <c r="C2240" t="s">
        <v>752</v>
      </c>
      <c r="D2240">
        <v>2029</v>
      </c>
      <c r="E2240">
        <v>2477.0243780000001</v>
      </c>
      <c r="F2240" t="s">
        <v>753</v>
      </c>
      <c r="G2240" t="s">
        <v>732</v>
      </c>
      <c r="H2240" t="s">
        <v>765</v>
      </c>
      <c r="I2240" t="s">
        <v>766</v>
      </c>
    </row>
    <row r="2241" spans="1:9">
      <c r="A2241">
        <v>2240</v>
      </c>
      <c r="B2241" t="s">
        <v>764</v>
      </c>
      <c r="C2241" t="s">
        <v>752</v>
      </c>
      <c r="D2241">
        <v>2030</v>
      </c>
      <c r="E2241">
        <v>2388.8574450000001</v>
      </c>
      <c r="F2241" t="s">
        <v>753</v>
      </c>
      <c r="G2241" t="s">
        <v>732</v>
      </c>
      <c r="H2241" t="s">
        <v>765</v>
      </c>
      <c r="I2241" t="s">
        <v>766</v>
      </c>
    </row>
    <row r="2242" spans="1:9">
      <c r="A2242">
        <v>2241</v>
      </c>
      <c r="B2242" t="s">
        <v>764</v>
      </c>
      <c r="C2242" t="s">
        <v>752</v>
      </c>
      <c r="D2242">
        <v>2031</v>
      </c>
      <c r="E2242">
        <v>2303.2220229999998</v>
      </c>
      <c r="F2242" t="s">
        <v>753</v>
      </c>
      <c r="G2242" t="s">
        <v>732</v>
      </c>
      <c r="H2242" t="s">
        <v>765</v>
      </c>
      <c r="I2242" t="s">
        <v>766</v>
      </c>
    </row>
    <row r="2243" spans="1:9">
      <c r="A2243">
        <v>2242</v>
      </c>
      <c r="B2243" t="s">
        <v>764</v>
      </c>
      <c r="C2243" t="s">
        <v>752</v>
      </c>
      <c r="D2243">
        <v>2032</v>
      </c>
      <c r="E2243">
        <v>2259.4917260000002</v>
      </c>
      <c r="F2243" t="s">
        <v>753</v>
      </c>
      <c r="G2243" t="s">
        <v>732</v>
      </c>
      <c r="H2243" t="s">
        <v>765</v>
      </c>
      <c r="I2243" t="s">
        <v>766</v>
      </c>
    </row>
    <row r="2244" spans="1:9">
      <c r="A2244">
        <v>2243</v>
      </c>
      <c r="B2244" t="s">
        <v>764</v>
      </c>
      <c r="C2244" t="s">
        <v>752</v>
      </c>
      <c r="D2244">
        <v>2033</v>
      </c>
      <c r="E2244">
        <v>2228.8484709999998</v>
      </c>
      <c r="F2244" t="s">
        <v>753</v>
      </c>
      <c r="G2244" t="s">
        <v>732</v>
      </c>
      <c r="H2244" t="s">
        <v>765</v>
      </c>
      <c r="I2244" t="s">
        <v>766</v>
      </c>
    </row>
    <row r="2245" spans="1:9">
      <c r="A2245">
        <v>2244</v>
      </c>
      <c r="B2245" t="s">
        <v>764</v>
      </c>
      <c r="C2245" t="s">
        <v>752</v>
      </c>
      <c r="D2245">
        <v>2034</v>
      </c>
      <c r="E2245">
        <v>2200.7535240000002</v>
      </c>
      <c r="F2245" t="s">
        <v>753</v>
      </c>
      <c r="G2245" t="s">
        <v>732</v>
      </c>
      <c r="H2245" t="s">
        <v>765</v>
      </c>
      <c r="I2245" t="s">
        <v>766</v>
      </c>
    </row>
    <row r="2246" spans="1:9">
      <c r="A2246">
        <v>2245</v>
      </c>
      <c r="B2246" t="s">
        <v>764</v>
      </c>
      <c r="C2246" t="s">
        <v>752</v>
      </c>
      <c r="D2246">
        <v>2035</v>
      </c>
      <c r="E2246">
        <v>2175.2349559999998</v>
      </c>
      <c r="F2246" t="s">
        <v>753</v>
      </c>
      <c r="G2246" t="s">
        <v>732</v>
      </c>
      <c r="H2246" t="s">
        <v>765</v>
      </c>
      <c r="I2246" t="s">
        <v>766</v>
      </c>
    </row>
    <row r="2247" spans="1:9">
      <c r="A2247">
        <v>2246</v>
      </c>
      <c r="B2247" t="s">
        <v>764</v>
      </c>
      <c r="C2247" t="s">
        <v>752</v>
      </c>
      <c r="D2247">
        <v>2036</v>
      </c>
      <c r="E2247">
        <v>2178.427717</v>
      </c>
      <c r="F2247" t="s">
        <v>753</v>
      </c>
      <c r="G2247" t="s">
        <v>732</v>
      </c>
      <c r="H2247" t="s">
        <v>765</v>
      </c>
      <c r="I2247" t="s">
        <v>766</v>
      </c>
    </row>
    <row r="2248" spans="1:9">
      <c r="A2248">
        <v>2247</v>
      </c>
      <c r="B2248" t="s">
        <v>764</v>
      </c>
      <c r="C2248" t="s">
        <v>752</v>
      </c>
      <c r="D2248">
        <v>2037</v>
      </c>
      <c r="E2248">
        <v>2194.0618810000001</v>
      </c>
      <c r="F2248" t="s">
        <v>753</v>
      </c>
      <c r="G2248" t="s">
        <v>732</v>
      </c>
      <c r="H2248" t="s">
        <v>765</v>
      </c>
      <c r="I2248" t="s">
        <v>766</v>
      </c>
    </row>
    <row r="2249" spans="1:9">
      <c r="A2249">
        <v>2248</v>
      </c>
      <c r="B2249" t="s">
        <v>764</v>
      </c>
      <c r="C2249" t="s">
        <v>752</v>
      </c>
      <c r="D2249">
        <v>2038</v>
      </c>
      <c r="E2249">
        <v>2210.3317120000002</v>
      </c>
      <c r="F2249" t="s">
        <v>753</v>
      </c>
      <c r="G2249" t="s">
        <v>732</v>
      </c>
      <c r="H2249" t="s">
        <v>765</v>
      </c>
      <c r="I2249" t="s">
        <v>766</v>
      </c>
    </row>
    <row r="2250" spans="1:9">
      <c r="A2250">
        <v>2249</v>
      </c>
      <c r="B2250" t="s">
        <v>764</v>
      </c>
      <c r="C2250" t="s">
        <v>752</v>
      </c>
      <c r="D2250">
        <v>2039</v>
      </c>
      <c r="E2250">
        <v>2227.0950320000002</v>
      </c>
      <c r="F2250" t="s">
        <v>753</v>
      </c>
      <c r="G2250" t="s">
        <v>732</v>
      </c>
      <c r="H2250" t="s">
        <v>765</v>
      </c>
      <c r="I2250" t="s">
        <v>766</v>
      </c>
    </row>
    <row r="2251" spans="1:9">
      <c r="A2251">
        <v>2250</v>
      </c>
      <c r="B2251" t="s">
        <v>764</v>
      </c>
      <c r="C2251" t="s">
        <v>752</v>
      </c>
      <c r="D2251">
        <v>2040</v>
      </c>
      <c r="E2251">
        <v>2244.403507</v>
      </c>
      <c r="F2251" t="s">
        <v>753</v>
      </c>
      <c r="G2251" t="s">
        <v>732</v>
      </c>
      <c r="H2251" t="s">
        <v>765</v>
      </c>
      <c r="I2251" t="s">
        <v>766</v>
      </c>
    </row>
    <row r="2252" spans="1:9">
      <c r="A2252">
        <v>2251</v>
      </c>
      <c r="B2252" t="s">
        <v>764</v>
      </c>
      <c r="C2252" t="s">
        <v>752</v>
      </c>
      <c r="D2252">
        <v>2041</v>
      </c>
      <c r="E2252">
        <v>2270.7257399999999</v>
      </c>
      <c r="F2252" t="s">
        <v>753</v>
      </c>
      <c r="G2252" t="s">
        <v>732</v>
      </c>
      <c r="H2252" t="s">
        <v>765</v>
      </c>
      <c r="I2252" t="s">
        <v>766</v>
      </c>
    </row>
    <row r="2253" spans="1:9">
      <c r="A2253">
        <v>2252</v>
      </c>
      <c r="B2253" t="s">
        <v>764</v>
      </c>
      <c r="C2253" t="s">
        <v>752</v>
      </c>
      <c r="D2253">
        <v>2042</v>
      </c>
      <c r="E2253">
        <v>2297.4698739999999</v>
      </c>
      <c r="F2253" t="s">
        <v>753</v>
      </c>
      <c r="G2253" t="s">
        <v>732</v>
      </c>
      <c r="H2253" t="s">
        <v>765</v>
      </c>
      <c r="I2253" t="s">
        <v>766</v>
      </c>
    </row>
    <row r="2254" spans="1:9">
      <c r="A2254">
        <v>2253</v>
      </c>
      <c r="B2254" t="s">
        <v>764</v>
      </c>
      <c r="C2254" t="s">
        <v>752</v>
      </c>
      <c r="D2254">
        <v>2043</v>
      </c>
      <c r="E2254">
        <v>2329.7518850000001</v>
      </c>
      <c r="F2254" t="s">
        <v>753</v>
      </c>
      <c r="G2254" t="s">
        <v>732</v>
      </c>
      <c r="H2254" t="s">
        <v>765</v>
      </c>
      <c r="I2254" t="s">
        <v>766</v>
      </c>
    </row>
    <row r="2255" spans="1:9">
      <c r="A2255">
        <v>2254</v>
      </c>
      <c r="B2255" t="s">
        <v>764</v>
      </c>
      <c r="C2255" t="s">
        <v>752</v>
      </c>
      <c r="D2255">
        <v>2044</v>
      </c>
      <c r="E2255">
        <v>2365.3566729999998</v>
      </c>
      <c r="F2255" t="s">
        <v>753</v>
      </c>
      <c r="G2255" t="s">
        <v>732</v>
      </c>
      <c r="H2255" t="s">
        <v>765</v>
      </c>
      <c r="I2255" t="s">
        <v>766</v>
      </c>
    </row>
    <row r="2256" spans="1:9">
      <c r="A2256">
        <v>2255</v>
      </c>
      <c r="B2256" t="s">
        <v>764</v>
      </c>
      <c r="C2256" t="s">
        <v>752</v>
      </c>
      <c r="D2256">
        <v>2045</v>
      </c>
      <c r="E2256">
        <v>2404.112271</v>
      </c>
      <c r="F2256" t="s">
        <v>753</v>
      </c>
      <c r="G2256" t="s">
        <v>732</v>
      </c>
      <c r="H2256" t="s">
        <v>765</v>
      </c>
      <c r="I2256" t="s">
        <v>766</v>
      </c>
    </row>
    <row r="2257" spans="1:9">
      <c r="A2257">
        <v>2256</v>
      </c>
      <c r="B2257" t="s">
        <v>764</v>
      </c>
      <c r="C2257" t="s">
        <v>752</v>
      </c>
      <c r="D2257">
        <v>2046</v>
      </c>
      <c r="E2257">
        <v>2445.7493009999998</v>
      </c>
      <c r="F2257" t="s">
        <v>753</v>
      </c>
      <c r="G2257" t="s">
        <v>732</v>
      </c>
      <c r="H2257" t="s">
        <v>765</v>
      </c>
      <c r="I2257" t="s">
        <v>766</v>
      </c>
    </row>
    <row r="2258" spans="1:9">
      <c r="A2258">
        <v>2257</v>
      </c>
      <c r="B2258" t="s">
        <v>764</v>
      </c>
      <c r="C2258" t="s">
        <v>752</v>
      </c>
      <c r="D2258">
        <v>2047</v>
      </c>
      <c r="E2258">
        <v>2485.622453</v>
      </c>
      <c r="F2258" t="s">
        <v>753</v>
      </c>
      <c r="G2258" t="s">
        <v>732</v>
      </c>
      <c r="H2258" t="s">
        <v>765</v>
      </c>
      <c r="I2258" t="s">
        <v>766</v>
      </c>
    </row>
    <row r="2259" spans="1:9">
      <c r="A2259">
        <v>2258</v>
      </c>
      <c r="B2259" t="s">
        <v>764</v>
      </c>
      <c r="C2259" t="s">
        <v>752</v>
      </c>
      <c r="D2259">
        <v>2048</v>
      </c>
      <c r="E2259">
        <v>2524.0459540000002</v>
      </c>
      <c r="F2259" t="s">
        <v>753</v>
      </c>
      <c r="G2259" t="s">
        <v>732</v>
      </c>
      <c r="H2259" t="s">
        <v>765</v>
      </c>
      <c r="I2259" t="s">
        <v>766</v>
      </c>
    </row>
    <row r="2260" spans="1:9">
      <c r="A2260">
        <v>2259</v>
      </c>
      <c r="B2260" t="s">
        <v>764</v>
      </c>
      <c r="C2260" t="s">
        <v>752</v>
      </c>
      <c r="D2260">
        <v>2049</v>
      </c>
      <c r="E2260">
        <v>2561.0579149999999</v>
      </c>
      <c r="F2260" t="s">
        <v>753</v>
      </c>
      <c r="G2260" t="s">
        <v>732</v>
      </c>
      <c r="H2260" t="s">
        <v>765</v>
      </c>
      <c r="I2260" t="s">
        <v>766</v>
      </c>
    </row>
    <row r="2261" spans="1:9">
      <c r="A2261">
        <v>2260</v>
      </c>
      <c r="B2261" t="s">
        <v>764</v>
      </c>
      <c r="C2261" t="s">
        <v>752</v>
      </c>
      <c r="D2261">
        <v>2050</v>
      </c>
      <c r="E2261">
        <v>2595.8611070000002</v>
      </c>
      <c r="F2261" t="s">
        <v>753</v>
      </c>
      <c r="G2261" t="s">
        <v>732</v>
      </c>
      <c r="H2261" t="s">
        <v>765</v>
      </c>
      <c r="I2261" t="s">
        <v>766</v>
      </c>
    </row>
    <row r="2262" spans="1:9">
      <c r="A2262">
        <v>2261</v>
      </c>
      <c r="B2262" t="s">
        <v>764</v>
      </c>
      <c r="C2262" t="s">
        <v>756</v>
      </c>
      <c r="D2262">
        <v>1990</v>
      </c>
      <c r="E2262">
        <v>153.25677479999999</v>
      </c>
      <c r="F2262" t="s">
        <v>753</v>
      </c>
      <c r="G2262" t="s">
        <v>732</v>
      </c>
      <c r="H2262" t="s">
        <v>765</v>
      </c>
      <c r="I2262" t="s">
        <v>766</v>
      </c>
    </row>
    <row r="2263" spans="1:9">
      <c r="A2263">
        <v>2262</v>
      </c>
      <c r="B2263" t="s">
        <v>764</v>
      </c>
      <c r="C2263" t="s">
        <v>756</v>
      </c>
      <c r="D2263">
        <v>1991</v>
      </c>
      <c r="E2263">
        <v>152.20610009999999</v>
      </c>
      <c r="F2263" t="s">
        <v>753</v>
      </c>
      <c r="G2263" t="s">
        <v>732</v>
      </c>
      <c r="H2263" t="s">
        <v>765</v>
      </c>
      <c r="I2263" t="s">
        <v>766</v>
      </c>
    </row>
    <row r="2264" spans="1:9">
      <c r="A2264">
        <v>2263</v>
      </c>
      <c r="B2264" t="s">
        <v>764</v>
      </c>
      <c r="C2264" t="s">
        <v>756</v>
      </c>
      <c r="D2264">
        <v>1992</v>
      </c>
      <c r="E2264">
        <v>150.5256502</v>
      </c>
      <c r="F2264" t="s">
        <v>753</v>
      </c>
      <c r="G2264" t="s">
        <v>732</v>
      </c>
      <c r="H2264" t="s">
        <v>765</v>
      </c>
      <c r="I2264" t="s">
        <v>766</v>
      </c>
    </row>
    <row r="2265" spans="1:9">
      <c r="A2265">
        <v>2264</v>
      </c>
      <c r="B2265" t="s">
        <v>764</v>
      </c>
      <c r="C2265" t="s">
        <v>756</v>
      </c>
      <c r="D2265">
        <v>1993</v>
      </c>
      <c r="E2265">
        <v>153.17006069999999</v>
      </c>
      <c r="F2265" t="s">
        <v>753</v>
      </c>
      <c r="G2265" t="s">
        <v>732</v>
      </c>
      <c r="H2265" t="s">
        <v>765</v>
      </c>
      <c r="I2265" t="s">
        <v>766</v>
      </c>
    </row>
    <row r="2266" spans="1:9">
      <c r="A2266">
        <v>2265</v>
      </c>
      <c r="B2266" t="s">
        <v>764</v>
      </c>
      <c r="C2266" t="s">
        <v>756</v>
      </c>
      <c r="D2266">
        <v>1994</v>
      </c>
      <c r="E2266">
        <v>133.19648659999999</v>
      </c>
      <c r="F2266" t="s">
        <v>753</v>
      </c>
      <c r="G2266" t="s">
        <v>732</v>
      </c>
      <c r="H2266" t="s">
        <v>765</v>
      </c>
      <c r="I2266" t="s">
        <v>766</v>
      </c>
    </row>
    <row r="2267" spans="1:9">
      <c r="A2267">
        <v>2266</v>
      </c>
      <c r="B2267" t="s">
        <v>764</v>
      </c>
      <c r="C2267" t="s">
        <v>756</v>
      </c>
      <c r="D2267">
        <v>1995</v>
      </c>
      <c r="E2267">
        <v>131.81811819999999</v>
      </c>
      <c r="F2267" t="s">
        <v>753</v>
      </c>
      <c r="G2267" t="s">
        <v>732</v>
      </c>
      <c r="H2267" t="s">
        <v>765</v>
      </c>
      <c r="I2267" t="s">
        <v>766</v>
      </c>
    </row>
    <row r="2268" spans="1:9">
      <c r="A2268">
        <v>2267</v>
      </c>
      <c r="B2268" t="s">
        <v>764</v>
      </c>
      <c r="C2268" t="s">
        <v>756</v>
      </c>
      <c r="D2268">
        <v>1996</v>
      </c>
      <c r="E2268">
        <v>126.7635136</v>
      </c>
      <c r="F2268" t="s">
        <v>753</v>
      </c>
      <c r="G2268" t="s">
        <v>732</v>
      </c>
      <c r="H2268" t="s">
        <v>765</v>
      </c>
      <c r="I2268" t="s">
        <v>766</v>
      </c>
    </row>
    <row r="2269" spans="1:9">
      <c r="A2269">
        <v>2268</v>
      </c>
      <c r="B2269" t="s">
        <v>764</v>
      </c>
      <c r="C2269" t="s">
        <v>756</v>
      </c>
      <c r="D2269">
        <v>1997</v>
      </c>
      <c r="E2269">
        <v>135.2312445</v>
      </c>
      <c r="F2269" t="s">
        <v>753</v>
      </c>
      <c r="G2269" t="s">
        <v>732</v>
      </c>
      <c r="H2269" t="s">
        <v>765</v>
      </c>
      <c r="I2269" t="s">
        <v>766</v>
      </c>
    </row>
    <row r="2270" spans="1:9">
      <c r="A2270">
        <v>2269</v>
      </c>
      <c r="B2270" t="s">
        <v>764</v>
      </c>
      <c r="C2270" t="s">
        <v>756</v>
      </c>
      <c r="D2270">
        <v>1998</v>
      </c>
      <c r="E2270">
        <v>143.5044954</v>
      </c>
      <c r="F2270" t="s">
        <v>753</v>
      </c>
      <c r="G2270" t="s">
        <v>732</v>
      </c>
      <c r="H2270" t="s">
        <v>765</v>
      </c>
      <c r="I2270" t="s">
        <v>766</v>
      </c>
    </row>
    <row r="2271" spans="1:9">
      <c r="A2271">
        <v>2270</v>
      </c>
      <c r="B2271" t="s">
        <v>764</v>
      </c>
      <c r="C2271" t="s">
        <v>756</v>
      </c>
      <c r="D2271">
        <v>1999</v>
      </c>
      <c r="E2271">
        <v>151.3373062</v>
      </c>
      <c r="F2271" t="s">
        <v>753</v>
      </c>
      <c r="G2271" t="s">
        <v>732</v>
      </c>
      <c r="H2271" t="s">
        <v>765</v>
      </c>
      <c r="I2271" t="s">
        <v>766</v>
      </c>
    </row>
    <row r="2272" spans="1:9">
      <c r="A2272">
        <v>2271</v>
      </c>
      <c r="B2272" t="s">
        <v>764</v>
      </c>
      <c r="C2272" t="s">
        <v>756</v>
      </c>
      <c r="D2272">
        <v>2000</v>
      </c>
      <c r="E2272">
        <v>144.66133909999999</v>
      </c>
      <c r="F2272" t="s">
        <v>753</v>
      </c>
      <c r="G2272" t="s">
        <v>732</v>
      </c>
      <c r="H2272" t="s">
        <v>765</v>
      </c>
      <c r="I2272" t="s">
        <v>766</v>
      </c>
    </row>
    <row r="2273" spans="1:9">
      <c r="A2273">
        <v>2272</v>
      </c>
      <c r="B2273" t="s">
        <v>764</v>
      </c>
      <c r="C2273" t="s">
        <v>756</v>
      </c>
      <c r="D2273">
        <v>2001</v>
      </c>
      <c r="E2273">
        <v>133.77402190000001</v>
      </c>
      <c r="F2273" t="s">
        <v>753</v>
      </c>
      <c r="G2273" t="s">
        <v>732</v>
      </c>
      <c r="H2273" t="s">
        <v>765</v>
      </c>
      <c r="I2273" t="s">
        <v>766</v>
      </c>
    </row>
    <row r="2274" spans="1:9">
      <c r="A2274">
        <v>2273</v>
      </c>
      <c r="B2274" t="s">
        <v>764</v>
      </c>
      <c r="C2274" t="s">
        <v>756</v>
      </c>
      <c r="D2274">
        <v>2002</v>
      </c>
      <c r="E2274">
        <v>127.1675528</v>
      </c>
      <c r="F2274" t="s">
        <v>753</v>
      </c>
      <c r="G2274" t="s">
        <v>732</v>
      </c>
      <c r="H2274" t="s">
        <v>765</v>
      </c>
      <c r="I2274" t="s">
        <v>766</v>
      </c>
    </row>
    <row r="2275" spans="1:9">
      <c r="A2275">
        <v>2274</v>
      </c>
      <c r="B2275" t="s">
        <v>764</v>
      </c>
      <c r="C2275" t="s">
        <v>756</v>
      </c>
      <c r="D2275">
        <v>2003</v>
      </c>
      <c r="E2275">
        <v>119.2559297</v>
      </c>
      <c r="F2275" t="s">
        <v>753</v>
      </c>
      <c r="G2275" t="s">
        <v>732</v>
      </c>
      <c r="H2275" t="s">
        <v>765</v>
      </c>
      <c r="I2275" t="s">
        <v>766</v>
      </c>
    </row>
    <row r="2276" spans="1:9">
      <c r="A2276">
        <v>2275</v>
      </c>
      <c r="B2276" t="s">
        <v>764</v>
      </c>
      <c r="C2276" t="s">
        <v>756</v>
      </c>
      <c r="D2276">
        <v>2004</v>
      </c>
      <c r="E2276">
        <v>120.086946</v>
      </c>
      <c r="F2276" t="s">
        <v>753</v>
      </c>
      <c r="G2276" t="s">
        <v>732</v>
      </c>
      <c r="H2276" t="s">
        <v>765</v>
      </c>
      <c r="I2276" t="s">
        <v>766</v>
      </c>
    </row>
    <row r="2277" spans="1:9">
      <c r="A2277">
        <v>2276</v>
      </c>
      <c r="B2277" t="s">
        <v>764</v>
      </c>
      <c r="C2277" t="s">
        <v>756</v>
      </c>
      <c r="D2277">
        <v>2005</v>
      </c>
      <c r="E2277">
        <v>115.4930154</v>
      </c>
      <c r="F2277" t="s">
        <v>753</v>
      </c>
      <c r="G2277" t="s">
        <v>732</v>
      </c>
      <c r="H2277" t="s">
        <v>765</v>
      </c>
      <c r="I2277" t="s">
        <v>766</v>
      </c>
    </row>
    <row r="2278" spans="1:9">
      <c r="A2278">
        <v>2277</v>
      </c>
      <c r="B2278" t="s">
        <v>764</v>
      </c>
      <c r="C2278" t="s">
        <v>756</v>
      </c>
      <c r="D2278">
        <v>2006</v>
      </c>
      <c r="E2278">
        <v>114.5702624</v>
      </c>
      <c r="F2278" t="s">
        <v>753</v>
      </c>
      <c r="G2278" t="s">
        <v>732</v>
      </c>
      <c r="H2278" t="s">
        <v>765</v>
      </c>
      <c r="I2278" t="s">
        <v>766</v>
      </c>
    </row>
    <row r="2279" spans="1:9">
      <c r="A2279">
        <v>2278</v>
      </c>
      <c r="B2279" t="s">
        <v>764</v>
      </c>
      <c r="C2279" t="s">
        <v>756</v>
      </c>
      <c r="D2279">
        <v>2007</v>
      </c>
      <c r="E2279">
        <v>110.9102357</v>
      </c>
      <c r="F2279" t="s">
        <v>753</v>
      </c>
      <c r="G2279" t="s">
        <v>732</v>
      </c>
      <c r="H2279" t="s">
        <v>765</v>
      </c>
      <c r="I2279" t="s">
        <v>766</v>
      </c>
    </row>
    <row r="2280" spans="1:9">
      <c r="A2280">
        <v>2279</v>
      </c>
      <c r="B2280" t="s">
        <v>764</v>
      </c>
      <c r="C2280" t="s">
        <v>756</v>
      </c>
      <c r="D2280">
        <v>2008</v>
      </c>
      <c r="E2280">
        <v>106.0970153</v>
      </c>
      <c r="F2280" t="s">
        <v>753</v>
      </c>
      <c r="G2280" t="s">
        <v>732</v>
      </c>
      <c r="H2280" t="s">
        <v>765</v>
      </c>
      <c r="I2280" t="s">
        <v>766</v>
      </c>
    </row>
    <row r="2281" spans="1:9">
      <c r="A2281">
        <v>2280</v>
      </c>
      <c r="B2281" t="s">
        <v>764</v>
      </c>
      <c r="C2281" t="s">
        <v>756</v>
      </c>
      <c r="D2281">
        <v>2009</v>
      </c>
      <c r="E2281">
        <v>103.8908844</v>
      </c>
      <c r="F2281" t="s">
        <v>753</v>
      </c>
      <c r="G2281" t="s">
        <v>732</v>
      </c>
      <c r="H2281" t="s">
        <v>765</v>
      </c>
      <c r="I2281" t="s">
        <v>766</v>
      </c>
    </row>
    <row r="2282" spans="1:9">
      <c r="A2282">
        <v>2281</v>
      </c>
      <c r="B2282" t="s">
        <v>764</v>
      </c>
      <c r="C2282" t="s">
        <v>756</v>
      </c>
      <c r="D2282">
        <v>2010</v>
      </c>
      <c r="E2282">
        <v>104.89847279999999</v>
      </c>
      <c r="F2282" t="s">
        <v>753</v>
      </c>
      <c r="G2282" t="s">
        <v>732</v>
      </c>
      <c r="H2282" t="s">
        <v>765</v>
      </c>
      <c r="I2282" t="s">
        <v>766</v>
      </c>
    </row>
    <row r="2283" spans="1:9">
      <c r="A2283">
        <v>2282</v>
      </c>
      <c r="B2283" t="s">
        <v>764</v>
      </c>
      <c r="C2283" t="s">
        <v>756</v>
      </c>
      <c r="D2283">
        <v>2011</v>
      </c>
      <c r="E2283">
        <v>101.6546889</v>
      </c>
      <c r="F2283" t="s">
        <v>753</v>
      </c>
      <c r="G2283" t="s">
        <v>732</v>
      </c>
      <c r="H2283" t="s">
        <v>765</v>
      </c>
      <c r="I2283" t="s">
        <v>766</v>
      </c>
    </row>
    <row r="2284" spans="1:9">
      <c r="A2284">
        <v>2283</v>
      </c>
      <c r="B2284" t="s">
        <v>764</v>
      </c>
      <c r="C2284" t="s">
        <v>756</v>
      </c>
      <c r="D2284">
        <v>2012</v>
      </c>
      <c r="E2284">
        <v>101.9231734</v>
      </c>
      <c r="F2284" t="s">
        <v>753</v>
      </c>
      <c r="G2284" t="s">
        <v>732</v>
      </c>
      <c r="H2284" t="s">
        <v>765</v>
      </c>
      <c r="I2284" t="s">
        <v>766</v>
      </c>
    </row>
    <row r="2285" spans="1:9">
      <c r="A2285">
        <v>2284</v>
      </c>
      <c r="B2285" t="s">
        <v>764</v>
      </c>
      <c r="C2285" t="s">
        <v>756</v>
      </c>
      <c r="D2285">
        <v>2013</v>
      </c>
      <c r="E2285">
        <v>99.364486740000004</v>
      </c>
      <c r="F2285" t="s">
        <v>753</v>
      </c>
      <c r="G2285" t="s">
        <v>732</v>
      </c>
      <c r="H2285" t="s">
        <v>765</v>
      </c>
      <c r="I2285" t="s">
        <v>766</v>
      </c>
    </row>
    <row r="2286" spans="1:9">
      <c r="A2286">
        <v>2285</v>
      </c>
      <c r="B2286" t="s">
        <v>764</v>
      </c>
      <c r="C2286" t="s">
        <v>756</v>
      </c>
      <c r="D2286">
        <v>2014</v>
      </c>
      <c r="E2286">
        <v>99.472718529999995</v>
      </c>
      <c r="F2286" t="s">
        <v>753</v>
      </c>
      <c r="G2286" t="s">
        <v>732</v>
      </c>
      <c r="H2286" t="s">
        <v>765</v>
      </c>
      <c r="I2286" t="s">
        <v>766</v>
      </c>
    </row>
    <row r="2287" spans="1:9">
      <c r="A2287">
        <v>2286</v>
      </c>
      <c r="B2287" t="s">
        <v>764</v>
      </c>
      <c r="C2287" t="s">
        <v>756</v>
      </c>
      <c r="D2287">
        <v>2015</v>
      </c>
      <c r="E2287">
        <v>96.910135310000001</v>
      </c>
      <c r="F2287" t="s">
        <v>753</v>
      </c>
      <c r="G2287" t="s">
        <v>732</v>
      </c>
      <c r="H2287" t="s">
        <v>765</v>
      </c>
      <c r="I2287" t="s">
        <v>766</v>
      </c>
    </row>
    <row r="2288" spans="1:9">
      <c r="A2288">
        <v>2287</v>
      </c>
      <c r="B2288" t="s">
        <v>764</v>
      </c>
      <c r="C2288" t="s">
        <v>756</v>
      </c>
      <c r="D2288">
        <v>2016</v>
      </c>
      <c r="E2288">
        <v>97.305391589999999</v>
      </c>
      <c r="F2288" t="s">
        <v>753</v>
      </c>
      <c r="G2288" t="s">
        <v>732</v>
      </c>
      <c r="H2288" t="s">
        <v>765</v>
      </c>
      <c r="I2288" t="s">
        <v>766</v>
      </c>
    </row>
    <row r="2289" spans="1:9">
      <c r="A2289">
        <v>2288</v>
      </c>
      <c r="B2289" t="s">
        <v>764</v>
      </c>
      <c r="C2289" t="s">
        <v>756</v>
      </c>
      <c r="D2289">
        <v>2017</v>
      </c>
      <c r="E2289">
        <v>91.916821279999994</v>
      </c>
      <c r="F2289" t="s">
        <v>753</v>
      </c>
      <c r="G2289" t="s">
        <v>732</v>
      </c>
      <c r="H2289" t="s">
        <v>765</v>
      </c>
      <c r="I2289" t="s">
        <v>766</v>
      </c>
    </row>
    <row r="2290" spans="1:9">
      <c r="A2290">
        <v>2289</v>
      </c>
      <c r="B2290" t="s">
        <v>764</v>
      </c>
      <c r="C2290" t="s">
        <v>756</v>
      </c>
      <c r="D2290">
        <v>2018</v>
      </c>
      <c r="E2290">
        <v>89.194580180000003</v>
      </c>
      <c r="F2290" t="s">
        <v>753</v>
      </c>
      <c r="G2290" t="s">
        <v>732</v>
      </c>
      <c r="H2290" t="s">
        <v>765</v>
      </c>
      <c r="I2290" t="s">
        <v>766</v>
      </c>
    </row>
    <row r="2291" spans="1:9">
      <c r="A2291">
        <v>2290</v>
      </c>
      <c r="B2291" t="s">
        <v>764</v>
      </c>
      <c r="C2291" t="s">
        <v>756</v>
      </c>
      <c r="D2291">
        <v>2019</v>
      </c>
      <c r="E2291">
        <v>87.105462689999996</v>
      </c>
      <c r="F2291" t="s">
        <v>753</v>
      </c>
      <c r="G2291" t="s">
        <v>732</v>
      </c>
      <c r="H2291" t="s">
        <v>765</v>
      </c>
      <c r="I2291" t="s">
        <v>766</v>
      </c>
    </row>
    <row r="2292" spans="1:9">
      <c r="A2292">
        <v>2291</v>
      </c>
      <c r="B2292" t="s">
        <v>764</v>
      </c>
      <c r="C2292" t="s">
        <v>756</v>
      </c>
      <c r="D2292">
        <v>2020</v>
      </c>
      <c r="E2292">
        <v>86.666078630000001</v>
      </c>
      <c r="F2292" t="s">
        <v>753</v>
      </c>
      <c r="G2292" t="s">
        <v>732</v>
      </c>
      <c r="H2292" t="s">
        <v>765</v>
      </c>
      <c r="I2292" t="s">
        <v>766</v>
      </c>
    </row>
    <row r="2293" spans="1:9">
      <c r="A2293">
        <v>2292</v>
      </c>
      <c r="B2293" t="s">
        <v>764</v>
      </c>
      <c r="C2293" t="s">
        <v>756</v>
      </c>
      <c r="D2293">
        <v>2021</v>
      </c>
      <c r="E2293">
        <v>87.450045209999999</v>
      </c>
      <c r="F2293" t="s">
        <v>753</v>
      </c>
      <c r="G2293" t="s">
        <v>732</v>
      </c>
      <c r="H2293" t="s">
        <v>765</v>
      </c>
      <c r="I2293" t="s">
        <v>766</v>
      </c>
    </row>
    <row r="2294" spans="1:9">
      <c r="A2294">
        <v>2293</v>
      </c>
      <c r="B2294" t="s">
        <v>764</v>
      </c>
      <c r="C2294" t="s">
        <v>756</v>
      </c>
      <c r="D2294">
        <v>2022</v>
      </c>
      <c r="E2294">
        <v>82.994419440000001</v>
      </c>
      <c r="F2294" t="s">
        <v>753</v>
      </c>
      <c r="G2294" t="s">
        <v>732</v>
      </c>
      <c r="H2294" t="s">
        <v>765</v>
      </c>
      <c r="I2294" t="s">
        <v>766</v>
      </c>
    </row>
    <row r="2295" spans="1:9">
      <c r="A2295">
        <v>2294</v>
      </c>
      <c r="B2295" t="s">
        <v>764</v>
      </c>
      <c r="C2295" t="s">
        <v>756</v>
      </c>
      <c r="D2295">
        <v>2023</v>
      </c>
      <c r="E2295">
        <v>81.483827590000004</v>
      </c>
      <c r="F2295" t="s">
        <v>753</v>
      </c>
      <c r="G2295" t="s">
        <v>732</v>
      </c>
      <c r="H2295" t="s">
        <v>765</v>
      </c>
      <c r="I2295" t="s">
        <v>766</v>
      </c>
    </row>
    <row r="2296" spans="1:9">
      <c r="A2296">
        <v>2295</v>
      </c>
      <c r="B2296" t="s">
        <v>764</v>
      </c>
      <c r="C2296" t="s">
        <v>756</v>
      </c>
      <c r="D2296">
        <v>2024</v>
      </c>
      <c r="E2296">
        <v>88.716953029999999</v>
      </c>
      <c r="F2296" t="s">
        <v>753</v>
      </c>
      <c r="G2296" t="s">
        <v>732</v>
      </c>
      <c r="H2296" t="s">
        <v>765</v>
      </c>
      <c r="I2296" t="s">
        <v>766</v>
      </c>
    </row>
    <row r="2297" spans="1:9">
      <c r="A2297">
        <v>2296</v>
      </c>
      <c r="B2297" t="s">
        <v>764</v>
      </c>
      <c r="C2297" t="s">
        <v>756</v>
      </c>
      <c r="D2297">
        <v>2025</v>
      </c>
      <c r="E2297">
        <v>88.161686849999995</v>
      </c>
      <c r="F2297" t="s">
        <v>753</v>
      </c>
      <c r="G2297" t="s">
        <v>732</v>
      </c>
      <c r="H2297" t="s">
        <v>765</v>
      </c>
      <c r="I2297" t="s">
        <v>766</v>
      </c>
    </row>
    <row r="2298" spans="1:9">
      <c r="A2298">
        <v>2297</v>
      </c>
      <c r="B2298" t="s">
        <v>764</v>
      </c>
      <c r="C2298" t="s">
        <v>756</v>
      </c>
      <c r="D2298">
        <v>2026</v>
      </c>
      <c r="E2298">
        <v>87.629091009999996</v>
      </c>
      <c r="F2298" t="s">
        <v>753</v>
      </c>
      <c r="G2298" t="s">
        <v>732</v>
      </c>
      <c r="H2298" t="s">
        <v>765</v>
      </c>
      <c r="I2298" t="s">
        <v>766</v>
      </c>
    </row>
    <row r="2299" spans="1:9">
      <c r="A2299">
        <v>2298</v>
      </c>
      <c r="B2299" t="s">
        <v>764</v>
      </c>
      <c r="C2299" t="s">
        <v>756</v>
      </c>
      <c r="D2299">
        <v>2027</v>
      </c>
      <c r="E2299">
        <v>87.117386760000002</v>
      </c>
      <c r="F2299" t="s">
        <v>753</v>
      </c>
      <c r="G2299" t="s">
        <v>732</v>
      </c>
      <c r="H2299" t="s">
        <v>765</v>
      </c>
      <c r="I2299" t="s">
        <v>766</v>
      </c>
    </row>
    <row r="2300" spans="1:9">
      <c r="A2300">
        <v>2299</v>
      </c>
      <c r="B2300" t="s">
        <v>764</v>
      </c>
      <c r="C2300" t="s">
        <v>756</v>
      </c>
      <c r="D2300">
        <v>2028</v>
      </c>
      <c r="E2300">
        <v>86.624996769999996</v>
      </c>
      <c r="F2300" t="s">
        <v>753</v>
      </c>
      <c r="G2300" t="s">
        <v>732</v>
      </c>
      <c r="H2300" t="s">
        <v>765</v>
      </c>
      <c r="I2300" t="s">
        <v>766</v>
      </c>
    </row>
    <row r="2301" spans="1:9">
      <c r="A2301">
        <v>2300</v>
      </c>
      <c r="B2301" t="s">
        <v>764</v>
      </c>
      <c r="C2301" t="s">
        <v>756</v>
      </c>
      <c r="D2301">
        <v>2029</v>
      </c>
      <c r="E2301">
        <v>86.150515889999994</v>
      </c>
      <c r="F2301" t="s">
        <v>753</v>
      </c>
      <c r="G2301" t="s">
        <v>732</v>
      </c>
      <c r="H2301" t="s">
        <v>765</v>
      </c>
      <c r="I2301" t="s">
        <v>766</v>
      </c>
    </row>
    <row r="2302" spans="1:9">
      <c r="A2302">
        <v>2301</v>
      </c>
      <c r="B2302" t="s">
        <v>764</v>
      </c>
      <c r="C2302" t="s">
        <v>756</v>
      </c>
      <c r="D2302">
        <v>2030</v>
      </c>
      <c r="E2302">
        <v>85.692686949999995</v>
      </c>
      <c r="F2302" t="s">
        <v>753</v>
      </c>
      <c r="G2302" t="s">
        <v>732</v>
      </c>
      <c r="H2302" t="s">
        <v>765</v>
      </c>
      <c r="I2302" t="s">
        <v>766</v>
      </c>
    </row>
    <row r="2303" spans="1:9">
      <c r="A2303">
        <v>2302</v>
      </c>
      <c r="B2303" t="s">
        <v>764</v>
      </c>
      <c r="C2303" t="s">
        <v>756</v>
      </c>
      <c r="D2303">
        <v>2031</v>
      </c>
      <c r="E2303">
        <v>85.250380649999997</v>
      </c>
      <c r="F2303" t="s">
        <v>753</v>
      </c>
      <c r="G2303" t="s">
        <v>732</v>
      </c>
      <c r="H2303" t="s">
        <v>765</v>
      </c>
      <c r="I2303" t="s">
        <v>766</v>
      </c>
    </row>
    <row r="2304" spans="1:9">
      <c r="A2304">
        <v>2303</v>
      </c>
      <c r="B2304" t="s">
        <v>764</v>
      </c>
      <c r="C2304" t="s">
        <v>756</v>
      </c>
      <c r="D2304">
        <v>2032</v>
      </c>
      <c r="E2304">
        <v>84.822578849999999</v>
      </c>
      <c r="F2304" t="s">
        <v>753</v>
      </c>
      <c r="G2304" t="s">
        <v>732</v>
      </c>
      <c r="H2304" t="s">
        <v>765</v>
      </c>
      <c r="I2304" t="s">
        <v>766</v>
      </c>
    </row>
    <row r="2305" spans="1:9">
      <c r="A2305">
        <v>2304</v>
      </c>
      <c r="B2305" t="s">
        <v>764</v>
      </c>
      <c r="C2305" t="s">
        <v>756</v>
      </c>
      <c r="D2305">
        <v>2033</v>
      </c>
      <c r="E2305">
        <v>84.408360369999997</v>
      </c>
      <c r="F2305" t="s">
        <v>753</v>
      </c>
      <c r="G2305" t="s">
        <v>732</v>
      </c>
      <c r="H2305" t="s">
        <v>765</v>
      </c>
      <c r="I2305" t="s">
        <v>766</v>
      </c>
    </row>
    <row r="2306" spans="1:9">
      <c r="A2306">
        <v>2305</v>
      </c>
      <c r="B2306" t="s">
        <v>764</v>
      </c>
      <c r="C2306" t="s">
        <v>756</v>
      </c>
      <c r="D2306">
        <v>2034</v>
      </c>
      <c r="E2306">
        <v>84.006889119999997</v>
      </c>
      <c r="F2306" t="s">
        <v>753</v>
      </c>
      <c r="G2306" t="s">
        <v>732</v>
      </c>
      <c r="H2306" t="s">
        <v>765</v>
      </c>
      <c r="I2306" t="s">
        <v>766</v>
      </c>
    </row>
    <row r="2307" spans="1:9">
      <c r="A2307">
        <v>2306</v>
      </c>
      <c r="B2307" t="s">
        <v>764</v>
      </c>
      <c r="C2307" t="s">
        <v>756</v>
      </c>
      <c r="D2307">
        <v>2035</v>
      </c>
      <c r="E2307">
        <v>83.617403899999999</v>
      </c>
      <c r="F2307" t="s">
        <v>753</v>
      </c>
      <c r="G2307" t="s">
        <v>732</v>
      </c>
      <c r="H2307" t="s">
        <v>765</v>
      </c>
      <c r="I2307" t="s">
        <v>766</v>
      </c>
    </row>
    <row r="2308" spans="1:9">
      <c r="A2308">
        <v>2307</v>
      </c>
      <c r="B2308" t="s">
        <v>764</v>
      </c>
      <c r="C2308" t="s">
        <v>756</v>
      </c>
      <c r="D2308">
        <v>2036</v>
      </c>
      <c r="E2308">
        <v>83.239209700000004</v>
      </c>
      <c r="F2308" t="s">
        <v>753</v>
      </c>
      <c r="G2308" t="s">
        <v>732</v>
      </c>
      <c r="H2308" t="s">
        <v>765</v>
      </c>
      <c r="I2308" t="s">
        <v>766</v>
      </c>
    </row>
    <row r="2309" spans="1:9">
      <c r="A2309">
        <v>2308</v>
      </c>
      <c r="B2309" t="s">
        <v>764</v>
      </c>
      <c r="C2309" t="s">
        <v>756</v>
      </c>
      <c r="D2309">
        <v>2037</v>
      </c>
      <c r="E2309">
        <v>82.871670289999997</v>
      </c>
      <c r="F2309" t="s">
        <v>753</v>
      </c>
      <c r="G2309" t="s">
        <v>732</v>
      </c>
      <c r="H2309" t="s">
        <v>765</v>
      </c>
      <c r="I2309" t="s">
        <v>766</v>
      </c>
    </row>
    <row r="2310" spans="1:9">
      <c r="A2310">
        <v>2309</v>
      </c>
      <c r="B2310" t="s">
        <v>764</v>
      </c>
      <c r="C2310" t="s">
        <v>756</v>
      </c>
      <c r="D2310">
        <v>2038</v>
      </c>
      <c r="E2310">
        <v>82.514201740000004</v>
      </c>
      <c r="F2310" t="s">
        <v>753</v>
      </c>
      <c r="G2310" t="s">
        <v>732</v>
      </c>
      <c r="H2310" t="s">
        <v>765</v>
      </c>
      <c r="I2310" t="s">
        <v>766</v>
      </c>
    </row>
    <row r="2311" spans="1:9">
      <c r="A2311">
        <v>2310</v>
      </c>
      <c r="B2311" t="s">
        <v>764</v>
      </c>
      <c r="C2311" t="s">
        <v>756</v>
      </c>
      <c r="D2311">
        <v>2039</v>
      </c>
      <c r="E2311">
        <v>82.166266820000004</v>
      </c>
      <c r="F2311" t="s">
        <v>753</v>
      </c>
      <c r="G2311" t="s">
        <v>732</v>
      </c>
      <c r="H2311" t="s">
        <v>765</v>
      </c>
      <c r="I2311" t="s">
        <v>766</v>
      </c>
    </row>
    <row r="2312" spans="1:9">
      <c r="A2312">
        <v>2311</v>
      </c>
      <c r="B2312" t="s">
        <v>764</v>
      </c>
      <c r="C2312" t="s">
        <v>756</v>
      </c>
      <c r="D2312">
        <v>2040</v>
      </c>
      <c r="E2312">
        <v>81.827370209999998</v>
      </c>
      <c r="F2312" t="s">
        <v>753</v>
      </c>
      <c r="G2312" t="s">
        <v>732</v>
      </c>
      <c r="H2312" t="s">
        <v>765</v>
      </c>
      <c r="I2312" t="s">
        <v>766</v>
      </c>
    </row>
    <row r="2313" spans="1:9">
      <c r="A2313">
        <v>2312</v>
      </c>
      <c r="B2313" t="s">
        <v>764</v>
      </c>
      <c r="C2313" t="s">
        <v>756</v>
      </c>
      <c r="D2313">
        <v>2041</v>
      </c>
      <c r="E2313">
        <v>81.497054180000006</v>
      </c>
      <c r="F2313" t="s">
        <v>753</v>
      </c>
      <c r="G2313" t="s">
        <v>732</v>
      </c>
      <c r="H2313" t="s">
        <v>765</v>
      </c>
      <c r="I2313" t="s">
        <v>766</v>
      </c>
    </row>
    <row r="2314" spans="1:9">
      <c r="A2314">
        <v>2313</v>
      </c>
      <c r="B2314" t="s">
        <v>764</v>
      </c>
      <c r="C2314" t="s">
        <v>756</v>
      </c>
      <c r="D2314">
        <v>2042</v>
      </c>
      <c r="E2314">
        <v>81.174894940000001</v>
      </c>
      <c r="F2314" t="s">
        <v>753</v>
      </c>
      <c r="G2314" t="s">
        <v>732</v>
      </c>
      <c r="H2314" t="s">
        <v>765</v>
      </c>
      <c r="I2314" t="s">
        <v>766</v>
      </c>
    </row>
    <row r="2315" spans="1:9">
      <c r="A2315">
        <v>2314</v>
      </c>
      <c r="B2315" t="s">
        <v>764</v>
      </c>
      <c r="C2315" t="s">
        <v>756</v>
      </c>
      <c r="D2315">
        <v>2043</v>
      </c>
      <c r="E2315">
        <v>80.860499340000004</v>
      </c>
      <c r="F2315" t="s">
        <v>753</v>
      </c>
      <c r="G2315" t="s">
        <v>732</v>
      </c>
      <c r="H2315" t="s">
        <v>765</v>
      </c>
      <c r="I2315" t="s">
        <v>766</v>
      </c>
    </row>
    <row r="2316" spans="1:9">
      <c r="A2316">
        <v>2315</v>
      </c>
      <c r="B2316" t="s">
        <v>764</v>
      </c>
      <c r="C2316" t="s">
        <v>756</v>
      </c>
      <c r="D2316">
        <v>2044</v>
      </c>
      <c r="E2316">
        <v>80.553501969999999</v>
      </c>
      <c r="F2316" t="s">
        <v>753</v>
      </c>
      <c r="G2316" t="s">
        <v>732</v>
      </c>
      <c r="H2316" t="s">
        <v>765</v>
      </c>
      <c r="I2316" t="s">
        <v>766</v>
      </c>
    </row>
    <row r="2317" spans="1:9">
      <c r="A2317">
        <v>2316</v>
      </c>
      <c r="B2317" t="s">
        <v>764</v>
      </c>
      <c r="C2317" t="s">
        <v>756</v>
      </c>
      <c r="D2317">
        <v>2045</v>
      </c>
      <c r="E2317">
        <v>80.253562650000006</v>
      </c>
      <c r="F2317" t="s">
        <v>753</v>
      </c>
      <c r="G2317" t="s">
        <v>732</v>
      </c>
      <c r="H2317" t="s">
        <v>765</v>
      </c>
      <c r="I2317" t="s">
        <v>766</v>
      </c>
    </row>
    <row r="2318" spans="1:9">
      <c r="A2318">
        <v>2317</v>
      </c>
      <c r="B2318" t="s">
        <v>764</v>
      </c>
      <c r="C2318" t="s">
        <v>756</v>
      </c>
      <c r="D2318">
        <v>2046</v>
      </c>
      <c r="E2318">
        <v>79.960364100000007</v>
      </c>
      <c r="F2318" t="s">
        <v>753</v>
      </c>
      <c r="G2318" t="s">
        <v>732</v>
      </c>
      <c r="H2318" t="s">
        <v>765</v>
      </c>
      <c r="I2318" t="s">
        <v>766</v>
      </c>
    </row>
    <row r="2319" spans="1:9">
      <c r="A2319">
        <v>2318</v>
      </c>
      <c r="B2319" t="s">
        <v>764</v>
      </c>
      <c r="C2319" t="s">
        <v>756</v>
      </c>
      <c r="D2319">
        <v>2047</v>
      </c>
      <c r="E2319">
        <v>79.673610010000004</v>
      </c>
      <c r="F2319" t="s">
        <v>753</v>
      </c>
      <c r="G2319" t="s">
        <v>732</v>
      </c>
      <c r="H2319" t="s">
        <v>765</v>
      </c>
      <c r="I2319" t="s">
        <v>766</v>
      </c>
    </row>
    <row r="2320" spans="1:9">
      <c r="A2320">
        <v>2319</v>
      </c>
      <c r="B2320" t="s">
        <v>764</v>
      </c>
      <c r="C2320" t="s">
        <v>756</v>
      </c>
      <c r="D2320">
        <v>2048</v>
      </c>
      <c r="E2320">
        <v>79.393023150000005</v>
      </c>
      <c r="F2320" t="s">
        <v>753</v>
      </c>
      <c r="G2320" t="s">
        <v>732</v>
      </c>
      <c r="H2320" t="s">
        <v>765</v>
      </c>
      <c r="I2320" t="s">
        <v>766</v>
      </c>
    </row>
    <row r="2321" spans="1:9">
      <c r="A2321">
        <v>2320</v>
      </c>
      <c r="B2321" t="s">
        <v>764</v>
      </c>
      <c r="C2321" t="s">
        <v>756</v>
      </c>
      <c r="D2321">
        <v>2049</v>
      </c>
      <c r="E2321">
        <v>79.118343820000007</v>
      </c>
      <c r="F2321" t="s">
        <v>753</v>
      </c>
      <c r="G2321" t="s">
        <v>732</v>
      </c>
      <c r="H2321" t="s">
        <v>765</v>
      </c>
      <c r="I2321" t="s">
        <v>766</v>
      </c>
    </row>
    <row r="2322" spans="1:9">
      <c r="A2322">
        <v>2321</v>
      </c>
      <c r="B2322" t="s">
        <v>764</v>
      </c>
      <c r="C2322" t="s">
        <v>756</v>
      </c>
      <c r="D2322">
        <v>2050</v>
      </c>
      <c r="E2322">
        <v>78.849328389999997</v>
      </c>
      <c r="F2322" t="s">
        <v>753</v>
      </c>
      <c r="G2322" t="s">
        <v>732</v>
      </c>
      <c r="H2322" t="s">
        <v>765</v>
      </c>
      <c r="I2322" t="s">
        <v>766</v>
      </c>
    </row>
    <row r="2323" spans="1:9">
      <c r="A2323">
        <v>2322</v>
      </c>
      <c r="B2323" t="s">
        <v>764</v>
      </c>
      <c r="C2323" t="s">
        <v>757</v>
      </c>
      <c r="D2323">
        <v>1990</v>
      </c>
      <c r="E2323">
        <v>100.43604070000001</v>
      </c>
      <c r="F2323" t="s">
        <v>753</v>
      </c>
      <c r="G2323" t="s">
        <v>732</v>
      </c>
      <c r="H2323" t="s">
        <v>765</v>
      </c>
      <c r="I2323" t="s">
        <v>766</v>
      </c>
    </row>
    <row r="2324" spans="1:9">
      <c r="A2324">
        <v>2323</v>
      </c>
      <c r="B2324" t="s">
        <v>764</v>
      </c>
      <c r="C2324" t="s">
        <v>757</v>
      </c>
      <c r="D2324">
        <v>1991</v>
      </c>
      <c r="E2324">
        <v>102.7100873</v>
      </c>
      <c r="F2324" t="s">
        <v>753</v>
      </c>
      <c r="G2324" t="s">
        <v>732</v>
      </c>
      <c r="H2324" t="s">
        <v>765</v>
      </c>
      <c r="I2324" t="s">
        <v>766</v>
      </c>
    </row>
    <row r="2325" spans="1:9">
      <c r="A2325">
        <v>2324</v>
      </c>
      <c r="B2325" t="s">
        <v>764</v>
      </c>
      <c r="C2325" t="s">
        <v>757</v>
      </c>
      <c r="D2325">
        <v>1992</v>
      </c>
      <c r="E2325">
        <v>103.4565072</v>
      </c>
      <c r="F2325" t="s">
        <v>753</v>
      </c>
      <c r="G2325" t="s">
        <v>732</v>
      </c>
      <c r="H2325" t="s">
        <v>765</v>
      </c>
      <c r="I2325" t="s">
        <v>766</v>
      </c>
    </row>
    <row r="2326" spans="1:9">
      <c r="A2326">
        <v>2325</v>
      </c>
      <c r="B2326" t="s">
        <v>764</v>
      </c>
      <c r="C2326" t="s">
        <v>757</v>
      </c>
      <c r="D2326">
        <v>1993</v>
      </c>
      <c r="E2326">
        <v>104.7578821</v>
      </c>
      <c r="F2326" t="s">
        <v>753</v>
      </c>
      <c r="G2326" t="s">
        <v>732</v>
      </c>
      <c r="H2326" t="s">
        <v>765</v>
      </c>
      <c r="I2326" t="s">
        <v>766</v>
      </c>
    </row>
    <row r="2327" spans="1:9">
      <c r="A2327">
        <v>2326</v>
      </c>
      <c r="B2327" t="s">
        <v>764</v>
      </c>
      <c r="C2327" t="s">
        <v>757</v>
      </c>
      <c r="D2327">
        <v>1994</v>
      </c>
      <c r="E2327">
        <v>102.5157624</v>
      </c>
      <c r="F2327" t="s">
        <v>753</v>
      </c>
      <c r="G2327" t="s">
        <v>732</v>
      </c>
      <c r="H2327" t="s">
        <v>765</v>
      </c>
      <c r="I2327" t="s">
        <v>766</v>
      </c>
    </row>
    <row r="2328" spans="1:9">
      <c r="A2328">
        <v>2327</v>
      </c>
      <c r="B2328" t="s">
        <v>764</v>
      </c>
      <c r="C2328" t="s">
        <v>757</v>
      </c>
      <c r="D2328">
        <v>1995</v>
      </c>
      <c r="E2328">
        <v>103.7410694</v>
      </c>
      <c r="F2328" t="s">
        <v>753</v>
      </c>
      <c r="G2328" t="s">
        <v>732</v>
      </c>
      <c r="H2328" t="s">
        <v>765</v>
      </c>
      <c r="I2328" t="s">
        <v>766</v>
      </c>
    </row>
    <row r="2329" spans="1:9">
      <c r="A2329">
        <v>2328</v>
      </c>
      <c r="B2329" t="s">
        <v>764</v>
      </c>
      <c r="C2329" t="s">
        <v>757</v>
      </c>
      <c r="D2329">
        <v>1996</v>
      </c>
      <c r="E2329">
        <v>104.268685</v>
      </c>
      <c r="F2329" t="s">
        <v>753</v>
      </c>
      <c r="G2329" t="s">
        <v>732</v>
      </c>
      <c r="H2329" t="s">
        <v>765</v>
      </c>
      <c r="I2329" t="s">
        <v>766</v>
      </c>
    </row>
    <row r="2330" spans="1:9">
      <c r="A2330">
        <v>2329</v>
      </c>
      <c r="B2330" t="s">
        <v>764</v>
      </c>
      <c r="C2330" t="s">
        <v>757</v>
      </c>
      <c r="D2330">
        <v>1997</v>
      </c>
      <c r="E2330">
        <v>106.6759802</v>
      </c>
      <c r="F2330" t="s">
        <v>753</v>
      </c>
      <c r="G2330" t="s">
        <v>732</v>
      </c>
      <c r="H2330" t="s">
        <v>765</v>
      </c>
      <c r="I2330" t="s">
        <v>766</v>
      </c>
    </row>
    <row r="2331" spans="1:9">
      <c r="A2331">
        <v>2330</v>
      </c>
      <c r="B2331" t="s">
        <v>764</v>
      </c>
      <c r="C2331" t="s">
        <v>757</v>
      </c>
      <c r="D2331">
        <v>1998</v>
      </c>
      <c r="E2331">
        <v>110.210892</v>
      </c>
      <c r="F2331" t="s">
        <v>753</v>
      </c>
      <c r="G2331" t="s">
        <v>732</v>
      </c>
      <c r="H2331" t="s">
        <v>765</v>
      </c>
      <c r="I2331" t="s">
        <v>766</v>
      </c>
    </row>
    <row r="2332" spans="1:9">
      <c r="A2332">
        <v>2331</v>
      </c>
      <c r="B2332" t="s">
        <v>764</v>
      </c>
      <c r="C2332" t="s">
        <v>757</v>
      </c>
      <c r="D2332">
        <v>1999</v>
      </c>
      <c r="E2332">
        <v>113.2819073</v>
      </c>
      <c r="F2332" t="s">
        <v>753</v>
      </c>
      <c r="G2332" t="s">
        <v>732</v>
      </c>
      <c r="H2332" t="s">
        <v>765</v>
      </c>
      <c r="I2332" t="s">
        <v>766</v>
      </c>
    </row>
    <row r="2333" spans="1:9">
      <c r="A2333">
        <v>2332</v>
      </c>
      <c r="B2333" t="s">
        <v>764</v>
      </c>
      <c r="C2333" t="s">
        <v>757</v>
      </c>
      <c r="D2333">
        <v>2000</v>
      </c>
      <c r="E2333">
        <v>114.47455859999999</v>
      </c>
      <c r="F2333" t="s">
        <v>753</v>
      </c>
      <c r="G2333" t="s">
        <v>732</v>
      </c>
      <c r="H2333" t="s">
        <v>765</v>
      </c>
      <c r="I2333" t="s">
        <v>766</v>
      </c>
    </row>
    <row r="2334" spans="1:9">
      <c r="A2334">
        <v>2333</v>
      </c>
      <c r="B2334" t="s">
        <v>764</v>
      </c>
      <c r="C2334" t="s">
        <v>757</v>
      </c>
      <c r="D2334">
        <v>2001</v>
      </c>
      <c r="E2334">
        <v>115.8088101</v>
      </c>
      <c r="F2334" t="s">
        <v>753</v>
      </c>
      <c r="G2334" t="s">
        <v>732</v>
      </c>
      <c r="H2334" t="s">
        <v>765</v>
      </c>
      <c r="I2334" t="s">
        <v>766</v>
      </c>
    </row>
    <row r="2335" spans="1:9">
      <c r="A2335">
        <v>2334</v>
      </c>
      <c r="B2335" t="s">
        <v>764</v>
      </c>
      <c r="C2335" t="s">
        <v>757</v>
      </c>
      <c r="D2335">
        <v>2002</v>
      </c>
      <c r="E2335">
        <v>110.7029043</v>
      </c>
      <c r="F2335" t="s">
        <v>753</v>
      </c>
      <c r="G2335" t="s">
        <v>732</v>
      </c>
      <c r="H2335" t="s">
        <v>765</v>
      </c>
      <c r="I2335" t="s">
        <v>766</v>
      </c>
    </row>
    <row r="2336" spans="1:9">
      <c r="A2336">
        <v>2335</v>
      </c>
      <c r="B2336" t="s">
        <v>764</v>
      </c>
      <c r="C2336" t="s">
        <v>757</v>
      </c>
      <c r="D2336">
        <v>2003</v>
      </c>
      <c r="E2336">
        <v>110.866671</v>
      </c>
      <c r="F2336" t="s">
        <v>753</v>
      </c>
      <c r="G2336" t="s">
        <v>732</v>
      </c>
      <c r="H2336" t="s">
        <v>765</v>
      </c>
      <c r="I2336" t="s">
        <v>766</v>
      </c>
    </row>
    <row r="2337" spans="1:9">
      <c r="A2337">
        <v>2336</v>
      </c>
      <c r="B2337" t="s">
        <v>764</v>
      </c>
      <c r="C2337" t="s">
        <v>757</v>
      </c>
      <c r="D2337">
        <v>2004</v>
      </c>
      <c r="E2337">
        <v>111.8779456</v>
      </c>
      <c r="F2337" t="s">
        <v>753</v>
      </c>
      <c r="G2337" t="s">
        <v>732</v>
      </c>
      <c r="H2337" t="s">
        <v>765</v>
      </c>
      <c r="I2337" t="s">
        <v>766</v>
      </c>
    </row>
    <row r="2338" spans="1:9">
      <c r="A2338">
        <v>2337</v>
      </c>
      <c r="B2338" t="s">
        <v>764</v>
      </c>
      <c r="C2338" t="s">
        <v>757</v>
      </c>
      <c r="D2338">
        <v>2005</v>
      </c>
      <c r="E2338">
        <v>111.8203233</v>
      </c>
      <c r="F2338" t="s">
        <v>753</v>
      </c>
      <c r="G2338" t="s">
        <v>732</v>
      </c>
      <c r="H2338" t="s">
        <v>765</v>
      </c>
      <c r="I2338" t="s">
        <v>766</v>
      </c>
    </row>
    <row r="2339" spans="1:9">
      <c r="A2339">
        <v>2338</v>
      </c>
      <c r="B2339" t="s">
        <v>764</v>
      </c>
      <c r="C2339" t="s">
        <v>757</v>
      </c>
      <c r="D2339">
        <v>2006</v>
      </c>
      <c r="E2339">
        <v>112.4505985</v>
      </c>
      <c r="F2339" t="s">
        <v>753</v>
      </c>
      <c r="G2339" t="s">
        <v>732</v>
      </c>
      <c r="H2339" t="s">
        <v>765</v>
      </c>
      <c r="I2339" t="s">
        <v>766</v>
      </c>
    </row>
    <row r="2340" spans="1:9">
      <c r="A2340">
        <v>2339</v>
      </c>
      <c r="B2340" t="s">
        <v>764</v>
      </c>
      <c r="C2340" t="s">
        <v>757</v>
      </c>
      <c r="D2340">
        <v>2007</v>
      </c>
      <c r="E2340">
        <v>112.7366833</v>
      </c>
      <c r="F2340" t="s">
        <v>753</v>
      </c>
      <c r="G2340" t="s">
        <v>732</v>
      </c>
      <c r="H2340" t="s">
        <v>765</v>
      </c>
      <c r="I2340" t="s">
        <v>766</v>
      </c>
    </row>
    <row r="2341" spans="1:9">
      <c r="A2341">
        <v>2340</v>
      </c>
      <c r="B2341" t="s">
        <v>764</v>
      </c>
      <c r="C2341" t="s">
        <v>757</v>
      </c>
      <c r="D2341">
        <v>2008</v>
      </c>
      <c r="E2341">
        <v>112.7479154</v>
      </c>
      <c r="F2341" t="s">
        <v>753</v>
      </c>
      <c r="G2341" t="s">
        <v>732</v>
      </c>
      <c r="H2341" t="s">
        <v>765</v>
      </c>
      <c r="I2341" t="s">
        <v>766</v>
      </c>
    </row>
    <row r="2342" spans="1:9">
      <c r="A2342">
        <v>2341</v>
      </c>
      <c r="B2342" t="s">
        <v>764</v>
      </c>
      <c r="C2342" t="s">
        <v>757</v>
      </c>
      <c r="D2342">
        <v>2009</v>
      </c>
      <c r="E2342">
        <v>113.91730769999999</v>
      </c>
      <c r="F2342" t="s">
        <v>753</v>
      </c>
      <c r="G2342" t="s">
        <v>732</v>
      </c>
      <c r="H2342" t="s">
        <v>765</v>
      </c>
      <c r="I2342" t="s">
        <v>766</v>
      </c>
    </row>
    <row r="2343" spans="1:9">
      <c r="A2343">
        <v>2342</v>
      </c>
      <c r="B2343" t="s">
        <v>764</v>
      </c>
      <c r="C2343" t="s">
        <v>757</v>
      </c>
      <c r="D2343">
        <v>2010</v>
      </c>
      <c r="E2343">
        <v>116.1807092</v>
      </c>
      <c r="F2343" t="s">
        <v>753</v>
      </c>
      <c r="G2343" t="s">
        <v>732</v>
      </c>
      <c r="H2343" t="s">
        <v>765</v>
      </c>
      <c r="I2343" t="s">
        <v>766</v>
      </c>
    </row>
    <row r="2344" spans="1:9">
      <c r="A2344">
        <v>2343</v>
      </c>
      <c r="B2344" t="s">
        <v>764</v>
      </c>
      <c r="C2344" t="s">
        <v>757</v>
      </c>
      <c r="D2344">
        <v>2011</v>
      </c>
      <c r="E2344">
        <v>118.0153699</v>
      </c>
      <c r="F2344" t="s">
        <v>753</v>
      </c>
      <c r="G2344" t="s">
        <v>732</v>
      </c>
      <c r="H2344" t="s">
        <v>765</v>
      </c>
      <c r="I2344" t="s">
        <v>766</v>
      </c>
    </row>
    <row r="2345" spans="1:9">
      <c r="A2345">
        <v>2344</v>
      </c>
      <c r="B2345" t="s">
        <v>764</v>
      </c>
      <c r="C2345" t="s">
        <v>757</v>
      </c>
      <c r="D2345">
        <v>2012</v>
      </c>
      <c r="E2345">
        <v>120.0904772</v>
      </c>
      <c r="F2345" t="s">
        <v>753</v>
      </c>
      <c r="G2345" t="s">
        <v>732</v>
      </c>
      <c r="H2345" t="s">
        <v>765</v>
      </c>
      <c r="I2345" t="s">
        <v>766</v>
      </c>
    </row>
    <row r="2346" spans="1:9">
      <c r="A2346">
        <v>2345</v>
      </c>
      <c r="B2346" t="s">
        <v>764</v>
      </c>
      <c r="C2346" t="s">
        <v>757</v>
      </c>
      <c r="D2346">
        <v>2013</v>
      </c>
      <c r="E2346">
        <v>122.895934</v>
      </c>
      <c r="F2346" t="s">
        <v>753</v>
      </c>
      <c r="G2346" t="s">
        <v>732</v>
      </c>
      <c r="H2346" t="s">
        <v>765</v>
      </c>
      <c r="I2346" t="s">
        <v>766</v>
      </c>
    </row>
    <row r="2347" spans="1:9">
      <c r="A2347">
        <v>2346</v>
      </c>
      <c r="B2347" t="s">
        <v>764</v>
      </c>
      <c r="C2347" t="s">
        <v>757</v>
      </c>
      <c r="D2347">
        <v>2014</v>
      </c>
      <c r="E2347">
        <v>126.6464263</v>
      </c>
      <c r="F2347" t="s">
        <v>753</v>
      </c>
      <c r="G2347" t="s">
        <v>732</v>
      </c>
      <c r="H2347" t="s">
        <v>765</v>
      </c>
      <c r="I2347" t="s">
        <v>766</v>
      </c>
    </row>
    <row r="2348" spans="1:9">
      <c r="A2348">
        <v>2347</v>
      </c>
      <c r="B2348" t="s">
        <v>764</v>
      </c>
      <c r="C2348" t="s">
        <v>757</v>
      </c>
      <c r="D2348">
        <v>2015</v>
      </c>
      <c r="E2348">
        <v>130.61528440000001</v>
      </c>
      <c r="F2348" t="s">
        <v>753</v>
      </c>
      <c r="G2348" t="s">
        <v>732</v>
      </c>
      <c r="H2348" t="s">
        <v>765</v>
      </c>
      <c r="I2348" t="s">
        <v>766</v>
      </c>
    </row>
    <row r="2349" spans="1:9">
      <c r="A2349">
        <v>2348</v>
      </c>
      <c r="B2349" t="s">
        <v>764</v>
      </c>
      <c r="C2349" t="s">
        <v>757</v>
      </c>
      <c r="D2349">
        <v>2016</v>
      </c>
      <c r="E2349">
        <v>135.3252669</v>
      </c>
      <c r="F2349" t="s">
        <v>753</v>
      </c>
      <c r="G2349" t="s">
        <v>732</v>
      </c>
      <c r="H2349" t="s">
        <v>765</v>
      </c>
      <c r="I2349" t="s">
        <v>766</v>
      </c>
    </row>
    <row r="2350" spans="1:9">
      <c r="A2350">
        <v>2349</v>
      </c>
      <c r="B2350" t="s">
        <v>764</v>
      </c>
      <c r="C2350" t="s">
        <v>757</v>
      </c>
      <c r="D2350">
        <v>2017</v>
      </c>
      <c r="E2350">
        <v>138.80001010000001</v>
      </c>
      <c r="F2350" t="s">
        <v>753</v>
      </c>
      <c r="G2350" t="s">
        <v>732</v>
      </c>
      <c r="H2350" t="s">
        <v>765</v>
      </c>
      <c r="I2350" t="s">
        <v>766</v>
      </c>
    </row>
    <row r="2351" spans="1:9">
      <c r="A2351">
        <v>2350</v>
      </c>
      <c r="B2351" t="s">
        <v>764</v>
      </c>
      <c r="C2351" t="s">
        <v>757</v>
      </c>
      <c r="D2351">
        <v>2018</v>
      </c>
      <c r="E2351">
        <v>141.97306950000001</v>
      </c>
      <c r="F2351" t="s">
        <v>753</v>
      </c>
      <c r="G2351" t="s">
        <v>732</v>
      </c>
      <c r="H2351" t="s">
        <v>765</v>
      </c>
      <c r="I2351" t="s">
        <v>766</v>
      </c>
    </row>
    <row r="2352" spans="1:9">
      <c r="A2352">
        <v>2351</v>
      </c>
      <c r="B2352" t="s">
        <v>764</v>
      </c>
      <c r="C2352" t="s">
        <v>757</v>
      </c>
      <c r="D2352">
        <v>2019</v>
      </c>
      <c r="E2352">
        <v>145.96479969999999</v>
      </c>
      <c r="F2352" t="s">
        <v>753</v>
      </c>
      <c r="G2352" t="s">
        <v>732</v>
      </c>
      <c r="H2352" t="s">
        <v>765</v>
      </c>
      <c r="I2352" t="s">
        <v>766</v>
      </c>
    </row>
    <row r="2353" spans="1:9">
      <c r="A2353">
        <v>2352</v>
      </c>
      <c r="B2353" t="s">
        <v>764</v>
      </c>
      <c r="C2353" t="s">
        <v>757</v>
      </c>
      <c r="D2353">
        <v>2020</v>
      </c>
      <c r="E2353">
        <v>148.54161920000001</v>
      </c>
      <c r="F2353" t="s">
        <v>753</v>
      </c>
      <c r="G2353" t="s">
        <v>732</v>
      </c>
      <c r="H2353" t="s">
        <v>765</v>
      </c>
      <c r="I2353" t="s">
        <v>766</v>
      </c>
    </row>
    <row r="2354" spans="1:9">
      <c r="A2354">
        <v>2353</v>
      </c>
      <c r="B2354" t="s">
        <v>764</v>
      </c>
      <c r="C2354" t="s">
        <v>757</v>
      </c>
      <c r="D2354">
        <v>2021</v>
      </c>
      <c r="E2354">
        <v>149.76133239999999</v>
      </c>
      <c r="F2354" t="s">
        <v>753</v>
      </c>
      <c r="G2354" t="s">
        <v>732</v>
      </c>
      <c r="H2354" t="s">
        <v>765</v>
      </c>
      <c r="I2354" t="s">
        <v>766</v>
      </c>
    </row>
    <row r="2355" spans="1:9">
      <c r="A2355">
        <v>2354</v>
      </c>
      <c r="B2355" t="s">
        <v>764</v>
      </c>
      <c r="C2355" t="s">
        <v>757</v>
      </c>
      <c r="D2355">
        <v>2022</v>
      </c>
      <c r="E2355">
        <v>150.63592919999999</v>
      </c>
      <c r="F2355" t="s">
        <v>753</v>
      </c>
      <c r="G2355" t="s">
        <v>732</v>
      </c>
      <c r="H2355" t="s">
        <v>765</v>
      </c>
      <c r="I2355" t="s">
        <v>766</v>
      </c>
    </row>
    <row r="2356" spans="1:9">
      <c r="A2356">
        <v>2355</v>
      </c>
      <c r="B2356" t="s">
        <v>764</v>
      </c>
      <c r="C2356" t="s">
        <v>757</v>
      </c>
      <c r="D2356">
        <v>2023</v>
      </c>
      <c r="E2356">
        <v>154.93137110000001</v>
      </c>
      <c r="F2356" t="s">
        <v>753</v>
      </c>
      <c r="G2356" t="s">
        <v>732</v>
      </c>
      <c r="H2356" t="s">
        <v>765</v>
      </c>
      <c r="I2356" t="s">
        <v>766</v>
      </c>
    </row>
    <row r="2357" spans="1:9">
      <c r="A2357">
        <v>2356</v>
      </c>
      <c r="B2357" t="s">
        <v>764</v>
      </c>
      <c r="C2357" t="s">
        <v>757</v>
      </c>
      <c r="D2357">
        <v>2024</v>
      </c>
      <c r="E2357">
        <v>157.92933199999999</v>
      </c>
      <c r="F2357" t="s">
        <v>753</v>
      </c>
      <c r="G2357" t="s">
        <v>732</v>
      </c>
      <c r="H2357" t="s">
        <v>765</v>
      </c>
      <c r="I2357" t="s">
        <v>766</v>
      </c>
    </row>
    <row r="2358" spans="1:9">
      <c r="A2358">
        <v>2357</v>
      </c>
      <c r="B2358" t="s">
        <v>764</v>
      </c>
      <c r="C2358" t="s">
        <v>757</v>
      </c>
      <c r="D2358">
        <v>2025</v>
      </c>
      <c r="E2358">
        <v>160.0763097</v>
      </c>
      <c r="F2358" t="s">
        <v>753</v>
      </c>
      <c r="G2358" t="s">
        <v>732</v>
      </c>
      <c r="H2358" t="s">
        <v>765</v>
      </c>
      <c r="I2358" t="s">
        <v>766</v>
      </c>
    </row>
    <row r="2359" spans="1:9">
      <c r="A2359">
        <v>2358</v>
      </c>
      <c r="B2359" t="s">
        <v>764</v>
      </c>
      <c r="C2359" t="s">
        <v>757</v>
      </c>
      <c r="D2359">
        <v>2026</v>
      </c>
      <c r="E2359">
        <v>162.2003388</v>
      </c>
      <c r="F2359" t="s">
        <v>753</v>
      </c>
      <c r="G2359" t="s">
        <v>732</v>
      </c>
      <c r="H2359" t="s">
        <v>765</v>
      </c>
      <c r="I2359" t="s">
        <v>766</v>
      </c>
    </row>
    <row r="2360" spans="1:9">
      <c r="A2360">
        <v>2359</v>
      </c>
      <c r="B2360" t="s">
        <v>764</v>
      </c>
      <c r="C2360" t="s">
        <v>757</v>
      </c>
      <c r="D2360">
        <v>2027</v>
      </c>
      <c r="E2360">
        <v>164.07667240000001</v>
      </c>
      <c r="F2360" t="s">
        <v>753</v>
      </c>
      <c r="G2360" t="s">
        <v>732</v>
      </c>
      <c r="H2360" t="s">
        <v>765</v>
      </c>
      <c r="I2360" t="s">
        <v>766</v>
      </c>
    </row>
    <row r="2361" spans="1:9">
      <c r="A2361">
        <v>2360</v>
      </c>
      <c r="B2361" t="s">
        <v>764</v>
      </c>
      <c r="C2361" t="s">
        <v>757</v>
      </c>
      <c r="D2361">
        <v>2028</v>
      </c>
      <c r="E2361">
        <v>166.22407720000001</v>
      </c>
      <c r="F2361" t="s">
        <v>753</v>
      </c>
      <c r="G2361" t="s">
        <v>732</v>
      </c>
      <c r="H2361" t="s">
        <v>765</v>
      </c>
      <c r="I2361" t="s">
        <v>766</v>
      </c>
    </row>
    <row r="2362" spans="1:9">
      <c r="A2362">
        <v>2361</v>
      </c>
      <c r="B2362" t="s">
        <v>764</v>
      </c>
      <c r="C2362" t="s">
        <v>757</v>
      </c>
      <c r="D2362">
        <v>2029</v>
      </c>
      <c r="E2362">
        <v>167.98714000000001</v>
      </c>
      <c r="F2362" t="s">
        <v>753</v>
      </c>
      <c r="G2362" t="s">
        <v>732</v>
      </c>
      <c r="H2362" t="s">
        <v>765</v>
      </c>
      <c r="I2362" t="s">
        <v>766</v>
      </c>
    </row>
    <row r="2363" spans="1:9">
      <c r="A2363">
        <v>2362</v>
      </c>
      <c r="B2363" t="s">
        <v>764</v>
      </c>
      <c r="C2363" t="s">
        <v>757</v>
      </c>
      <c r="D2363">
        <v>2030</v>
      </c>
      <c r="E2363">
        <v>169.6891463</v>
      </c>
      <c r="F2363" t="s">
        <v>753</v>
      </c>
      <c r="G2363" t="s">
        <v>732</v>
      </c>
      <c r="H2363" t="s">
        <v>765</v>
      </c>
      <c r="I2363" t="s">
        <v>766</v>
      </c>
    </row>
    <row r="2364" spans="1:9">
      <c r="A2364">
        <v>2363</v>
      </c>
      <c r="B2364" t="s">
        <v>764</v>
      </c>
      <c r="C2364" t="s">
        <v>757</v>
      </c>
      <c r="D2364">
        <v>2031</v>
      </c>
      <c r="E2364">
        <v>170.73518770000001</v>
      </c>
      <c r="F2364" t="s">
        <v>753</v>
      </c>
      <c r="G2364" t="s">
        <v>732</v>
      </c>
      <c r="H2364" t="s">
        <v>765</v>
      </c>
      <c r="I2364" t="s">
        <v>766</v>
      </c>
    </row>
    <row r="2365" spans="1:9">
      <c r="A2365">
        <v>2364</v>
      </c>
      <c r="B2365" t="s">
        <v>764</v>
      </c>
      <c r="C2365" t="s">
        <v>757</v>
      </c>
      <c r="D2365">
        <v>2032</v>
      </c>
      <c r="E2365">
        <v>171.7901292</v>
      </c>
      <c r="F2365" t="s">
        <v>753</v>
      </c>
      <c r="G2365" t="s">
        <v>732</v>
      </c>
      <c r="H2365" t="s">
        <v>765</v>
      </c>
      <c r="I2365" t="s">
        <v>766</v>
      </c>
    </row>
    <row r="2366" spans="1:9">
      <c r="A2366">
        <v>2365</v>
      </c>
      <c r="B2366" t="s">
        <v>764</v>
      </c>
      <c r="C2366" t="s">
        <v>757</v>
      </c>
      <c r="D2366">
        <v>2033</v>
      </c>
      <c r="E2366">
        <v>172.84508360000001</v>
      </c>
      <c r="F2366" t="s">
        <v>753</v>
      </c>
      <c r="G2366" t="s">
        <v>732</v>
      </c>
      <c r="H2366" t="s">
        <v>765</v>
      </c>
      <c r="I2366" t="s">
        <v>766</v>
      </c>
    </row>
    <row r="2367" spans="1:9">
      <c r="A2367">
        <v>2366</v>
      </c>
      <c r="B2367" t="s">
        <v>764</v>
      </c>
      <c r="C2367" t="s">
        <v>757</v>
      </c>
      <c r="D2367">
        <v>2034</v>
      </c>
      <c r="E2367">
        <v>173.66421220000001</v>
      </c>
      <c r="F2367" t="s">
        <v>753</v>
      </c>
      <c r="G2367" t="s">
        <v>732</v>
      </c>
      <c r="H2367" t="s">
        <v>765</v>
      </c>
      <c r="I2367" t="s">
        <v>766</v>
      </c>
    </row>
    <row r="2368" spans="1:9">
      <c r="A2368">
        <v>2367</v>
      </c>
      <c r="B2368" t="s">
        <v>764</v>
      </c>
      <c r="C2368" t="s">
        <v>757</v>
      </c>
      <c r="D2368">
        <v>2035</v>
      </c>
      <c r="E2368">
        <v>174.4694954</v>
      </c>
      <c r="F2368" t="s">
        <v>753</v>
      </c>
      <c r="G2368" t="s">
        <v>732</v>
      </c>
      <c r="H2368" t="s">
        <v>765</v>
      </c>
      <c r="I2368" t="s">
        <v>766</v>
      </c>
    </row>
    <row r="2369" spans="1:9">
      <c r="A2369">
        <v>2368</v>
      </c>
      <c r="B2369" t="s">
        <v>764</v>
      </c>
      <c r="C2369" t="s">
        <v>757</v>
      </c>
      <c r="D2369">
        <v>2036</v>
      </c>
      <c r="E2369">
        <v>175.2704344</v>
      </c>
      <c r="F2369" t="s">
        <v>753</v>
      </c>
      <c r="G2369" t="s">
        <v>732</v>
      </c>
      <c r="H2369" t="s">
        <v>765</v>
      </c>
      <c r="I2369" t="s">
        <v>766</v>
      </c>
    </row>
    <row r="2370" spans="1:9">
      <c r="A2370">
        <v>2369</v>
      </c>
      <c r="B2370" t="s">
        <v>764</v>
      </c>
      <c r="C2370" t="s">
        <v>757</v>
      </c>
      <c r="D2370">
        <v>2037</v>
      </c>
      <c r="E2370">
        <v>176.08847689999999</v>
      </c>
      <c r="F2370" t="s">
        <v>753</v>
      </c>
      <c r="G2370" t="s">
        <v>732</v>
      </c>
      <c r="H2370" t="s">
        <v>765</v>
      </c>
      <c r="I2370" t="s">
        <v>766</v>
      </c>
    </row>
    <row r="2371" spans="1:9">
      <c r="A2371">
        <v>2370</v>
      </c>
      <c r="B2371" t="s">
        <v>764</v>
      </c>
      <c r="C2371" t="s">
        <v>757</v>
      </c>
      <c r="D2371">
        <v>2038</v>
      </c>
      <c r="E2371">
        <v>176.90674580000001</v>
      </c>
      <c r="F2371" t="s">
        <v>753</v>
      </c>
      <c r="G2371" t="s">
        <v>732</v>
      </c>
      <c r="H2371" t="s">
        <v>765</v>
      </c>
      <c r="I2371" t="s">
        <v>766</v>
      </c>
    </row>
    <row r="2372" spans="1:9">
      <c r="A2372">
        <v>2371</v>
      </c>
      <c r="B2372" t="s">
        <v>764</v>
      </c>
      <c r="C2372" t="s">
        <v>757</v>
      </c>
      <c r="D2372">
        <v>2039</v>
      </c>
      <c r="E2372">
        <v>177.66092309999999</v>
      </c>
      <c r="F2372" t="s">
        <v>753</v>
      </c>
      <c r="G2372" t="s">
        <v>732</v>
      </c>
      <c r="H2372" t="s">
        <v>765</v>
      </c>
      <c r="I2372" t="s">
        <v>766</v>
      </c>
    </row>
    <row r="2373" spans="1:9">
      <c r="A2373">
        <v>2372</v>
      </c>
      <c r="B2373" t="s">
        <v>764</v>
      </c>
      <c r="C2373" t="s">
        <v>757</v>
      </c>
      <c r="D2373">
        <v>2040</v>
      </c>
      <c r="E2373">
        <v>178.4382018</v>
      </c>
      <c r="F2373" t="s">
        <v>753</v>
      </c>
      <c r="G2373" t="s">
        <v>732</v>
      </c>
      <c r="H2373" t="s">
        <v>765</v>
      </c>
      <c r="I2373" t="s">
        <v>766</v>
      </c>
    </row>
    <row r="2374" spans="1:9">
      <c r="A2374">
        <v>2373</v>
      </c>
      <c r="B2374" t="s">
        <v>764</v>
      </c>
      <c r="C2374" t="s">
        <v>757</v>
      </c>
      <c r="D2374">
        <v>2041</v>
      </c>
      <c r="E2374">
        <v>179.21819840000001</v>
      </c>
      <c r="F2374" t="s">
        <v>753</v>
      </c>
      <c r="G2374" t="s">
        <v>732</v>
      </c>
      <c r="H2374" t="s">
        <v>765</v>
      </c>
      <c r="I2374" t="s">
        <v>766</v>
      </c>
    </row>
    <row r="2375" spans="1:9">
      <c r="A2375">
        <v>2374</v>
      </c>
      <c r="B2375" t="s">
        <v>764</v>
      </c>
      <c r="C2375" t="s">
        <v>757</v>
      </c>
      <c r="D2375">
        <v>2042</v>
      </c>
      <c r="E2375">
        <v>179.99858939999999</v>
      </c>
      <c r="F2375" t="s">
        <v>753</v>
      </c>
      <c r="G2375" t="s">
        <v>732</v>
      </c>
      <c r="H2375" t="s">
        <v>765</v>
      </c>
      <c r="I2375" t="s">
        <v>766</v>
      </c>
    </row>
    <row r="2376" spans="1:9">
      <c r="A2376">
        <v>2375</v>
      </c>
      <c r="B2376" t="s">
        <v>764</v>
      </c>
      <c r="C2376" t="s">
        <v>757</v>
      </c>
      <c r="D2376">
        <v>2043</v>
      </c>
      <c r="E2376">
        <v>180.78167139999999</v>
      </c>
      <c r="F2376" t="s">
        <v>753</v>
      </c>
      <c r="G2376" t="s">
        <v>732</v>
      </c>
      <c r="H2376" t="s">
        <v>765</v>
      </c>
      <c r="I2376" t="s">
        <v>766</v>
      </c>
    </row>
    <row r="2377" spans="1:9">
      <c r="A2377">
        <v>2376</v>
      </c>
      <c r="B2377" t="s">
        <v>764</v>
      </c>
      <c r="C2377" t="s">
        <v>757</v>
      </c>
      <c r="D2377">
        <v>2044</v>
      </c>
      <c r="E2377">
        <v>181.4913397</v>
      </c>
      <c r="F2377" t="s">
        <v>753</v>
      </c>
      <c r="G2377" t="s">
        <v>732</v>
      </c>
      <c r="H2377" t="s">
        <v>765</v>
      </c>
      <c r="I2377" t="s">
        <v>766</v>
      </c>
    </row>
    <row r="2378" spans="1:9">
      <c r="A2378">
        <v>2377</v>
      </c>
      <c r="B2378" t="s">
        <v>764</v>
      </c>
      <c r="C2378" t="s">
        <v>757</v>
      </c>
      <c r="D2378">
        <v>2045</v>
      </c>
      <c r="E2378">
        <v>182.20156919999999</v>
      </c>
      <c r="F2378" t="s">
        <v>753</v>
      </c>
      <c r="G2378" t="s">
        <v>732</v>
      </c>
      <c r="H2378" t="s">
        <v>765</v>
      </c>
      <c r="I2378" t="s">
        <v>766</v>
      </c>
    </row>
    <row r="2379" spans="1:9">
      <c r="A2379">
        <v>2378</v>
      </c>
      <c r="B2379" t="s">
        <v>764</v>
      </c>
      <c r="C2379" t="s">
        <v>757</v>
      </c>
      <c r="D2379">
        <v>2046</v>
      </c>
      <c r="E2379">
        <v>182.90992019999999</v>
      </c>
      <c r="F2379" t="s">
        <v>753</v>
      </c>
      <c r="G2379" t="s">
        <v>732</v>
      </c>
      <c r="H2379" t="s">
        <v>765</v>
      </c>
      <c r="I2379" t="s">
        <v>766</v>
      </c>
    </row>
    <row r="2380" spans="1:9">
      <c r="A2380">
        <v>2379</v>
      </c>
      <c r="B2380" t="s">
        <v>764</v>
      </c>
      <c r="C2380" t="s">
        <v>757</v>
      </c>
      <c r="D2380">
        <v>2047</v>
      </c>
      <c r="E2380">
        <v>183.6189114</v>
      </c>
      <c r="F2380" t="s">
        <v>753</v>
      </c>
      <c r="G2380" t="s">
        <v>732</v>
      </c>
      <c r="H2380" t="s">
        <v>765</v>
      </c>
      <c r="I2380" t="s">
        <v>766</v>
      </c>
    </row>
    <row r="2381" spans="1:9">
      <c r="A2381">
        <v>2380</v>
      </c>
      <c r="B2381" t="s">
        <v>764</v>
      </c>
      <c r="C2381" t="s">
        <v>757</v>
      </c>
      <c r="D2381">
        <v>2048</v>
      </c>
      <c r="E2381">
        <v>184.3319544</v>
      </c>
      <c r="F2381" t="s">
        <v>753</v>
      </c>
      <c r="G2381" t="s">
        <v>732</v>
      </c>
      <c r="H2381" t="s">
        <v>765</v>
      </c>
      <c r="I2381" t="s">
        <v>766</v>
      </c>
    </row>
    <row r="2382" spans="1:9">
      <c r="A2382">
        <v>2381</v>
      </c>
      <c r="B2382" t="s">
        <v>764</v>
      </c>
      <c r="C2382" t="s">
        <v>757</v>
      </c>
      <c r="D2382">
        <v>2049</v>
      </c>
      <c r="E2382">
        <v>184.95832419999999</v>
      </c>
      <c r="F2382" t="s">
        <v>753</v>
      </c>
      <c r="G2382" t="s">
        <v>732</v>
      </c>
      <c r="H2382" t="s">
        <v>765</v>
      </c>
      <c r="I2382" t="s">
        <v>766</v>
      </c>
    </row>
    <row r="2383" spans="1:9">
      <c r="A2383">
        <v>2382</v>
      </c>
      <c r="B2383" t="s">
        <v>764</v>
      </c>
      <c r="C2383" t="s">
        <v>757</v>
      </c>
      <c r="D2383">
        <v>2050</v>
      </c>
      <c r="E2383">
        <v>185.09546739999999</v>
      </c>
      <c r="F2383" t="s">
        <v>753</v>
      </c>
      <c r="G2383" t="s">
        <v>732</v>
      </c>
      <c r="H2383" t="s">
        <v>765</v>
      </c>
      <c r="I2383" t="s">
        <v>766</v>
      </c>
    </row>
    <row r="2384" spans="1:9">
      <c r="A2384">
        <v>2383</v>
      </c>
      <c r="B2384" t="s">
        <v>751</v>
      </c>
      <c r="C2384" t="s">
        <v>752</v>
      </c>
      <c r="D2384">
        <v>1990</v>
      </c>
      <c r="E2384">
        <v>31885.056369554321</v>
      </c>
      <c r="F2384" t="s">
        <v>753</v>
      </c>
      <c r="G2384" t="s">
        <v>732</v>
      </c>
      <c r="H2384" t="s">
        <v>767</v>
      </c>
      <c r="I2384" t="s">
        <v>768</v>
      </c>
    </row>
    <row r="2385" spans="1:9">
      <c r="A2385">
        <v>2384</v>
      </c>
      <c r="B2385" t="s">
        <v>751</v>
      </c>
      <c r="C2385" t="s">
        <v>752</v>
      </c>
      <c r="D2385">
        <v>1991</v>
      </c>
      <c r="E2385">
        <v>32102.536188234619</v>
      </c>
      <c r="F2385" t="s">
        <v>753</v>
      </c>
      <c r="G2385" t="s">
        <v>732</v>
      </c>
      <c r="H2385" t="s">
        <v>767</v>
      </c>
      <c r="I2385" t="s">
        <v>768</v>
      </c>
    </row>
    <row r="2386" spans="1:9">
      <c r="A2386">
        <v>2385</v>
      </c>
      <c r="B2386" t="s">
        <v>751</v>
      </c>
      <c r="C2386" t="s">
        <v>752</v>
      </c>
      <c r="D2386">
        <v>1992</v>
      </c>
      <c r="E2386">
        <v>31618.853412686629</v>
      </c>
      <c r="F2386" t="s">
        <v>753</v>
      </c>
      <c r="G2386" t="s">
        <v>732</v>
      </c>
      <c r="H2386" t="s">
        <v>767</v>
      </c>
      <c r="I2386" t="s">
        <v>768</v>
      </c>
    </row>
    <row r="2387" spans="1:9">
      <c r="A2387">
        <v>2386</v>
      </c>
      <c r="B2387" t="s">
        <v>751</v>
      </c>
      <c r="C2387" t="s">
        <v>752</v>
      </c>
      <c r="D2387">
        <v>1993</v>
      </c>
      <c r="E2387">
        <v>31628.237899673139</v>
      </c>
      <c r="F2387" t="s">
        <v>753</v>
      </c>
      <c r="G2387" t="s">
        <v>732</v>
      </c>
      <c r="H2387" t="s">
        <v>767</v>
      </c>
      <c r="I2387" t="s">
        <v>768</v>
      </c>
    </row>
    <row r="2388" spans="1:9">
      <c r="A2388">
        <v>2387</v>
      </c>
      <c r="B2388" t="s">
        <v>751</v>
      </c>
      <c r="C2388" t="s">
        <v>752</v>
      </c>
      <c r="D2388">
        <v>1994</v>
      </c>
      <c r="E2388">
        <v>32940.39585271298</v>
      </c>
      <c r="F2388" t="s">
        <v>753</v>
      </c>
      <c r="G2388" t="s">
        <v>732</v>
      </c>
      <c r="H2388" t="s">
        <v>767</v>
      </c>
      <c r="I2388" t="s">
        <v>768</v>
      </c>
    </row>
    <row r="2389" spans="1:9">
      <c r="A2389">
        <v>2388</v>
      </c>
      <c r="B2389" t="s">
        <v>751</v>
      </c>
      <c r="C2389" t="s">
        <v>752</v>
      </c>
      <c r="D2389">
        <v>1995</v>
      </c>
      <c r="E2389">
        <v>33309.823314528687</v>
      </c>
      <c r="F2389" t="s">
        <v>753</v>
      </c>
      <c r="G2389" t="s">
        <v>732</v>
      </c>
      <c r="H2389" t="s">
        <v>767</v>
      </c>
      <c r="I2389" t="s">
        <v>768</v>
      </c>
    </row>
    <row r="2390" spans="1:9">
      <c r="A2390">
        <v>2389</v>
      </c>
      <c r="B2390" t="s">
        <v>751</v>
      </c>
      <c r="C2390" t="s">
        <v>752</v>
      </c>
      <c r="D2390">
        <v>1996</v>
      </c>
      <c r="E2390">
        <v>33928.93917691485</v>
      </c>
      <c r="F2390" t="s">
        <v>753</v>
      </c>
      <c r="G2390" t="s">
        <v>732</v>
      </c>
      <c r="H2390" t="s">
        <v>767</v>
      </c>
      <c r="I2390" t="s">
        <v>768</v>
      </c>
    </row>
    <row r="2391" spans="1:9">
      <c r="A2391">
        <v>2390</v>
      </c>
      <c r="B2391" t="s">
        <v>751</v>
      </c>
      <c r="C2391" t="s">
        <v>752</v>
      </c>
      <c r="D2391">
        <v>1997</v>
      </c>
      <c r="E2391">
        <v>34512.928209399754</v>
      </c>
      <c r="F2391" t="s">
        <v>753</v>
      </c>
      <c r="G2391" t="s">
        <v>732</v>
      </c>
      <c r="H2391" t="s">
        <v>767</v>
      </c>
      <c r="I2391" t="s">
        <v>768</v>
      </c>
    </row>
    <row r="2392" spans="1:9">
      <c r="A2392">
        <v>2391</v>
      </c>
      <c r="B2392" t="s">
        <v>751</v>
      </c>
      <c r="C2392" t="s">
        <v>752</v>
      </c>
      <c r="D2392">
        <v>1998</v>
      </c>
      <c r="E2392">
        <v>33752.692092358928</v>
      </c>
      <c r="F2392" t="s">
        <v>753</v>
      </c>
      <c r="G2392" t="s">
        <v>732</v>
      </c>
      <c r="H2392" t="s">
        <v>767</v>
      </c>
      <c r="I2392" t="s">
        <v>768</v>
      </c>
    </row>
    <row r="2393" spans="1:9">
      <c r="A2393">
        <v>2392</v>
      </c>
      <c r="B2393" t="s">
        <v>751</v>
      </c>
      <c r="C2393" t="s">
        <v>752</v>
      </c>
      <c r="D2393">
        <v>1999</v>
      </c>
      <c r="E2393">
        <v>33611.144970449641</v>
      </c>
      <c r="F2393" t="s">
        <v>753</v>
      </c>
      <c r="G2393" t="s">
        <v>732</v>
      </c>
      <c r="H2393" t="s">
        <v>767</v>
      </c>
      <c r="I2393" t="s">
        <v>768</v>
      </c>
    </row>
    <row r="2394" spans="1:9">
      <c r="A2394">
        <v>2393</v>
      </c>
      <c r="B2394" t="s">
        <v>751</v>
      </c>
      <c r="C2394" t="s">
        <v>752</v>
      </c>
      <c r="D2394">
        <v>2000</v>
      </c>
      <c r="E2394">
        <v>34653.924201320558</v>
      </c>
      <c r="F2394" t="s">
        <v>753</v>
      </c>
      <c r="G2394" t="s">
        <v>732</v>
      </c>
      <c r="H2394" t="s">
        <v>767</v>
      </c>
      <c r="I2394" t="s">
        <v>768</v>
      </c>
    </row>
    <row r="2395" spans="1:9">
      <c r="A2395">
        <v>2394</v>
      </c>
      <c r="B2395" t="s">
        <v>751</v>
      </c>
      <c r="C2395" t="s">
        <v>752</v>
      </c>
      <c r="D2395">
        <v>2001</v>
      </c>
      <c r="E2395">
        <v>34898.545099062263</v>
      </c>
      <c r="F2395" t="s">
        <v>753</v>
      </c>
      <c r="G2395" t="s">
        <v>732</v>
      </c>
      <c r="H2395" t="s">
        <v>767</v>
      </c>
      <c r="I2395" t="s">
        <v>768</v>
      </c>
    </row>
    <row r="2396" spans="1:9">
      <c r="A2396">
        <v>2395</v>
      </c>
      <c r="B2396" t="s">
        <v>751</v>
      </c>
      <c r="C2396" t="s">
        <v>752</v>
      </c>
      <c r="D2396">
        <v>2002</v>
      </c>
      <c r="E2396">
        <v>34690.632306203312</v>
      </c>
      <c r="F2396" t="s">
        <v>753</v>
      </c>
      <c r="G2396" t="s">
        <v>732</v>
      </c>
      <c r="H2396" t="s">
        <v>767</v>
      </c>
      <c r="I2396" t="s">
        <v>768</v>
      </c>
    </row>
    <row r="2397" spans="1:9">
      <c r="A2397">
        <v>2396</v>
      </c>
      <c r="B2397" t="s">
        <v>751</v>
      </c>
      <c r="C2397" t="s">
        <v>752</v>
      </c>
      <c r="D2397">
        <v>2003</v>
      </c>
      <c r="E2397">
        <v>35300.077328834363</v>
      </c>
      <c r="F2397" t="s">
        <v>753</v>
      </c>
      <c r="G2397" t="s">
        <v>732</v>
      </c>
      <c r="H2397" t="s">
        <v>767</v>
      </c>
      <c r="I2397" t="s">
        <v>768</v>
      </c>
    </row>
    <row r="2398" spans="1:9">
      <c r="A2398">
        <v>2397</v>
      </c>
      <c r="B2398" t="s">
        <v>751</v>
      </c>
      <c r="C2398" t="s">
        <v>752</v>
      </c>
      <c r="D2398">
        <v>2004</v>
      </c>
      <c r="E2398">
        <v>35494.454011366281</v>
      </c>
      <c r="F2398" t="s">
        <v>753</v>
      </c>
      <c r="G2398" t="s">
        <v>732</v>
      </c>
      <c r="H2398" t="s">
        <v>767</v>
      </c>
      <c r="I2398" t="s">
        <v>768</v>
      </c>
    </row>
    <row r="2399" spans="1:9">
      <c r="A2399">
        <v>2398</v>
      </c>
      <c r="B2399" t="s">
        <v>751</v>
      </c>
      <c r="C2399" t="s">
        <v>752</v>
      </c>
      <c r="D2399">
        <v>2005</v>
      </c>
      <c r="E2399">
        <v>35593.734670075741</v>
      </c>
      <c r="F2399" t="s">
        <v>753</v>
      </c>
      <c r="G2399" t="s">
        <v>732</v>
      </c>
      <c r="H2399" t="s">
        <v>767</v>
      </c>
      <c r="I2399" t="s">
        <v>768</v>
      </c>
    </row>
    <row r="2400" spans="1:9">
      <c r="A2400">
        <v>2399</v>
      </c>
      <c r="B2400" t="s">
        <v>751</v>
      </c>
      <c r="C2400" t="s">
        <v>752</v>
      </c>
      <c r="D2400">
        <v>2006</v>
      </c>
      <c r="E2400">
        <v>35667.03909055893</v>
      </c>
      <c r="F2400" t="s">
        <v>753</v>
      </c>
      <c r="G2400" t="s">
        <v>732</v>
      </c>
      <c r="H2400" t="s">
        <v>767</v>
      </c>
      <c r="I2400" t="s">
        <v>768</v>
      </c>
    </row>
    <row r="2401" spans="1:9">
      <c r="A2401">
        <v>2400</v>
      </c>
      <c r="B2401" t="s">
        <v>751</v>
      </c>
      <c r="C2401" t="s">
        <v>752</v>
      </c>
      <c r="D2401">
        <v>2007</v>
      </c>
      <c r="E2401">
        <v>34697.182293997823</v>
      </c>
      <c r="F2401" t="s">
        <v>753</v>
      </c>
      <c r="G2401" t="s">
        <v>732</v>
      </c>
      <c r="H2401" t="s">
        <v>767</v>
      </c>
      <c r="I2401" t="s">
        <v>768</v>
      </c>
    </row>
    <row r="2402" spans="1:9">
      <c r="A2402">
        <v>2401</v>
      </c>
      <c r="B2402" t="s">
        <v>751</v>
      </c>
      <c r="C2402" t="s">
        <v>752</v>
      </c>
      <c r="D2402">
        <v>2008</v>
      </c>
      <c r="E2402">
        <v>33822.688862967749</v>
      </c>
      <c r="F2402" t="s">
        <v>753</v>
      </c>
      <c r="G2402" t="s">
        <v>732</v>
      </c>
      <c r="H2402" t="s">
        <v>767</v>
      </c>
      <c r="I2402" t="s">
        <v>768</v>
      </c>
    </row>
    <row r="2403" spans="1:9">
      <c r="A2403">
        <v>2402</v>
      </c>
      <c r="B2403" t="s">
        <v>751</v>
      </c>
      <c r="C2403" t="s">
        <v>752</v>
      </c>
      <c r="D2403">
        <v>2009</v>
      </c>
      <c r="E2403">
        <v>33763.06780557915</v>
      </c>
      <c r="F2403" t="s">
        <v>753</v>
      </c>
      <c r="G2403" t="s">
        <v>732</v>
      </c>
      <c r="H2403" t="s">
        <v>767</v>
      </c>
      <c r="I2403" t="s">
        <v>768</v>
      </c>
    </row>
    <row r="2404" spans="1:9">
      <c r="A2404">
        <v>2403</v>
      </c>
      <c r="B2404" t="s">
        <v>751</v>
      </c>
      <c r="C2404" t="s">
        <v>752</v>
      </c>
      <c r="D2404">
        <v>2010</v>
      </c>
      <c r="E2404">
        <v>33816.291817173187</v>
      </c>
      <c r="F2404" t="s">
        <v>753</v>
      </c>
      <c r="G2404" t="s">
        <v>732</v>
      </c>
      <c r="H2404" t="s">
        <v>767</v>
      </c>
      <c r="I2404" t="s">
        <v>768</v>
      </c>
    </row>
    <row r="2405" spans="1:9">
      <c r="A2405">
        <v>2404</v>
      </c>
      <c r="B2405" t="s">
        <v>751</v>
      </c>
      <c r="C2405" t="s">
        <v>752</v>
      </c>
      <c r="D2405">
        <v>2011</v>
      </c>
      <c r="E2405">
        <v>34189.829266991706</v>
      </c>
      <c r="F2405" t="s">
        <v>753</v>
      </c>
      <c r="G2405" t="s">
        <v>732</v>
      </c>
      <c r="H2405" t="s">
        <v>767</v>
      </c>
      <c r="I2405" t="s">
        <v>768</v>
      </c>
    </row>
    <row r="2406" spans="1:9">
      <c r="A2406">
        <v>2405</v>
      </c>
      <c r="B2406" t="s">
        <v>751</v>
      </c>
      <c r="C2406" t="s">
        <v>752</v>
      </c>
      <c r="D2406">
        <v>2012</v>
      </c>
      <c r="E2406">
        <v>35174.477373048081</v>
      </c>
      <c r="F2406" t="s">
        <v>753</v>
      </c>
      <c r="G2406" t="s">
        <v>732</v>
      </c>
      <c r="H2406" t="s">
        <v>767</v>
      </c>
      <c r="I2406" t="s">
        <v>768</v>
      </c>
    </row>
    <row r="2407" spans="1:9">
      <c r="A2407">
        <v>2406</v>
      </c>
      <c r="B2407" t="s">
        <v>751</v>
      </c>
      <c r="C2407" t="s">
        <v>752</v>
      </c>
      <c r="D2407">
        <v>2013</v>
      </c>
      <c r="E2407">
        <v>35228.957693138473</v>
      </c>
      <c r="F2407" t="s">
        <v>753</v>
      </c>
      <c r="G2407" t="s">
        <v>732</v>
      </c>
      <c r="H2407" t="s">
        <v>767</v>
      </c>
      <c r="I2407" t="s">
        <v>768</v>
      </c>
    </row>
    <row r="2408" spans="1:9">
      <c r="A2408">
        <v>2407</v>
      </c>
      <c r="B2408" t="s">
        <v>751</v>
      </c>
      <c r="C2408" t="s">
        <v>752</v>
      </c>
      <c r="D2408">
        <v>2014</v>
      </c>
      <c r="E2408">
        <v>35478.609641807037</v>
      </c>
      <c r="F2408" t="s">
        <v>753</v>
      </c>
      <c r="G2408" t="s">
        <v>732</v>
      </c>
      <c r="H2408" t="s">
        <v>767</v>
      </c>
      <c r="I2408" t="s">
        <v>768</v>
      </c>
    </row>
    <row r="2409" spans="1:9">
      <c r="A2409">
        <v>2408</v>
      </c>
      <c r="B2409" t="s">
        <v>751</v>
      </c>
      <c r="C2409" t="s">
        <v>752</v>
      </c>
      <c r="D2409">
        <v>2015</v>
      </c>
      <c r="E2409">
        <v>35091.65146377404</v>
      </c>
      <c r="F2409" t="s">
        <v>753</v>
      </c>
      <c r="G2409" t="s">
        <v>732</v>
      </c>
      <c r="H2409" t="s">
        <v>767</v>
      </c>
      <c r="I2409" t="s">
        <v>768</v>
      </c>
    </row>
    <row r="2410" spans="1:9">
      <c r="A2410">
        <v>2409</v>
      </c>
      <c r="B2410" t="s">
        <v>751</v>
      </c>
      <c r="C2410" t="s">
        <v>752</v>
      </c>
      <c r="D2410">
        <v>2016</v>
      </c>
      <c r="E2410">
        <v>34640.263075590337</v>
      </c>
      <c r="F2410" t="s">
        <v>753</v>
      </c>
      <c r="G2410" t="s">
        <v>732</v>
      </c>
      <c r="H2410" t="s">
        <v>767</v>
      </c>
      <c r="I2410" t="s">
        <v>768</v>
      </c>
    </row>
    <row r="2411" spans="1:9">
      <c r="A2411">
        <v>2410</v>
      </c>
      <c r="B2411" t="s">
        <v>751</v>
      </c>
      <c r="C2411" t="s">
        <v>752</v>
      </c>
      <c r="D2411">
        <v>2017</v>
      </c>
      <c r="E2411">
        <v>34750.080320207271</v>
      </c>
      <c r="F2411" t="s">
        <v>753</v>
      </c>
      <c r="G2411" t="s">
        <v>732</v>
      </c>
      <c r="H2411" t="s">
        <v>767</v>
      </c>
      <c r="I2411" t="s">
        <v>768</v>
      </c>
    </row>
    <row r="2412" spans="1:9">
      <c r="A2412">
        <v>2411</v>
      </c>
      <c r="B2412" t="s">
        <v>751</v>
      </c>
      <c r="C2412" t="s">
        <v>752</v>
      </c>
      <c r="D2412">
        <v>2018</v>
      </c>
      <c r="E2412">
        <v>34883.278618874618</v>
      </c>
      <c r="F2412" t="s">
        <v>753</v>
      </c>
      <c r="G2412" t="s">
        <v>732</v>
      </c>
      <c r="H2412" t="s">
        <v>767</v>
      </c>
      <c r="I2412" t="s">
        <v>768</v>
      </c>
    </row>
    <row r="2413" spans="1:9">
      <c r="A2413">
        <v>2412</v>
      </c>
      <c r="B2413" t="s">
        <v>751</v>
      </c>
      <c r="C2413" t="s">
        <v>752</v>
      </c>
      <c r="D2413">
        <v>2019</v>
      </c>
      <c r="E2413">
        <v>35073.579112072199</v>
      </c>
      <c r="F2413" t="s">
        <v>753</v>
      </c>
      <c r="G2413" t="s">
        <v>732</v>
      </c>
      <c r="H2413" t="s">
        <v>767</v>
      </c>
      <c r="I2413" t="s">
        <v>768</v>
      </c>
    </row>
    <row r="2414" spans="1:9">
      <c r="A2414">
        <v>2413</v>
      </c>
      <c r="B2414" t="s">
        <v>751</v>
      </c>
      <c r="C2414" t="s">
        <v>752</v>
      </c>
      <c r="D2414">
        <v>2020</v>
      </c>
      <c r="E2414">
        <v>34937.79588146801</v>
      </c>
      <c r="F2414" t="s">
        <v>753</v>
      </c>
      <c r="G2414" t="s">
        <v>732</v>
      </c>
      <c r="H2414" t="s">
        <v>767</v>
      </c>
      <c r="I2414" t="s">
        <v>768</v>
      </c>
    </row>
    <row r="2415" spans="1:9">
      <c r="A2415">
        <v>2414</v>
      </c>
      <c r="B2415" t="s">
        <v>751</v>
      </c>
      <c r="C2415" t="s">
        <v>752</v>
      </c>
      <c r="D2415">
        <v>2021</v>
      </c>
      <c r="E2415">
        <v>34977.070160879994</v>
      </c>
      <c r="F2415" t="s">
        <v>753</v>
      </c>
      <c r="G2415" t="s">
        <v>732</v>
      </c>
      <c r="H2415" t="s">
        <v>767</v>
      </c>
      <c r="I2415" t="s">
        <v>768</v>
      </c>
    </row>
    <row r="2416" spans="1:9">
      <c r="A2416">
        <v>2415</v>
      </c>
      <c r="B2416" t="s">
        <v>751</v>
      </c>
      <c r="C2416" t="s">
        <v>752</v>
      </c>
      <c r="D2416">
        <v>2022</v>
      </c>
      <c r="E2416">
        <v>34150.526512935387</v>
      </c>
      <c r="F2416" t="s">
        <v>753</v>
      </c>
      <c r="G2416" t="s">
        <v>732</v>
      </c>
      <c r="H2416" t="s">
        <v>767</v>
      </c>
      <c r="I2416" t="s">
        <v>768</v>
      </c>
    </row>
    <row r="2417" spans="1:9">
      <c r="A2417">
        <v>2416</v>
      </c>
      <c r="B2417" t="s">
        <v>751</v>
      </c>
      <c r="C2417" t="s">
        <v>752</v>
      </c>
      <c r="D2417">
        <v>2023</v>
      </c>
      <c r="E2417">
        <v>33449.760662040317</v>
      </c>
      <c r="F2417" t="s">
        <v>753</v>
      </c>
      <c r="G2417" t="s">
        <v>732</v>
      </c>
      <c r="H2417" t="s">
        <v>767</v>
      </c>
      <c r="I2417" t="s">
        <v>768</v>
      </c>
    </row>
    <row r="2418" spans="1:9">
      <c r="A2418">
        <v>2417</v>
      </c>
      <c r="B2418" t="s">
        <v>751</v>
      </c>
      <c r="C2418" t="s">
        <v>752</v>
      </c>
      <c r="D2418">
        <v>2024</v>
      </c>
      <c r="E2418">
        <v>32868.431490000003</v>
      </c>
      <c r="F2418" t="s">
        <v>753</v>
      </c>
      <c r="G2418" t="s">
        <v>732</v>
      </c>
      <c r="H2418" t="s">
        <v>767</v>
      </c>
      <c r="I2418" t="s">
        <v>768</v>
      </c>
    </row>
    <row r="2419" spans="1:9">
      <c r="A2419">
        <v>2418</v>
      </c>
      <c r="B2419" t="s">
        <v>751</v>
      </c>
      <c r="C2419" t="s">
        <v>752</v>
      </c>
      <c r="D2419">
        <v>2025</v>
      </c>
      <c r="E2419">
        <v>32536.106479999999</v>
      </c>
      <c r="F2419" t="s">
        <v>753</v>
      </c>
      <c r="G2419" t="s">
        <v>732</v>
      </c>
      <c r="H2419" t="s">
        <v>767</v>
      </c>
      <c r="I2419" t="s">
        <v>768</v>
      </c>
    </row>
    <row r="2420" spans="1:9">
      <c r="A2420">
        <v>2419</v>
      </c>
      <c r="B2420" t="s">
        <v>751</v>
      </c>
      <c r="C2420" t="s">
        <v>752</v>
      </c>
      <c r="D2420">
        <v>2026</v>
      </c>
      <c r="E2420">
        <v>32210.342390000002</v>
      </c>
      <c r="F2420" t="s">
        <v>753</v>
      </c>
      <c r="G2420" t="s">
        <v>732</v>
      </c>
      <c r="H2420" t="s">
        <v>767</v>
      </c>
      <c r="I2420" t="s">
        <v>768</v>
      </c>
    </row>
    <row r="2421" spans="1:9">
      <c r="A2421">
        <v>2420</v>
      </c>
      <c r="B2421" t="s">
        <v>751</v>
      </c>
      <c r="C2421" t="s">
        <v>752</v>
      </c>
      <c r="D2421">
        <v>2027</v>
      </c>
      <c r="E2421">
        <v>31794.54536</v>
      </c>
      <c r="F2421" t="s">
        <v>753</v>
      </c>
      <c r="G2421" t="s">
        <v>732</v>
      </c>
      <c r="H2421" t="s">
        <v>767</v>
      </c>
      <c r="I2421" t="s">
        <v>768</v>
      </c>
    </row>
    <row r="2422" spans="1:9">
      <c r="A2422">
        <v>2421</v>
      </c>
      <c r="B2422" t="s">
        <v>751</v>
      </c>
      <c r="C2422" t="s">
        <v>752</v>
      </c>
      <c r="D2422">
        <v>2028</v>
      </c>
      <c r="E2422">
        <v>31466.65698</v>
      </c>
      <c r="F2422" t="s">
        <v>753</v>
      </c>
      <c r="G2422" t="s">
        <v>732</v>
      </c>
      <c r="H2422" t="s">
        <v>767</v>
      </c>
      <c r="I2422" t="s">
        <v>768</v>
      </c>
    </row>
    <row r="2423" spans="1:9">
      <c r="A2423">
        <v>2422</v>
      </c>
      <c r="B2423" t="s">
        <v>751</v>
      </c>
      <c r="C2423" t="s">
        <v>752</v>
      </c>
      <c r="D2423">
        <v>2029</v>
      </c>
      <c r="E2423">
        <v>30823.918300000001</v>
      </c>
      <c r="F2423" t="s">
        <v>753</v>
      </c>
      <c r="G2423" t="s">
        <v>732</v>
      </c>
      <c r="H2423" t="s">
        <v>767</v>
      </c>
      <c r="I2423" t="s">
        <v>768</v>
      </c>
    </row>
    <row r="2424" spans="1:9">
      <c r="A2424">
        <v>2423</v>
      </c>
      <c r="B2424" t="s">
        <v>751</v>
      </c>
      <c r="C2424" t="s">
        <v>752</v>
      </c>
      <c r="D2424">
        <v>2030</v>
      </c>
      <c r="E2424">
        <v>30192.496139999999</v>
      </c>
      <c r="F2424" t="s">
        <v>753</v>
      </c>
      <c r="G2424" t="s">
        <v>732</v>
      </c>
      <c r="H2424" t="s">
        <v>767</v>
      </c>
      <c r="I2424" t="s">
        <v>768</v>
      </c>
    </row>
    <row r="2425" spans="1:9">
      <c r="A2425">
        <v>2424</v>
      </c>
      <c r="B2425" t="s">
        <v>751</v>
      </c>
      <c r="C2425" t="s">
        <v>752</v>
      </c>
      <c r="D2425">
        <v>2031</v>
      </c>
      <c r="E2425">
        <v>31811.763599999998</v>
      </c>
      <c r="F2425" t="s">
        <v>753</v>
      </c>
      <c r="G2425" t="s">
        <v>732</v>
      </c>
      <c r="H2425" t="s">
        <v>767</v>
      </c>
      <c r="I2425" t="s">
        <v>768</v>
      </c>
    </row>
    <row r="2426" spans="1:9">
      <c r="A2426">
        <v>2425</v>
      </c>
      <c r="B2426" t="s">
        <v>751</v>
      </c>
      <c r="C2426" t="s">
        <v>752</v>
      </c>
      <c r="D2426">
        <v>2032</v>
      </c>
      <c r="E2426">
        <v>31158.477579999999</v>
      </c>
      <c r="F2426" t="s">
        <v>753</v>
      </c>
      <c r="G2426" t="s">
        <v>732</v>
      </c>
      <c r="H2426" t="s">
        <v>767</v>
      </c>
      <c r="I2426" t="s">
        <v>768</v>
      </c>
    </row>
    <row r="2427" spans="1:9">
      <c r="A2427">
        <v>2426</v>
      </c>
      <c r="B2427" t="s">
        <v>751</v>
      </c>
      <c r="C2427" t="s">
        <v>752</v>
      </c>
      <c r="D2427">
        <v>2033</v>
      </c>
      <c r="E2427">
        <v>30505.191569999999</v>
      </c>
      <c r="F2427" t="s">
        <v>753</v>
      </c>
      <c r="G2427" t="s">
        <v>732</v>
      </c>
      <c r="H2427" t="s">
        <v>767</v>
      </c>
      <c r="I2427" t="s">
        <v>768</v>
      </c>
    </row>
    <row r="2428" spans="1:9">
      <c r="A2428">
        <v>2427</v>
      </c>
      <c r="B2428" t="s">
        <v>751</v>
      </c>
      <c r="C2428" t="s">
        <v>752</v>
      </c>
      <c r="D2428">
        <v>2034</v>
      </c>
      <c r="E2428">
        <v>29851.905559999999</v>
      </c>
      <c r="F2428" t="s">
        <v>753</v>
      </c>
      <c r="G2428" t="s">
        <v>732</v>
      </c>
      <c r="H2428" t="s">
        <v>767</v>
      </c>
      <c r="I2428" t="s">
        <v>768</v>
      </c>
    </row>
    <row r="2429" spans="1:9">
      <c r="A2429">
        <v>2428</v>
      </c>
      <c r="B2429" t="s">
        <v>751</v>
      </c>
      <c r="C2429" t="s">
        <v>752</v>
      </c>
      <c r="D2429">
        <v>2035</v>
      </c>
      <c r="E2429">
        <v>29198.61954</v>
      </c>
      <c r="F2429" t="s">
        <v>753</v>
      </c>
      <c r="G2429" t="s">
        <v>732</v>
      </c>
      <c r="H2429" t="s">
        <v>767</v>
      </c>
      <c r="I2429" t="s">
        <v>768</v>
      </c>
    </row>
    <row r="2430" spans="1:9">
      <c r="A2430">
        <v>2429</v>
      </c>
      <c r="B2430" t="s">
        <v>751</v>
      </c>
      <c r="C2430" t="s">
        <v>752</v>
      </c>
      <c r="D2430">
        <v>2036</v>
      </c>
      <c r="E2430">
        <v>28545.33353</v>
      </c>
      <c r="F2430" t="s">
        <v>753</v>
      </c>
      <c r="G2430" t="s">
        <v>732</v>
      </c>
      <c r="H2430" t="s">
        <v>767</v>
      </c>
      <c r="I2430" t="s">
        <v>768</v>
      </c>
    </row>
    <row r="2431" spans="1:9">
      <c r="A2431">
        <v>2430</v>
      </c>
      <c r="B2431" t="s">
        <v>751</v>
      </c>
      <c r="C2431" t="s">
        <v>752</v>
      </c>
      <c r="D2431">
        <v>2037</v>
      </c>
      <c r="E2431">
        <v>27892.04751</v>
      </c>
      <c r="F2431" t="s">
        <v>753</v>
      </c>
      <c r="G2431" t="s">
        <v>732</v>
      </c>
      <c r="H2431" t="s">
        <v>767</v>
      </c>
      <c r="I2431" t="s">
        <v>768</v>
      </c>
    </row>
    <row r="2432" spans="1:9">
      <c r="A2432">
        <v>2431</v>
      </c>
      <c r="B2432" t="s">
        <v>751</v>
      </c>
      <c r="C2432" t="s">
        <v>752</v>
      </c>
      <c r="D2432">
        <v>2038</v>
      </c>
      <c r="E2432">
        <v>27238.761500000001</v>
      </c>
      <c r="F2432" t="s">
        <v>753</v>
      </c>
      <c r="G2432" t="s">
        <v>732</v>
      </c>
      <c r="H2432" t="s">
        <v>767</v>
      </c>
      <c r="I2432" t="s">
        <v>768</v>
      </c>
    </row>
    <row r="2433" spans="1:9">
      <c r="A2433">
        <v>2432</v>
      </c>
      <c r="B2433" t="s">
        <v>751</v>
      </c>
      <c r="C2433" t="s">
        <v>752</v>
      </c>
      <c r="D2433">
        <v>2039</v>
      </c>
      <c r="E2433">
        <v>26585.475480000001</v>
      </c>
      <c r="F2433" t="s">
        <v>753</v>
      </c>
      <c r="G2433" t="s">
        <v>732</v>
      </c>
      <c r="H2433" t="s">
        <v>767</v>
      </c>
      <c r="I2433" t="s">
        <v>768</v>
      </c>
    </row>
    <row r="2434" spans="1:9">
      <c r="A2434">
        <v>2433</v>
      </c>
      <c r="B2434" t="s">
        <v>751</v>
      </c>
      <c r="C2434" t="s">
        <v>752</v>
      </c>
      <c r="D2434">
        <v>2040</v>
      </c>
      <c r="E2434">
        <v>25932.189470000001</v>
      </c>
      <c r="F2434" t="s">
        <v>753</v>
      </c>
      <c r="G2434" t="s">
        <v>732</v>
      </c>
      <c r="H2434" t="s">
        <v>767</v>
      </c>
      <c r="I2434" t="s">
        <v>768</v>
      </c>
    </row>
    <row r="2435" spans="1:9">
      <c r="A2435">
        <v>2434</v>
      </c>
      <c r="B2435" t="s">
        <v>751</v>
      </c>
      <c r="C2435" t="s">
        <v>752</v>
      </c>
      <c r="D2435">
        <v>2041</v>
      </c>
      <c r="E2435">
        <v>25278.903450000002</v>
      </c>
      <c r="F2435" t="s">
        <v>753</v>
      </c>
      <c r="G2435" t="s">
        <v>732</v>
      </c>
      <c r="H2435" t="s">
        <v>767</v>
      </c>
      <c r="I2435" t="s">
        <v>768</v>
      </c>
    </row>
    <row r="2436" spans="1:9">
      <c r="A2436">
        <v>2435</v>
      </c>
      <c r="B2436" t="s">
        <v>751</v>
      </c>
      <c r="C2436" t="s">
        <v>752</v>
      </c>
      <c r="D2436">
        <v>2042</v>
      </c>
      <c r="E2436">
        <v>24625.617440000002</v>
      </c>
      <c r="F2436" t="s">
        <v>753</v>
      </c>
      <c r="G2436" t="s">
        <v>732</v>
      </c>
      <c r="H2436" t="s">
        <v>767</v>
      </c>
      <c r="I2436" t="s">
        <v>768</v>
      </c>
    </row>
    <row r="2437" spans="1:9">
      <c r="A2437">
        <v>2436</v>
      </c>
      <c r="B2437" t="s">
        <v>751</v>
      </c>
      <c r="C2437" t="s">
        <v>752</v>
      </c>
      <c r="D2437">
        <v>2043</v>
      </c>
      <c r="E2437">
        <v>23972.331429999998</v>
      </c>
      <c r="F2437" t="s">
        <v>753</v>
      </c>
      <c r="G2437" t="s">
        <v>732</v>
      </c>
      <c r="H2437" t="s">
        <v>767</v>
      </c>
      <c r="I2437" t="s">
        <v>768</v>
      </c>
    </row>
    <row r="2438" spans="1:9">
      <c r="A2438">
        <v>2437</v>
      </c>
      <c r="B2438" t="s">
        <v>751</v>
      </c>
      <c r="C2438" t="s">
        <v>752</v>
      </c>
      <c r="D2438">
        <v>2044</v>
      </c>
      <c r="E2438">
        <v>23319.045409999999</v>
      </c>
      <c r="F2438" t="s">
        <v>753</v>
      </c>
      <c r="G2438" t="s">
        <v>732</v>
      </c>
      <c r="H2438" t="s">
        <v>767</v>
      </c>
      <c r="I2438" t="s">
        <v>768</v>
      </c>
    </row>
    <row r="2439" spans="1:9">
      <c r="A2439">
        <v>2438</v>
      </c>
      <c r="B2439" t="s">
        <v>751</v>
      </c>
      <c r="C2439" t="s">
        <v>752</v>
      </c>
      <c r="D2439">
        <v>2045</v>
      </c>
      <c r="E2439">
        <v>22665.759399999999</v>
      </c>
      <c r="F2439" t="s">
        <v>753</v>
      </c>
      <c r="G2439" t="s">
        <v>732</v>
      </c>
      <c r="H2439" t="s">
        <v>767</v>
      </c>
      <c r="I2439" t="s">
        <v>768</v>
      </c>
    </row>
    <row r="2440" spans="1:9">
      <c r="A2440">
        <v>2439</v>
      </c>
      <c r="B2440" t="s">
        <v>751</v>
      </c>
      <c r="C2440" t="s">
        <v>752</v>
      </c>
      <c r="D2440">
        <v>2046</v>
      </c>
      <c r="E2440">
        <v>22012.473379999999</v>
      </c>
      <c r="F2440" t="s">
        <v>753</v>
      </c>
      <c r="G2440" t="s">
        <v>732</v>
      </c>
      <c r="H2440" t="s">
        <v>767</v>
      </c>
      <c r="I2440" t="s">
        <v>768</v>
      </c>
    </row>
    <row r="2441" spans="1:9">
      <c r="A2441">
        <v>2440</v>
      </c>
      <c r="B2441" t="s">
        <v>751</v>
      </c>
      <c r="C2441" t="s">
        <v>752</v>
      </c>
      <c r="D2441">
        <v>2047</v>
      </c>
      <c r="E2441">
        <v>21359.18737</v>
      </c>
      <c r="F2441" t="s">
        <v>753</v>
      </c>
      <c r="G2441" t="s">
        <v>732</v>
      </c>
      <c r="H2441" t="s">
        <v>767</v>
      </c>
      <c r="I2441" t="s">
        <v>768</v>
      </c>
    </row>
    <row r="2442" spans="1:9">
      <c r="A2442">
        <v>2441</v>
      </c>
      <c r="B2442" t="s">
        <v>751</v>
      </c>
      <c r="C2442" t="s">
        <v>752</v>
      </c>
      <c r="D2442">
        <v>2048</v>
      </c>
      <c r="E2442">
        <v>20705.90135</v>
      </c>
      <c r="F2442" t="s">
        <v>753</v>
      </c>
      <c r="G2442" t="s">
        <v>732</v>
      </c>
      <c r="H2442" t="s">
        <v>767</v>
      </c>
      <c r="I2442" t="s">
        <v>768</v>
      </c>
    </row>
    <row r="2443" spans="1:9">
      <c r="A2443">
        <v>2442</v>
      </c>
      <c r="B2443" t="s">
        <v>751</v>
      </c>
      <c r="C2443" t="s">
        <v>752</v>
      </c>
      <c r="D2443">
        <v>2049</v>
      </c>
      <c r="E2443">
        <v>20052.61534</v>
      </c>
      <c r="F2443" t="s">
        <v>753</v>
      </c>
      <c r="G2443" t="s">
        <v>732</v>
      </c>
      <c r="H2443" t="s">
        <v>767</v>
      </c>
      <c r="I2443" t="s">
        <v>768</v>
      </c>
    </row>
    <row r="2444" spans="1:9">
      <c r="A2444">
        <v>2443</v>
      </c>
      <c r="B2444" t="s">
        <v>751</v>
      </c>
      <c r="C2444" t="s">
        <v>752</v>
      </c>
      <c r="D2444">
        <v>2050</v>
      </c>
      <c r="E2444">
        <v>19399.329320000001</v>
      </c>
      <c r="F2444" t="s">
        <v>753</v>
      </c>
      <c r="G2444" t="s">
        <v>732</v>
      </c>
      <c r="H2444" t="s">
        <v>767</v>
      </c>
      <c r="I2444" t="s">
        <v>768</v>
      </c>
    </row>
    <row r="2445" spans="1:9">
      <c r="A2445">
        <v>2444</v>
      </c>
      <c r="B2445" t="s">
        <v>751</v>
      </c>
      <c r="C2445" t="s">
        <v>756</v>
      </c>
      <c r="D2445">
        <v>1990</v>
      </c>
      <c r="E2445">
        <v>335.67906394850041</v>
      </c>
      <c r="F2445" t="s">
        <v>753</v>
      </c>
      <c r="G2445" t="s">
        <v>732</v>
      </c>
      <c r="H2445" t="s">
        <v>767</v>
      </c>
      <c r="I2445" t="s">
        <v>768</v>
      </c>
    </row>
    <row r="2446" spans="1:9">
      <c r="A2446">
        <v>2445</v>
      </c>
      <c r="B2446" t="s">
        <v>751</v>
      </c>
      <c r="C2446" t="s">
        <v>756</v>
      </c>
      <c r="D2446">
        <v>1991</v>
      </c>
      <c r="E2446">
        <v>371.90615144239018</v>
      </c>
      <c r="F2446" t="s">
        <v>753</v>
      </c>
      <c r="G2446" t="s">
        <v>732</v>
      </c>
      <c r="H2446" t="s">
        <v>767</v>
      </c>
      <c r="I2446" t="s">
        <v>768</v>
      </c>
    </row>
    <row r="2447" spans="1:9">
      <c r="A2447">
        <v>2446</v>
      </c>
      <c r="B2447" t="s">
        <v>751</v>
      </c>
      <c r="C2447" t="s">
        <v>756</v>
      </c>
      <c r="D2447">
        <v>1992</v>
      </c>
      <c r="E2447">
        <v>394.76661750439598</v>
      </c>
      <c r="F2447" t="s">
        <v>753</v>
      </c>
      <c r="G2447" t="s">
        <v>732</v>
      </c>
      <c r="H2447" t="s">
        <v>767</v>
      </c>
      <c r="I2447" t="s">
        <v>768</v>
      </c>
    </row>
    <row r="2448" spans="1:9">
      <c r="A2448">
        <v>2447</v>
      </c>
      <c r="B2448" t="s">
        <v>751</v>
      </c>
      <c r="C2448" t="s">
        <v>756</v>
      </c>
      <c r="D2448">
        <v>1993</v>
      </c>
      <c r="E2448">
        <v>442.64120134394068</v>
      </c>
      <c r="F2448" t="s">
        <v>753</v>
      </c>
      <c r="G2448" t="s">
        <v>732</v>
      </c>
      <c r="H2448" t="s">
        <v>767</v>
      </c>
      <c r="I2448" t="s">
        <v>768</v>
      </c>
    </row>
    <row r="2449" spans="1:9">
      <c r="A2449">
        <v>2448</v>
      </c>
      <c r="B2449" t="s">
        <v>751</v>
      </c>
      <c r="C2449" t="s">
        <v>756</v>
      </c>
      <c r="D2449">
        <v>1994</v>
      </c>
      <c r="E2449">
        <v>500.41393501738128</v>
      </c>
      <c r="F2449" t="s">
        <v>753</v>
      </c>
      <c r="G2449" t="s">
        <v>732</v>
      </c>
      <c r="H2449" t="s">
        <v>767</v>
      </c>
      <c r="I2449" t="s">
        <v>768</v>
      </c>
    </row>
    <row r="2450" spans="1:9">
      <c r="A2450">
        <v>2449</v>
      </c>
      <c r="B2450" t="s">
        <v>751</v>
      </c>
      <c r="C2450" t="s">
        <v>756</v>
      </c>
      <c r="D2450">
        <v>1995</v>
      </c>
      <c r="E2450">
        <v>582.37680143737566</v>
      </c>
      <c r="F2450" t="s">
        <v>753</v>
      </c>
      <c r="G2450" t="s">
        <v>732</v>
      </c>
      <c r="H2450" t="s">
        <v>767</v>
      </c>
      <c r="I2450" t="s">
        <v>768</v>
      </c>
    </row>
    <row r="2451" spans="1:9">
      <c r="A2451">
        <v>2450</v>
      </c>
      <c r="B2451" t="s">
        <v>751</v>
      </c>
      <c r="C2451" t="s">
        <v>756</v>
      </c>
      <c r="D2451">
        <v>1996</v>
      </c>
      <c r="E2451">
        <v>541.38352746514397</v>
      </c>
      <c r="F2451" t="s">
        <v>753</v>
      </c>
      <c r="G2451" t="s">
        <v>732</v>
      </c>
      <c r="H2451" t="s">
        <v>767</v>
      </c>
      <c r="I2451" t="s">
        <v>768</v>
      </c>
    </row>
    <row r="2452" spans="1:9">
      <c r="A2452">
        <v>2451</v>
      </c>
      <c r="B2452" t="s">
        <v>751</v>
      </c>
      <c r="C2452" t="s">
        <v>756</v>
      </c>
      <c r="D2452">
        <v>1997</v>
      </c>
      <c r="E2452">
        <v>568.00527997500399</v>
      </c>
      <c r="F2452" t="s">
        <v>753</v>
      </c>
      <c r="G2452" t="s">
        <v>732</v>
      </c>
      <c r="H2452" t="s">
        <v>767</v>
      </c>
      <c r="I2452" t="s">
        <v>768</v>
      </c>
    </row>
    <row r="2453" spans="1:9">
      <c r="A2453">
        <v>2452</v>
      </c>
      <c r="B2453" t="s">
        <v>751</v>
      </c>
      <c r="C2453" t="s">
        <v>756</v>
      </c>
      <c r="D2453">
        <v>1998</v>
      </c>
      <c r="E2453">
        <v>644.77509585238522</v>
      </c>
      <c r="F2453" t="s">
        <v>753</v>
      </c>
      <c r="G2453" t="s">
        <v>732</v>
      </c>
      <c r="H2453" t="s">
        <v>767</v>
      </c>
      <c r="I2453" t="s">
        <v>768</v>
      </c>
    </row>
    <row r="2454" spans="1:9">
      <c r="A2454">
        <v>2453</v>
      </c>
      <c r="B2454" t="s">
        <v>751</v>
      </c>
      <c r="C2454" t="s">
        <v>756</v>
      </c>
      <c r="D2454">
        <v>1999</v>
      </c>
      <c r="E2454">
        <v>743.1827698796393</v>
      </c>
      <c r="F2454" t="s">
        <v>753</v>
      </c>
      <c r="G2454" t="s">
        <v>732</v>
      </c>
      <c r="H2454" t="s">
        <v>767</v>
      </c>
      <c r="I2454" t="s">
        <v>768</v>
      </c>
    </row>
    <row r="2455" spans="1:9">
      <c r="A2455">
        <v>2454</v>
      </c>
      <c r="B2455" t="s">
        <v>751</v>
      </c>
      <c r="C2455" t="s">
        <v>756</v>
      </c>
      <c r="D2455">
        <v>2000</v>
      </c>
      <c r="E2455">
        <v>790.77977704553166</v>
      </c>
      <c r="F2455" t="s">
        <v>753</v>
      </c>
      <c r="G2455" t="s">
        <v>732</v>
      </c>
      <c r="H2455" t="s">
        <v>767</v>
      </c>
      <c r="I2455" t="s">
        <v>768</v>
      </c>
    </row>
    <row r="2456" spans="1:9">
      <c r="A2456">
        <v>2455</v>
      </c>
      <c r="B2456" t="s">
        <v>751</v>
      </c>
      <c r="C2456" t="s">
        <v>756</v>
      </c>
      <c r="D2456">
        <v>2001</v>
      </c>
      <c r="E2456">
        <v>901.74608380166364</v>
      </c>
      <c r="F2456" t="s">
        <v>753</v>
      </c>
      <c r="G2456" t="s">
        <v>732</v>
      </c>
      <c r="H2456" t="s">
        <v>767</v>
      </c>
      <c r="I2456" t="s">
        <v>768</v>
      </c>
    </row>
    <row r="2457" spans="1:9">
      <c r="A2457">
        <v>2456</v>
      </c>
      <c r="B2457" t="s">
        <v>751</v>
      </c>
      <c r="C2457" t="s">
        <v>756</v>
      </c>
      <c r="D2457">
        <v>2002</v>
      </c>
      <c r="E2457">
        <v>1033.900568909587</v>
      </c>
      <c r="F2457" t="s">
        <v>753</v>
      </c>
      <c r="G2457" t="s">
        <v>732</v>
      </c>
      <c r="H2457" t="s">
        <v>767</v>
      </c>
      <c r="I2457" t="s">
        <v>768</v>
      </c>
    </row>
    <row r="2458" spans="1:9">
      <c r="A2458">
        <v>2457</v>
      </c>
      <c r="B2458" t="s">
        <v>751</v>
      </c>
      <c r="C2458" t="s">
        <v>756</v>
      </c>
      <c r="D2458">
        <v>2003</v>
      </c>
      <c r="E2458">
        <v>1001.7259658456539</v>
      </c>
      <c r="F2458" t="s">
        <v>753</v>
      </c>
      <c r="G2458" t="s">
        <v>732</v>
      </c>
      <c r="H2458" t="s">
        <v>767</v>
      </c>
      <c r="I2458" t="s">
        <v>768</v>
      </c>
    </row>
    <row r="2459" spans="1:9">
      <c r="A2459">
        <v>2458</v>
      </c>
      <c r="B2459" t="s">
        <v>751</v>
      </c>
      <c r="C2459" t="s">
        <v>756</v>
      </c>
      <c r="D2459">
        <v>2004</v>
      </c>
      <c r="E2459">
        <v>1006.908266386383</v>
      </c>
      <c r="F2459" t="s">
        <v>753</v>
      </c>
      <c r="G2459" t="s">
        <v>732</v>
      </c>
      <c r="H2459" t="s">
        <v>767</v>
      </c>
      <c r="I2459" t="s">
        <v>768</v>
      </c>
    </row>
    <row r="2460" spans="1:9">
      <c r="A2460">
        <v>2459</v>
      </c>
      <c r="B2460" t="s">
        <v>751</v>
      </c>
      <c r="C2460" t="s">
        <v>756</v>
      </c>
      <c r="D2460">
        <v>2005</v>
      </c>
      <c r="E2460">
        <v>1064.1014056601909</v>
      </c>
      <c r="F2460" t="s">
        <v>753</v>
      </c>
      <c r="G2460" t="s">
        <v>732</v>
      </c>
      <c r="H2460" t="s">
        <v>767</v>
      </c>
      <c r="I2460" t="s">
        <v>768</v>
      </c>
    </row>
    <row r="2461" spans="1:9">
      <c r="A2461">
        <v>2460</v>
      </c>
      <c r="B2461" t="s">
        <v>751</v>
      </c>
      <c r="C2461" t="s">
        <v>756</v>
      </c>
      <c r="D2461">
        <v>2006</v>
      </c>
      <c r="E2461">
        <v>929.82371535332504</v>
      </c>
      <c r="F2461" t="s">
        <v>753</v>
      </c>
      <c r="G2461" t="s">
        <v>732</v>
      </c>
      <c r="H2461" t="s">
        <v>767</v>
      </c>
      <c r="I2461" t="s">
        <v>768</v>
      </c>
    </row>
    <row r="2462" spans="1:9">
      <c r="A2462">
        <v>2461</v>
      </c>
      <c r="B2462" t="s">
        <v>751</v>
      </c>
      <c r="C2462" t="s">
        <v>756</v>
      </c>
      <c r="D2462">
        <v>2007</v>
      </c>
      <c r="E2462">
        <v>995.82021588839643</v>
      </c>
      <c r="F2462" t="s">
        <v>753</v>
      </c>
      <c r="G2462" t="s">
        <v>732</v>
      </c>
      <c r="H2462" t="s">
        <v>767</v>
      </c>
      <c r="I2462" t="s">
        <v>768</v>
      </c>
    </row>
    <row r="2463" spans="1:9">
      <c r="A2463">
        <v>2462</v>
      </c>
      <c r="B2463" t="s">
        <v>751</v>
      </c>
      <c r="C2463" t="s">
        <v>756</v>
      </c>
      <c r="D2463">
        <v>2008</v>
      </c>
      <c r="E2463">
        <v>942.63769462898597</v>
      </c>
      <c r="F2463" t="s">
        <v>753</v>
      </c>
      <c r="G2463" t="s">
        <v>732</v>
      </c>
      <c r="H2463" t="s">
        <v>767</v>
      </c>
      <c r="I2463" t="s">
        <v>768</v>
      </c>
    </row>
    <row r="2464" spans="1:9">
      <c r="A2464">
        <v>2463</v>
      </c>
      <c r="B2464" t="s">
        <v>751</v>
      </c>
      <c r="C2464" t="s">
        <v>756</v>
      </c>
      <c r="D2464">
        <v>2009</v>
      </c>
      <c r="E2464">
        <v>965.77074532463757</v>
      </c>
      <c r="F2464" t="s">
        <v>753</v>
      </c>
      <c r="G2464" t="s">
        <v>732</v>
      </c>
      <c r="H2464" t="s">
        <v>767</v>
      </c>
      <c r="I2464" t="s">
        <v>768</v>
      </c>
    </row>
    <row r="2465" spans="1:9">
      <c r="A2465">
        <v>2464</v>
      </c>
      <c r="B2465" t="s">
        <v>751</v>
      </c>
      <c r="C2465" t="s">
        <v>756</v>
      </c>
      <c r="D2465">
        <v>2010</v>
      </c>
      <c r="E2465">
        <v>961.19529073333365</v>
      </c>
      <c r="F2465" t="s">
        <v>753</v>
      </c>
      <c r="G2465" t="s">
        <v>732</v>
      </c>
      <c r="H2465" t="s">
        <v>767</v>
      </c>
      <c r="I2465" t="s">
        <v>768</v>
      </c>
    </row>
    <row r="2466" spans="1:9">
      <c r="A2466">
        <v>2465</v>
      </c>
      <c r="B2466" t="s">
        <v>751</v>
      </c>
      <c r="C2466" t="s">
        <v>756</v>
      </c>
      <c r="D2466">
        <v>2011</v>
      </c>
      <c r="E2466">
        <v>1019.706721924638</v>
      </c>
      <c r="F2466" t="s">
        <v>753</v>
      </c>
      <c r="G2466" t="s">
        <v>732</v>
      </c>
      <c r="H2466" t="s">
        <v>767</v>
      </c>
      <c r="I2466" t="s">
        <v>768</v>
      </c>
    </row>
    <row r="2467" spans="1:9">
      <c r="A2467">
        <v>2466</v>
      </c>
      <c r="B2467" t="s">
        <v>751</v>
      </c>
      <c r="C2467" t="s">
        <v>756</v>
      </c>
      <c r="D2467">
        <v>2012</v>
      </c>
      <c r="E2467">
        <v>1056.7803060434801</v>
      </c>
      <c r="F2467" t="s">
        <v>753</v>
      </c>
      <c r="G2467" t="s">
        <v>732</v>
      </c>
      <c r="H2467" t="s">
        <v>767</v>
      </c>
      <c r="I2467" t="s">
        <v>768</v>
      </c>
    </row>
    <row r="2468" spans="1:9">
      <c r="A2468">
        <v>2467</v>
      </c>
      <c r="B2468" t="s">
        <v>751</v>
      </c>
      <c r="C2468" t="s">
        <v>756</v>
      </c>
      <c r="D2468">
        <v>2013</v>
      </c>
      <c r="E2468">
        <v>965.93459042028996</v>
      </c>
      <c r="F2468" t="s">
        <v>753</v>
      </c>
      <c r="G2468" t="s">
        <v>732</v>
      </c>
      <c r="H2468" t="s">
        <v>767</v>
      </c>
      <c r="I2468" t="s">
        <v>768</v>
      </c>
    </row>
    <row r="2469" spans="1:9">
      <c r="A2469">
        <v>2468</v>
      </c>
      <c r="B2469" t="s">
        <v>751</v>
      </c>
      <c r="C2469" t="s">
        <v>756</v>
      </c>
      <c r="D2469">
        <v>2014</v>
      </c>
      <c r="E2469">
        <v>998.76015646956603</v>
      </c>
      <c r="F2469" t="s">
        <v>753</v>
      </c>
      <c r="G2469" t="s">
        <v>732</v>
      </c>
      <c r="H2469" t="s">
        <v>767</v>
      </c>
      <c r="I2469" t="s">
        <v>768</v>
      </c>
    </row>
    <row r="2470" spans="1:9">
      <c r="A2470">
        <v>2469</v>
      </c>
      <c r="B2470" t="s">
        <v>751</v>
      </c>
      <c r="C2470" t="s">
        <v>756</v>
      </c>
      <c r="D2470">
        <v>2015</v>
      </c>
      <c r="E2470">
        <v>1050.237449257972</v>
      </c>
      <c r="F2470" t="s">
        <v>753</v>
      </c>
      <c r="G2470" t="s">
        <v>732</v>
      </c>
      <c r="H2470" t="s">
        <v>767</v>
      </c>
      <c r="I2470" t="s">
        <v>768</v>
      </c>
    </row>
    <row r="2471" spans="1:9">
      <c r="A2471">
        <v>2470</v>
      </c>
      <c r="B2471" t="s">
        <v>751</v>
      </c>
      <c r="C2471" t="s">
        <v>756</v>
      </c>
      <c r="D2471">
        <v>2016</v>
      </c>
      <c r="E2471">
        <v>998.14629608116036</v>
      </c>
      <c r="F2471" t="s">
        <v>753</v>
      </c>
      <c r="G2471" t="s">
        <v>732</v>
      </c>
      <c r="H2471" t="s">
        <v>767</v>
      </c>
      <c r="I2471" t="s">
        <v>768</v>
      </c>
    </row>
    <row r="2472" spans="1:9">
      <c r="A2472">
        <v>2471</v>
      </c>
      <c r="B2472" t="s">
        <v>751</v>
      </c>
      <c r="C2472" t="s">
        <v>756</v>
      </c>
      <c r="D2472">
        <v>2017</v>
      </c>
      <c r="E2472">
        <v>967.0877161318848</v>
      </c>
      <c r="F2472" t="s">
        <v>753</v>
      </c>
      <c r="G2472" t="s">
        <v>732</v>
      </c>
      <c r="H2472" t="s">
        <v>767</v>
      </c>
      <c r="I2472" t="s">
        <v>768</v>
      </c>
    </row>
    <row r="2473" spans="1:9">
      <c r="A2473">
        <v>2472</v>
      </c>
      <c r="B2473" t="s">
        <v>751</v>
      </c>
      <c r="C2473" t="s">
        <v>756</v>
      </c>
      <c r="D2473">
        <v>2018</v>
      </c>
      <c r="E2473">
        <v>1016.543726063769</v>
      </c>
      <c r="F2473" t="s">
        <v>753</v>
      </c>
      <c r="G2473" t="s">
        <v>732</v>
      </c>
      <c r="H2473" t="s">
        <v>767</v>
      </c>
      <c r="I2473" t="s">
        <v>768</v>
      </c>
    </row>
    <row r="2474" spans="1:9">
      <c r="A2474">
        <v>2473</v>
      </c>
      <c r="B2474" t="s">
        <v>751</v>
      </c>
      <c r="C2474" t="s">
        <v>756</v>
      </c>
      <c r="D2474">
        <v>2019</v>
      </c>
      <c r="E2474">
        <v>1020.503379547827</v>
      </c>
      <c r="F2474" t="s">
        <v>753</v>
      </c>
      <c r="G2474" t="s">
        <v>732</v>
      </c>
      <c r="H2474" t="s">
        <v>767</v>
      </c>
      <c r="I2474" t="s">
        <v>768</v>
      </c>
    </row>
    <row r="2475" spans="1:9">
      <c r="A2475">
        <v>2474</v>
      </c>
      <c r="B2475" t="s">
        <v>751</v>
      </c>
      <c r="C2475" t="s">
        <v>756</v>
      </c>
      <c r="D2475">
        <v>2020</v>
      </c>
      <c r="E2475">
        <v>951.5068264405802</v>
      </c>
      <c r="F2475" t="s">
        <v>753</v>
      </c>
      <c r="G2475" t="s">
        <v>732</v>
      </c>
      <c r="H2475" t="s">
        <v>767</v>
      </c>
      <c r="I2475" t="s">
        <v>768</v>
      </c>
    </row>
    <row r="2476" spans="1:9">
      <c r="A2476">
        <v>2475</v>
      </c>
      <c r="B2476" t="s">
        <v>751</v>
      </c>
      <c r="C2476" t="s">
        <v>756</v>
      </c>
      <c r="D2476">
        <v>2021</v>
      </c>
      <c r="E2476">
        <v>908.82402129710204</v>
      </c>
      <c r="F2476" t="s">
        <v>753</v>
      </c>
      <c r="G2476" t="s">
        <v>732</v>
      </c>
      <c r="H2476" t="s">
        <v>767</v>
      </c>
      <c r="I2476" t="s">
        <v>768</v>
      </c>
    </row>
    <row r="2477" spans="1:9">
      <c r="A2477">
        <v>2476</v>
      </c>
      <c r="B2477" t="s">
        <v>751</v>
      </c>
      <c r="C2477" t="s">
        <v>756</v>
      </c>
      <c r="D2477">
        <v>2022</v>
      </c>
      <c r="E2477">
        <v>824.15120790072501</v>
      </c>
      <c r="F2477" t="s">
        <v>753</v>
      </c>
      <c r="G2477" t="s">
        <v>732</v>
      </c>
      <c r="H2477" t="s">
        <v>767</v>
      </c>
      <c r="I2477" t="s">
        <v>768</v>
      </c>
    </row>
    <row r="2478" spans="1:9">
      <c r="A2478">
        <v>2477</v>
      </c>
      <c r="B2478" t="s">
        <v>751</v>
      </c>
      <c r="C2478" t="s">
        <v>756</v>
      </c>
      <c r="D2478">
        <v>2023</v>
      </c>
      <c r="E2478">
        <v>699.42705551304402</v>
      </c>
      <c r="F2478" t="s">
        <v>753</v>
      </c>
      <c r="G2478" t="s">
        <v>732</v>
      </c>
      <c r="H2478" t="s">
        <v>767</v>
      </c>
      <c r="I2478" t="s">
        <v>768</v>
      </c>
    </row>
    <row r="2479" spans="1:9">
      <c r="A2479">
        <v>2478</v>
      </c>
      <c r="B2479" t="s">
        <v>751</v>
      </c>
      <c r="C2479" t="s">
        <v>756</v>
      </c>
      <c r="D2479">
        <v>2024</v>
      </c>
      <c r="E2479">
        <v>774.61011370000006</v>
      </c>
      <c r="F2479" t="s">
        <v>753</v>
      </c>
      <c r="G2479" t="s">
        <v>732</v>
      </c>
      <c r="H2479" t="s">
        <v>767</v>
      </c>
      <c r="I2479" t="s">
        <v>768</v>
      </c>
    </row>
    <row r="2480" spans="1:9">
      <c r="A2480">
        <v>2479</v>
      </c>
      <c r="B2480" t="s">
        <v>751</v>
      </c>
      <c r="C2480" t="s">
        <v>756</v>
      </c>
      <c r="D2480">
        <v>2025</v>
      </c>
      <c r="E2480">
        <v>766.04570539999997</v>
      </c>
      <c r="F2480" t="s">
        <v>753</v>
      </c>
      <c r="G2480" t="s">
        <v>732</v>
      </c>
      <c r="H2480" t="s">
        <v>767</v>
      </c>
      <c r="I2480" t="s">
        <v>768</v>
      </c>
    </row>
    <row r="2481" spans="1:9">
      <c r="A2481">
        <v>2480</v>
      </c>
      <c r="B2481" t="s">
        <v>751</v>
      </c>
      <c r="C2481" t="s">
        <v>756</v>
      </c>
      <c r="D2481">
        <v>2026</v>
      </c>
      <c r="E2481">
        <v>757.9287243</v>
      </c>
      <c r="F2481" t="s">
        <v>753</v>
      </c>
      <c r="G2481" t="s">
        <v>732</v>
      </c>
      <c r="H2481" t="s">
        <v>767</v>
      </c>
      <c r="I2481" t="s">
        <v>768</v>
      </c>
    </row>
    <row r="2482" spans="1:9">
      <c r="A2482">
        <v>2481</v>
      </c>
      <c r="B2482" t="s">
        <v>751</v>
      </c>
      <c r="C2482" t="s">
        <v>756</v>
      </c>
      <c r="D2482">
        <v>2027</v>
      </c>
      <c r="E2482">
        <v>749.82991600000003</v>
      </c>
      <c r="F2482" t="s">
        <v>753</v>
      </c>
      <c r="G2482" t="s">
        <v>732</v>
      </c>
      <c r="H2482" t="s">
        <v>767</v>
      </c>
      <c r="I2482" t="s">
        <v>768</v>
      </c>
    </row>
    <row r="2483" spans="1:9">
      <c r="A2483">
        <v>2482</v>
      </c>
      <c r="B2483" t="s">
        <v>751</v>
      </c>
      <c r="C2483" t="s">
        <v>756</v>
      </c>
      <c r="D2483">
        <v>2028</v>
      </c>
      <c r="E2483">
        <v>741.67401170000005</v>
      </c>
      <c r="F2483" t="s">
        <v>753</v>
      </c>
      <c r="G2483" t="s">
        <v>732</v>
      </c>
      <c r="H2483" t="s">
        <v>767</v>
      </c>
      <c r="I2483" t="s">
        <v>768</v>
      </c>
    </row>
    <row r="2484" spans="1:9">
      <c r="A2484">
        <v>2483</v>
      </c>
      <c r="B2484" t="s">
        <v>751</v>
      </c>
      <c r="C2484" t="s">
        <v>756</v>
      </c>
      <c r="D2484">
        <v>2029</v>
      </c>
      <c r="E2484">
        <v>733.54197539999996</v>
      </c>
      <c r="F2484" t="s">
        <v>753</v>
      </c>
      <c r="G2484" t="s">
        <v>732</v>
      </c>
      <c r="H2484" t="s">
        <v>767</v>
      </c>
      <c r="I2484" t="s">
        <v>768</v>
      </c>
    </row>
    <row r="2485" spans="1:9">
      <c r="A2485">
        <v>2484</v>
      </c>
      <c r="B2485" t="s">
        <v>751</v>
      </c>
      <c r="C2485" t="s">
        <v>756</v>
      </c>
      <c r="D2485">
        <v>2030</v>
      </c>
      <c r="E2485">
        <v>725.06418810000002</v>
      </c>
      <c r="F2485" t="s">
        <v>753</v>
      </c>
      <c r="G2485" t="s">
        <v>732</v>
      </c>
      <c r="H2485" t="s">
        <v>767</v>
      </c>
      <c r="I2485" t="s">
        <v>768</v>
      </c>
    </row>
    <row r="2486" spans="1:9">
      <c r="A2486">
        <v>2485</v>
      </c>
      <c r="B2486" t="s">
        <v>751</v>
      </c>
      <c r="C2486" t="s">
        <v>756</v>
      </c>
      <c r="D2486">
        <v>2031</v>
      </c>
      <c r="E2486">
        <v>778.91402019999998</v>
      </c>
      <c r="F2486" t="s">
        <v>753</v>
      </c>
      <c r="G2486" t="s">
        <v>732</v>
      </c>
      <c r="H2486" t="s">
        <v>767</v>
      </c>
      <c r="I2486" t="s">
        <v>768</v>
      </c>
    </row>
    <row r="2487" spans="1:9">
      <c r="A2487">
        <v>2486</v>
      </c>
      <c r="B2487" t="s">
        <v>751</v>
      </c>
      <c r="C2487" t="s">
        <v>756</v>
      </c>
      <c r="D2487">
        <v>2032</v>
      </c>
      <c r="E2487">
        <v>778.18912850000004</v>
      </c>
      <c r="F2487" t="s">
        <v>753</v>
      </c>
      <c r="G2487" t="s">
        <v>732</v>
      </c>
      <c r="H2487" t="s">
        <v>767</v>
      </c>
      <c r="I2487" t="s">
        <v>768</v>
      </c>
    </row>
    <row r="2488" spans="1:9">
      <c r="A2488">
        <v>2487</v>
      </c>
      <c r="B2488" t="s">
        <v>751</v>
      </c>
      <c r="C2488" t="s">
        <v>756</v>
      </c>
      <c r="D2488">
        <v>2033</v>
      </c>
      <c r="E2488">
        <v>777.46423679999998</v>
      </c>
      <c r="F2488" t="s">
        <v>753</v>
      </c>
      <c r="G2488" t="s">
        <v>732</v>
      </c>
      <c r="H2488" t="s">
        <v>767</v>
      </c>
      <c r="I2488" t="s">
        <v>768</v>
      </c>
    </row>
    <row r="2489" spans="1:9">
      <c r="A2489">
        <v>2488</v>
      </c>
      <c r="B2489" t="s">
        <v>751</v>
      </c>
      <c r="C2489" t="s">
        <v>756</v>
      </c>
      <c r="D2489">
        <v>2034</v>
      </c>
      <c r="E2489">
        <v>776.73934510000004</v>
      </c>
      <c r="F2489" t="s">
        <v>753</v>
      </c>
      <c r="G2489" t="s">
        <v>732</v>
      </c>
      <c r="H2489" t="s">
        <v>767</v>
      </c>
      <c r="I2489" t="s">
        <v>768</v>
      </c>
    </row>
    <row r="2490" spans="1:9">
      <c r="A2490">
        <v>2489</v>
      </c>
      <c r="B2490" t="s">
        <v>751</v>
      </c>
      <c r="C2490" t="s">
        <v>756</v>
      </c>
      <c r="D2490">
        <v>2035</v>
      </c>
      <c r="E2490">
        <v>776.01445339999998</v>
      </c>
      <c r="F2490" t="s">
        <v>753</v>
      </c>
      <c r="G2490" t="s">
        <v>732</v>
      </c>
      <c r="H2490" t="s">
        <v>767</v>
      </c>
      <c r="I2490" t="s">
        <v>768</v>
      </c>
    </row>
    <row r="2491" spans="1:9">
      <c r="A2491">
        <v>2490</v>
      </c>
      <c r="B2491" t="s">
        <v>751</v>
      </c>
      <c r="C2491" t="s">
        <v>756</v>
      </c>
      <c r="D2491">
        <v>2036</v>
      </c>
      <c r="E2491">
        <v>775.28956170000004</v>
      </c>
      <c r="F2491" t="s">
        <v>753</v>
      </c>
      <c r="G2491" t="s">
        <v>732</v>
      </c>
      <c r="H2491" t="s">
        <v>767</v>
      </c>
      <c r="I2491" t="s">
        <v>768</v>
      </c>
    </row>
    <row r="2492" spans="1:9">
      <c r="A2492">
        <v>2491</v>
      </c>
      <c r="B2492" t="s">
        <v>751</v>
      </c>
      <c r="C2492" t="s">
        <v>756</v>
      </c>
      <c r="D2492">
        <v>2037</v>
      </c>
      <c r="E2492">
        <v>774.64503209999998</v>
      </c>
      <c r="F2492" t="s">
        <v>753</v>
      </c>
      <c r="G2492" t="s">
        <v>732</v>
      </c>
      <c r="H2492" t="s">
        <v>767</v>
      </c>
      <c r="I2492" t="s">
        <v>768</v>
      </c>
    </row>
    <row r="2493" spans="1:9">
      <c r="A2493">
        <v>2492</v>
      </c>
      <c r="B2493" t="s">
        <v>751</v>
      </c>
      <c r="C2493" t="s">
        <v>756</v>
      </c>
      <c r="D2493">
        <v>2038</v>
      </c>
      <c r="E2493">
        <v>774.0005026</v>
      </c>
      <c r="F2493" t="s">
        <v>753</v>
      </c>
      <c r="G2493" t="s">
        <v>732</v>
      </c>
      <c r="H2493" t="s">
        <v>767</v>
      </c>
      <c r="I2493" t="s">
        <v>768</v>
      </c>
    </row>
    <row r="2494" spans="1:9">
      <c r="A2494">
        <v>2493</v>
      </c>
      <c r="B2494" t="s">
        <v>751</v>
      </c>
      <c r="C2494" t="s">
        <v>756</v>
      </c>
      <c r="D2494">
        <v>2039</v>
      </c>
      <c r="E2494">
        <v>773.35597289999998</v>
      </c>
      <c r="F2494" t="s">
        <v>753</v>
      </c>
      <c r="G2494" t="s">
        <v>732</v>
      </c>
      <c r="H2494" t="s">
        <v>767</v>
      </c>
      <c r="I2494" t="s">
        <v>768</v>
      </c>
    </row>
    <row r="2495" spans="1:9">
      <c r="A2495">
        <v>2494</v>
      </c>
      <c r="B2495" t="s">
        <v>751</v>
      </c>
      <c r="C2495" t="s">
        <v>756</v>
      </c>
      <c r="D2495">
        <v>2040</v>
      </c>
      <c r="E2495">
        <v>772.71144340000001</v>
      </c>
      <c r="F2495" t="s">
        <v>753</v>
      </c>
      <c r="G2495" t="s">
        <v>732</v>
      </c>
      <c r="H2495" t="s">
        <v>767</v>
      </c>
      <c r="I2495" t="s">
        <v>768</v>
      </c>
    </row>
    <row r="2496" spans="1:9">
      <c r="A2496">
        <v>2495</v>
      </c>
      <c r="B2496" t="s">
        <v>751</v>
      </c>
      <c r="C2496" t="s">
        <v>756</v>
      </c>
      <c r="D2496">
        <v>2041</v>
      </c>
      <c r="E2496">
        <v>772.06691379999995</v>
      </c>
      <c r="F2496" t="s">
        <v>753</v>
      </c>
      <c r="G2496" t="s">
        <v>732</v>
      </c>
      <c r="H2496" t="s">
        <v>767</v>
      </c>
      <c r="I2496" t="s">
        <v>768</v>
      </c>
    </row>
    <row r="2497" spans="1:9">
      <c r="A2497">
        <v>2496</v>
      </c>
      <c r="B2497" t="s">
        <v>751</v>
      </c>
      <c r="C2497" t="s">
        <v>756</v>
      </c>
      <c r="D2497">
        <v>2042</v>
      </c>
      <c r="E2497">
        <v>771.58310849999998</v>
      </c>
      <c r="F2497" t="s">
        <v>753</v>
      </c>
      <c r="G2497" t="s">
        <v>732</v>
      </c>
      <c r="H2497" t="s">
        <v>767</v>
      </c>
      <c r="I2497" t="s">
        <v>768</v>
      </c>
    </row>
    <row r="2498" spans="1:9">
      <c r="A2498">
        <v>2497</v>
      </c>
      <c r="B2498" t="s">
        <v>751</v>
      </c>
      <c r="C2498" t="s">
        <v>756</v>
      </c>
      <c r="D2498">
        <v>2043</v>
      </c>
      <c r="E2498">
        <v>771.09930310000004</v>
      </c>
      <c r="F2498" t="s">
        <v>753</v>
      </c>
      <c r="G2498" t="s">
        <v>732</v>
      </c>
      <c r="H2498" t="s">
        <v>767</v>
      </c>
      <c r="I2498" t="s">
        <v>768</v>
      </c>
    </row>
    <row r="2499" spans="1:9">
      <c r="A2499">
        <v>2498</v>
      </c>
      <c r="B2499" t="s">
        <v>751</v>
      </c>
      <c r="C2499" t="s">
        <v>756</v>
      </c>
      <c r="D2499">
        <v>2044</v>
      </c>
      <c r="E2499">
        <v>770.61549779999996</v>
      </c>
      <c r="F2499" t="s">
        <v>753</v>
      </c>
      <c r="G2499" t="s">
        <v>732</v>
      </c>
      <c r="H2499" t="s">
        <v>767</v>
      </c>
      <c r="I2499" t="s">
        <v>768</v>
      </c>
    </row>
    <row r="2500" spans="1:9">
      <c r="A2500">
        <v>2499</v>
      </c>
      <c r="B2500" t="s">
        <v>751</v>
      </c>
      <c r="C2500" t="s">
        <v>756</v>
      </c>
      <c r="D2500">
        <v>2045</v>
      </c>
      <c r="E2500">
        <v>770.21205459999999</v>
      </c>
      <c r="F2500" t="s">
        <v>753</v>
      </c>
      <c r="G2500" t="s">
        <v>732</v>
      </c>
      <c r="H2500" t="s">
        <v>767</v>
      </c>
      <c r="I2500" t="s">
        <v>768</v>
      </c>
    </row>
    <row r="2501" spans="1:9">
      <c r="A2501">
        <v>2500</v>
      </c>
      <c r="B2501" t="s">
        <v>751</v>
      </c>
      <c r="C2501" t="s">
        <v>756</v>
      </c>
      <c r="D2501">
        <v>2046</v>
      </c>
      <c r="E2501">
        <v>769.80861130000005</v>
      </c>
      <c r="F2501" t="s">
        <v>753</v>
      </c>
      <c r="G2501" t="s">
        <v>732</v>
      </c>
      <c r="H2501" t="s">
        <v>767</v>
      </c>
      <c r="I2501" t="s">
        <v>768</v>
      </c>
    </row>
    <row r="2502" spans="1:9">
      <c r="A2502">
        <v>2501</v>
      </c>
      <c r="B2502" t="s">
        <v>751</v>
      </c>
      <c r="C2502" t="s">
        <v>756</v>
      </c>
      <c r="D2502">
        <v>2047</v>
      </c>
      <c r="E2502">
        <v>769.40516809999997</v>
      </c>
      <c r="F2502" t="s">
        <v>753</v>
      </c>
      <c r="G2502" t="s">
        <v>732</v>
      </c>
      <c r="H2502" t="s">
        <v>767</v>
      </c>
      <c r="I2502" t="s">
        <v>768</v>
      </c>
    </row>
    <row r="2503" spans="1:9">
      <c r="A2503">
        <v>2502</v>
      </c>
      <c r="B2503" t="s">
        <v>751</v>
      </c>
      <c r="C2503" t="s">
        <v>756</v>
      </c>
      <c r="D2503">
        <v>2048</v>
      </c>
      <c r="E2503">
        <v>769.0017249</v>
      </c>
      <c r="F2503" t="s">
        <v>753</v>
      </c>
      <c r="G2503" t="s">
        <v>732</v>
      </c>
      <c r="H2503" t="s">
        <v>767</v>
      </c>
      <c r="I2503" t="s">
        <v>768</v>
      </c>
    </row>
    <row r="2504" spans="1:9">
      <c r="A2504">
        <v>2503</v>
      </c>
      <c r="B2504" t="s">
        <v>751</v>
      </c>
      <c r="C2504" t="s">
        <v>756</v>
      </c>
      <c r="D2504">
        <v>2049</v>
      </c>
      <c r="E2504">
        <v>768.5982818</v>
      </c>
      <c r="F2504" t="s">
        <v>753</v>
      </c>
      <c r="G2504" t="s">
        <v>732</v>
      </c>
      <c r="H2504" t="s">
        <v>767</v>
      </c>
      <c r="I2504" t="s">
        <v>768</v>
      </c>
    </row>
    <row r="2505" spans="1:9">
      <c r="A2505">
        <v>2504</v>
      </c>
      <c r="B2505" t="s">
        <v>751</v>
      </c>
      <c r="C2505" t="s">
        <v>756</v>
      </c>
      <c r="D2505">
        <v>2050</v>
      </c>
      <c r="E2505">
        <v>768.23501950000002</v>
      </c>
      <c r="F2505" t="s">
        <v>753</v>
      </c>
      <c r="G2505" t="s">
        <v>732</v>
      </c>
      <c r="H2505" t="s">
        <v>767</v>
      </c>
      <c r="I2505" t="s">
        <v>768</v>
      </c>
    </row>
    <row r="2506" spans="1:9">
      <c r="A2506">
        <v>2505</v>
      </c>
      <c r="B2506" t="s">
        <v>751</v>
      </c>
      <c r="C2506" t="s">
        <v>757</v>
      </c>
      <c r="D2506">
        <v>1990</v>
      </c>
      <c r="E2506">
        <v>4694.367579620086</v>
      </c>
      <c r="F2506" t="s">
        <v>753</v>
      </c>
      <c r="G2506" t="s">
        <v>732</v>
      </c>
      <c r="H2506" t="s">
        <v>767</v>
      </c>
      <c r="I2506" t="s">
        <v>768</v>
      </c>
    </row>
    <row r="2507" spans="1:9">
      <c r="A2507">
        <v>2506</v>
      </c>
      <c r="B2507" t="s">
        <v>751</v>
      </c>
      <c r="C2507" t="s">
        <v>757</v>
      </c>
      <c r="D2507">
        <v>1991</v>
      </c>
      <c r="E2507">
        <v>4770.3297773407057</v>
      </c>
      <c r="F2507" t="s">
        <v>753</v>
      </c>
      <c r="G2507" t="s">
        <v>732</v>
      </c>
      <c r="H2507" t="s">
        <v>767</v>
      </c>
      <c r="I2507" t="s">
        <v>768</v>
      </c>
    </row>
    <row r="2508" spans="1:9">
      <c r="A2508">
        <v>2507</v>
      </c>
      <c r="B2508" t="s">
        <v>751</v>
      </c>
      <c r="C2508" t="s">
        <v>757</v>
      </c>
      <c r="D2508">
        <v>1992</v>
      </c>
      <c r="E2508">
        <v>4794.0593403680896</v>
      </c>
      <c r="F2508" t="s">
        <v>753</v>
      </c>
      <c r="G2508" t="s">
        <v>732</v>
      </c>
      <c r="H2508" t="s">
        <v>767</v>
      </c>
      <c r="I2508" t="s">
        <v>768</v>
      </c>
    </row>
    <row r="2509" spans="1:9">
      <c r="A2509">
        <v>2508</v>
      </c>
      <c r="B2509" t="s">
        <v>751</v>
      </c>
      <c r="C2509" t="s">
        <v>757</v>
      </c>
      <c r="D2509">
        <v>1993</v>
      </c>
      <c r="E2509">
        <v>4982.8536622459014</v>
      </c>
      <c r="F2509" t="s">
        <v>753</v>
      </c>
      <c r="G2509" t="s">
        <v>732</v>
      </c>
      <c r="H2509" t="s">
        <v>767</v>
      </c>
      <c r="I2509" t="s">
        <v>768</v>
      </c>
    </row>
    <row r="2510" spans="1:9">
      <c r="A2510">
        <v>2509</v>
      </c>
      <c r="B2510" t="s">
        <v>751</v>
      </c>
      <c r="C2510" t="s">
        <v>757</v>
      </c>
      <c r="D2510">
        <v>1994</v>
      </c>
      <c r="E2510">
        <v>5196.8374035381567</v>
      </c>
      <c r="F2510" t="s">
        <v>753</v>
      </c>
      <c r="G2510" t="s">
        <v>732</v>
      </c>
      <c r="H2510" t="s">
        <v>767</v>
      </c>
      <c r="I2510" t="s">
        <v>768</v>
      </c>
    </row>
    <row r="2511" spans="1:9">
      <c r="A2511">
        <v>2510</v>
      </c>
      <c r="B2511" t="s">
        <v>751</v>
      </c>
      <c r="C2511" t="s">
        <v>757</v>
      </c>
      <c r="D2511">
        <v>1995</v>
      </c>
      <c r="E2511">
        <v>5405.8555898599716</v>
      </c>
      <c r="F2511" t="s">
        <v>753</v>
      </c>
      <c r="G2511" t="s">
        <v>732</v>
      </c>
      <c r="H2511" t="s">
        <v>767</v>
      </c>
      <c r="I2511" t="s">
        <v>768</v>
      </c>
    </row>
    <row r="2512" spans="1:9">
      <c r="A2512">
        <v>2511</v>
      </c>
      <c r="B2512" t="s">
        <v>751</v>
      </c>
      <c r="C2512" t="s">
        <v>757</v>
      </c>
      <c r="D2512">
        <v>1996</v>
      </c>
      <c r="E2512">
        <v>5516.3186338817914</v>
      </c>
      <c r="F2512" t="s">
        <v>753</v>
      </c>
      <c r="G2512" t="s">
        <v>732</v>
      </c>
      <c r="H2512" t="s">
        <v>767</v>
      </c>
      <c r="I2512" t="s">
        <v>768</v>
      </c>
    </row>
    <row r="2513" spans="1:9">
      <c r="A2513">
        <v>2512</v>
      </c>
      <c r="B2513" t="s">
        <v>751</v>
      </c>
      <c r="C2513" t="s">
        <v>757</v>
      </c>
      <c r="D2513">
        <v>1997</v>
      </c>
      <c r="E2513">
        <v>5541.817499541673</v>
      </c>
      <c r="F2513" t="s">
        <v>753</v>
      </c>
      <c r="G2513" t="s">
        <v>732</v>
      </c>
      <c r="H2513" t="s">
        <v>767</v>
      </c>
      <c r="I2513" t="s">
        <v>768</v>
      </c>
    </row>
    <row r="2514" spans="1:9">
      <c r="A2514">
        <v>2513</v>
      </c>
      <c r="B2514" t="s">
        <v>751</v>
      </c>
      <c r="C2514" t="s">
        <v>757</v>
      </c>
      <c r="D2514">
        <v>1998</v>
      </c>
      <c r="E2514">
        <v>5486.6174098821539</v>
      </c>
      <c r="F2514" t="s">
        <v>753</v>
      </c>
      <c r="G2514" t="s">
        <v>732</v>
      </c>
      <c r="H2514" t="s">
        <v>767</v>
      </c>
      <c r="I2514" t="s">
        <v>768</v>
      </c>
    </row>
    <row r="2515" spans="1:9">
      <c r="A2515">
        <v>2514</v>
      </c>
      <c r="B2515" t="s">
        <v>751</v>
      </c>
      <c r="C2515" t="s">
        <v>757</v>
      </c>
      <c r="D2515">
        <v>1999</v>
      </c>
      <c r="E2515">
        <v>5470.411572966992</v>
      </c>
      <c r="F2515" t="s">
        <v>753</v>
      </c>
      <c r="G2515" t="s">
        <v>732</v>
      </c>
      <c r="H2515" t="s">
        <v>767</v>
      </c>
      <c r="I2515" t="s">
        <v>768</v>
      </c>
    </row>
    <row r="2516" spans="1:9">
      <c r="A2516">
        <v>2515</v>
      </c>
      <c r="B2516" t="s">
        <v>751</v>
      </c>
      <c r="C2516" t="s">
        <v>757</v>
      </c>
      <c r="D2516">
        <v>2000</v>
      </c>
      <c r="E2516">
        <v>5730.6583009045753</v>
      </c>
      <c r="F2516" t="s">
        <v>753</v>
      </c>
      <c r="G2516" t="s">
        <v>732</v>
      </c>
      <c r="H2516" t="s">
        <v>767</v>
      </c>
      <c r="I2516" t="s">
        <v>768</v>
      </c>
    </row>
    <row r="2517" spans="1:9">
      <c r="A2517">
        <v>2516</v>
      </c>
      <c r="B2517" t="s">
        <v>751</v>
      </c>
      <c r="C2517" t="s">
        <v>757</v>
      </c>
      <c r="D2517">
        <v>2001</v>
      </c>
      <c r="E2517">
        <v>6046.7248138094074</v>
      </c>
      <c r="F2517" t="s">
        <v>753</v>
      </c>
      <c r="G2517" t="s">
        <v>732</v>
      </c>
      <c r="H2517" t="s">
        <v>767</v>
      </c>
      <c r="I2517" t="s">
        <v>768</v>
      </c>
    </row>
    <row r="2518" spans="1:9">
      <c r="A2518">
        <v>2517</v>
      </c>
      <c r="B2518" t="s">
        <v>751</v>
      </c>
      <c r="C2518" t="s">
        <v>757</v>
      </c>
      <c r="D2518">
        <v>2002</v>
      </c>
      <c r="E2518">
        <v>6122.0963102291526</v>
      </c>
      <c r="F2518" t="s">
        <v>753</v>
      </c>
      <c r="G2518" t="s">
        <v>732</v>
      </c>
      <c r="H2518" t="s">
        <v>767</v>
      </c>
      <c r="I2518" t="s">
        <v>768</v>
      </c>
    </row>
    <row r="2519" spans="1:9">
      <c r="A2519">
        <v>2518</v>
      </c>
      <c r="B2519" t="s">
        <v>751</v>
      </c>
      <c r="C2519" t="s">
        <v>757</v>
      </c>
      <c r="D2519">
        <v>2003</v>
      </c>
      <c r="E2519">
        <v>6355.7599915833889</v>
      </c>
      <c r="F2519" t="s">
        <v>753</v>
      </c>
      <c r="G2519" t="s">
        <v>732</v>
      </c>
      <c r="H2519" t="s">
        <v>767</v>
      </c>
      <c r="I2519" t="s">
        <v>768</v>
      </c>
    </row>
    <row r="2520" spans="1:9">
      <c r="A2520">
        <v>2519</v>
      </c>
      <c r="B2520" t="s">
        <v>751</v>
      </c>
      <c r="C2520" t="s">
        <v>757</v>
      </c>
      <c r="D2520">
        <v>2004</v>
      </c>
      <c r="E2520">
        <v>6460.7452678960408</v>
      </c>
      <c r="F2520" t="s">
        <v>753</v>
      </c>
      <c r="G2520" t="s">
        <v>732</v>
      </c>
      <c r="H2520" t="s">
        <v>767</v>
      </c>
      <c r="I2520" t="s">
        <v>768</v>
      </c>
    </row>
    <row r="2521" spans="1:9">
      <c r="A2521">
        <v>2520</v>
      </c>
      <c r="B2521" t="s">
        <v>751</v>
      </c>
      <c r="C2521" t="s">
        <v>757</v>
      </c>
      <c r="D2521">
        <v>2005</v>
      </c>
      <c r="E2521">
        <v>6503.8542260926824</v>
      </c>
      <c r="F2521" t="s">
        <v>753</v>
      </c>
      <c r="G2521" t="s">
        <v>732</v>
      </c>
      <c r="H2521" t="s">
        <v>767</v>
      </c>
      <c r="I2521" t="s">
        <v>768</v>
      </c>
    </row>
    <row r="2522" spans="1:9">
      <c r="A2522">
        <v>2521</v>
      </c>
      <c r="B2522" t="s">
        <v>751</v>
      </c>
      <c r="C2522" t="s">
        <v>757</v>
      </c>
      <c r="D2522">
        <v>2006</v>
      </c>
      <c r="E2522">
        <v>6282.0089613653881</v>
      </c>
      <c r="F2522" t="s">
        <v>753</v>
      </c>
      <c r="G2522" t="s">
        <v>732</v>
      </c>
      <c r="H2522" t="s">
        <v>767</v>
      </c>
      <c r="I2522" t="s">
        <v>768</v>
      </c>
    </row>
    <row r="2523" spans="1:9">
      <c r="A2523">
        <v>2522</v>
      </c>
      <c r="B2523" t="s">
        <v>751</v>
      </c>
      <c r="C2523" t="s">
        <v>757</v>
      </c>
      <c r="D2523">
        <v>2007</v>
      </c>
      <c r="E2523">
        <v>6086.6318211180542</v>
      </c>
      <c r="F2523" t="s">
        <v>753</v>
      </c>
      <c r="G2523" t="s">
        <v>732</v>
      </c>
      <c r="H2523" t="s">
        <v>767</v>
      </c>
      <c r="I2523" t="s">
        <v>768</v>
      </c>
    </row>
    <row r="2524" spans="1:9">
      <c r="A2524">
        <v>2523</v>
      </c>
      <c r="B2524" t="s">
        <v>751</v>
      </c>
      <c r="C2524" t="s">
        <v>757</v>
      </c>
      <c r="D2524">
        <v>2008</v>
      </c>
      <c r="E2524">
        <v>6131.3754276390364</v>
      </c>
      <c r="F2524" t="s">
        <v>753</v>
      </c>
      <c r="G2524" t="s">
        <v>732</v>
      </c>
      <c r="H2524" t="s">
        <v>767</v>
      </c>
      <c r="I2524" t="s">
        <v>768</v>
      </c>
    </row>
    <row r="2525" spans="1:9">
      <c r="A2525">
        <v>2524</v>
      </c>
      <c r="B2525" t="s">
        <v>751</v>
      </c>
      <c r="C2525" t="s">
        <v>757</v>
      </c>
      <c r="D2525">
        <v>2009</v>
      </c>
      <c r="E2525">
        <v>6122.5637845038927</v>
      </c>
      <c r="F2525" t="s">
        <v>753</v>
      </c>
      <c r="G2525" t="s">
        <v>732</v>
      </c>
      <c r="H2525" t="s">
        <v>767</v>
      </c>
      <c r="I2525" t="s">
        <v>768</v>
      </c>
    </row>
    <row r="2526" spans="1:9">
      <c r="A2526">
        <v>2525</v>
      </c>
      <c r="B2526" t="s">
        <v>751</v>
      </c>
      <c r="C2526" t="s">
        <v>757</v>
      </c>
      <c r="D2526">
        <v>2010</v>
      </c>
      <c r="E2526">
        <v>6277.8167819743048</v>
      </c>
      <c r="F2526" t="s">
        <v>753</v>
      </c>
      <c r="G2526" t="s">
        <v>732</v>
      </c>
      <c r="H2526" t="s">
        <v>767</v>
      </c>
      <c r="I2526" t="s">
        <v>768</v>
      </c>
    </row>
    <row r="2527" spans="1:9">
      <c r="A2527">
        <v>2526</v>
      </c>
      <c r="B2527" t="s">
        <v>751</v>
      </c>
      <c r="C2527" t="s">
        <v>757</v>
      </c>
      <c r="D2527">
        <v>2011</v>
      </c>
      <c r="E2527">
        <v>6414.7990483492322</v>
      </c>
      <c r="F2527" t="s">
        <v>753</v>
      </c>
      <c r="G2527" t="s">
        <v>732</v>
      </c>
      <c r="H2527" t="s">
        <v>767</v>
      </c>
      <c r="I2527" t="s">
        <v>768</v>
      </c>
    </row>
    <row r="2528" spans="1:9">
      <c r="A2528">
        <v>2527</v>
      </c>
      <c r="B2528" t="s">
        <v>751</v>
      </c>
      <c r="C2528" t="s">
        <v>757</v>
      </c>
      <c r="D2528">
        <v>2012</v>
      </c>
      <c r="E2528">
        <v>6515.6608528543538</v>
      </c>
      <c r="F2528" t="s">
        <v>753</v>
      </c>
      <c r="G2528" t="s">
        <v>732</v>
      </c>
      <c r="H2528" t="s">
        <v>767</v>
      </c>
      <c r="I2528" t="s">
        <v>768</v>
      </c>
    </row>
    <row r="2529" spans="1:9">
      <c r="A2529">
        <v>2528</v>
      </c>
      <c r="B2529" t="s">
        <v>751</v>
      </c>
      <c r="C2529" t="s">
        <v>757</v>
      </c>
      <c r="D2529">
        <v>2013</v>
      </c>
      <c r="E2529">
        <v>6513.4080327276833</v>
      </c>
      <c r="F2529" t="s">
        <v>753</v>
      </c>
      <c r="G2529" t="s">
        <v>732</v>
      </c>
      <c r="H2529" t="s">
        <v>767</v>
      </c>
      <c r="I2529" t="s">
        <v>768</v>
      </c>
    </row>
    <row r="2530" spans="1:9">
      <c r="A2530">
        <v>2529</v>
      </c>
      <c r="B2530" t="s">
        <v>751</v>
      </c>
      <c r="C2530" t="s">
        <v>757</v>
      </c>
      <c r="D2530">
        <v>2014</v>
      </c>
      <c r="E2530">
        <v>6725.9861666025436</v>
      </c>
      <c r="F2530" t="s">
        <v>753</v>
      </c>
      <c r="G2530" t="s">
        <v>732</v>
      </c>
      <c r="H2530" t="s">
        <v>767</v>
      </c>
      <c r="I2530" t="s">
        <v>768</v>
      </c>
    </row>
    <row r="2531" spans="1:9">
      <c r="A2531">
        <v>2530</v>
      </c>
      <c r="B2531" t="s">
        <v>751</v>
      </c>
      <c r="C2531" t="s">
        <v>757</v>
      </c>
      <c r="D2531">
        <v>2015</v>
      </c>
      <c r="E2531">
        <v>6685.8989227000238</v>
      </c>
      <c r="F2531" t="s">
        <v>753</v>
      </c>
      <c r="G2531" t="s">
        <v>732</v>
      </c>
      <c r="H2531" t="s">
        <v>767</v>
      </c>
      <c r="I2531" t="s">
        <v>768</v>
      </c>
    </row>
    <row r="2532" spans="1:9">
      <c r="A2532">
        <v>2531</v>
      </c>
      <c r="B2532" t="s">
        <v>751</v>
      </c>
      <c r="C2532" t="s">
        <v>757</v>
      </c>
      <c r="D2532">
        <v>2016</v>
      </c>
      <c r="E2532">
        <v>6704.1946516296684</v>
      </c>
      <c r="F2532" t="s">
        <v>753</v>
      </c>
      <c r="G2532" t="s">
        <v>732</v>
      </c>
      <c r="H2532" t="s">
        <v>767</v>
      </c>
      <c r="I2532" t="s">
        <v>768</v>
      </c>
    </row>
    <row r="2533" spans="1:9">
      <c r="A2533">
        <v>2532</v>
      </c>
      <c r="B2533" t="s">
        <v>751</v>
      </c>
      <c r="C2533" t="s">
        <v>757</v>
      </c>
      <c r="D2533">
        <v>2017</v>
      </c>
      <c r="E2533">
        <v>6767.5240728407234</v>
      </c>
      <c r="F2533" t="s">
        <v>753</v>
      </c>
      <c r="G2533" t="s">
        <v>732</v>
      </c>
      <c r="H2533" t="s">
        <v>767</v>
      </c>
      <c r="I2533" t="s">
        <v>768</v>
      </c>
    </row>
    <row r="2534" spans="1:9">
      <c r="A2534">
        <v>2533</v>
      </c>
      <c r="B2534" t="s">
        <v>751</v>
      </c>
      <c r="C2534" t="s">
        <v>757</v>
      </c>
      <c r="D2534">
        <v>2018</v>
      </c>
      <c r="E2534">
        <v>6847.6396745394513</v>
      </c>
      <c r="F2534" t="s">
        <v>753</v>
      </c>
      <c r="G2534" t="s">
        <v>732</v>
      </c>
      <c r="H2534" t="s">
        <v>767</v>
      </c>
      <c r="I2534" t="s">
        <v>768</v>
      </c>
    </row>
    <row r="2535" spans="1:9">
      <c r="A2535">
        <v>2534</v>
      </c>
      <c r="B2535" t="s">
        <v>751</v>
      </c>
      <c r="C2535" t="s">
        <v>757</v>
      </c>
      <c r="D2535">
        <v>2019</v>
      </c>
      <c r="E2535">
        <v>6862.7021551674434</v>
      </c>
      <c r="F2535" t="s">
        <v>753</v>
      </c>
      <c r="G2535" t="s">
        <v>732</v>
      </c>
      <c r="H2535" t="s">
        <v>767</v>
      </c>
      <c r="I2535" t="s">
        <v>768</v>
      </c>
    </row>
    <row r="2536" spans="1:9">
      <c r="A2536">
        <v>2535</v>
      </c>
      <c r="B2536" t="s">
        <v>751</v>
      </c>
      <c r="C2536" t="s">
        <v>757</v>
      </c>
      <c r="D2536">
        <v>2020</v>
      </c>
      <c r="E2536">
        <v>6971.9488312831963</v>
      </c>
      <c r="F2536" t="s">
        <v>753</v>
      </c>
      <c r="G2536" t="s">
        <v>732</v>
      </c>
      <c r="H2536" t="s">
        <v>767</v>
      </c>
      <c r="I2536" t="s">
        <v>768</v>
      </c>
    </row>
    <row r="2537" spans="1:9">
      <c r="A2537">
        <v>2536</v>
      </c>
      <c r="B2537" t="s">
        <v>751</v>
      </c>
      <c r="C2537" t="s">
        <v>757</v>
      </c>
      <c r="D2537">
        <v>2021</v>
      </c>
      <c r="E2537">
        <v>6829.7204256400692</v>
      </c>
      <c r="F2537" t="s">
        <v>753</v>
      </c>
      <c r="G2537" t="s">
        <v>732</v>
      </c>
      <c r="H2537" t="s">
        <v>767</v>
      </c>
      <c r="I2537" t="s">
        <v>768</v>
      </c>
    </row>
    <row r="2538" spans="1:9">
      <c r="A2538">
        <v>2537</v>
      </c>
      <c r="B2538" t="s">
        <v>751</v>
      </c>
      <c r="C2538" t="s">
        <v>757</v>
      </c>
      <c r="D2538">
        <v>2022</v>
      </c>
      <c r="E2538">
        <v>6546.7525165624529</v>
      </c>
      <c r="F2538" t="s">
        <v>753</v>
      </c>
      <c r="G2538" t="s">
        <v>732</v>
      </c>
      <c r="H2538" t="s">
        <v>767</v>
      </c>
      <c r="I2538" t="s">
        <v>768</v>
      </c>
    </row>
    <row r="2539" spans="1:9">
      <c r="A2539">
        <v>2538</v>
      </c>
      <c r="B2539" t="s">
        <v>751</v>
      </c>
      <c r="C2539" t="s">
        <v>757</v>
      </c>
      <c r="D2539">
        <v>2023</v>
      </c>
      <c r="E2539">
        <v>6463.8111269898764</v>
      </c>
      <c r="F2539" t="s">
        <v>753</v>
      </c>
      <c r="G2539" t="s">
        <v>732</v>
      </c>
      <c r="H2539" t="s">
        <v>767</v>
      </c>
      <c r="I2539" t="s">
        <v>768</v>
      </c>
    </row>
    <row r="2540" spans="1:9">
      <c r="A2540">
        <v>2539</v>
      </c>
      <c r="B2540" t="s">
        <v>751</v>
      </c>
      <c r="C2540" t="s">
        <v>757</v>
      </c>
      <c r="D2540">
        <v>2024</v>
      </c>
      <c r="E2540">
        <v>6386.3707240000003</v>
      </c>
      <c r="F2540" t="s">
        <v>753</v>
      </c>
      <c r="G2540" t="s">
        <v>732</v>
      </c>
      <c r="H2540" t="s">
        <v>767</v>
      </c>
      <c r="I2540" t="s">
        <v>768</v>
      </c>
    </row>
    <row r="2541" spans="1:9">
      <c r="A2541">
        <v>2540</v>
      </c>
      <c r="B2541" t="s">
        <v>751</v>
      </c>
      <c r="C2541" t="s">
        <v>757</v>
      </c>
      <c r="D2541">
        <v>2025</v>
      </c>
      <c r="E2541">
        <v>6326.9292999999998</v>
      </c>
      <c r="F2541" t="s">
        <v>753</v>
      </c>
      <c r="G2541" t="s">
        <v>732</v>
      </c>
      <c r="H2541" t="s">
        <v>767</v>
      </c>
      <c r="I2541" t="s">
        <v>768</v>
      </c>
    </row>
    <row r="2542" spans="1:9">
      <c r="A2542">
        <v>2541</v>
      </c>
      <c r="B2542" t="s">
        <v>751</v>
      </c>
      <c r="C2542" t="s">
        <v>757</v>
      </c>
      <c r="D2542">
        <v>2026</v>
      </c>
      <c r="E2542">
        <v>6263.209484</v>
      </c>
      <c r="F2542" t="s">
        <v>753</v>
      </c>
      <c r="G2542" t="s">
        <v>732</v>
      </c>
      <c r="H2542" t="s">
        <v>767</v>
      </c>
      <c r="I2542" t="s">
        <v>768</v>
      </c>
    </row>
    <row r="2543" spans="1:9">
      <c r="A2543">
        <v>2542</v>
      </c>
      <c r="B2543" t="s">
        <v>751</v>
      </c>
      <c r="C2543" t="s">
        <v>757</v>
      </c>
      <c r="D2543">
        <v>2027</v>
      </c>
      <c r="E2543">
        <v>6198.9533069999998</v>
      </c>
      <c r="F2543" t="s">
        <v>753</v>
      </c>
      <c r="G2543" t="s">
        <v>732</v>
      </c>
      <c r="H2543" t="s">
        <v>767</v>
      </c>
      <c r="I2543" t="s">
        <v>768</v>
      </c>
    </row>
    <row r="2544" spans="1:9">
      <c r="A2544">
        <v>2543</v>
      </c>
      <c r="B2544" t="s">
        <v>751</v>
      </c>
      <c r="C2544" t="s">
        <v>757</v>
      </c>
      <c r="D2544">
        <v>2028</v>
      </c>
      <c r="E2544">
        <v>6139.8488209999996</v>
      </c>
      <c r="F2544" t="s">
        <v>753</v>
      </c>
      <c r="G2544" t="s">
        <v>732</v>
      </c>
      <c r="H2544" t="s">
        <v>767</v>
      </c>
      <c r="I2544" t="s">
        <v>768</v>
      </c>
    </row>
    <row r="2545" spans="1:9">
      <c r="A2545">
        <v>2544</v>
      </c>
      <c r="B2545" t="s">
        <v>751</v>
      </c>
      <c r="C2545" t="s">
        <v>757</v>
      </c>
      <c r="D2545">
        <v>2029</v>
      </c>
      <c r="E2545">
        <v>6063.652</v>
      </c>
      <c r="F2545" t="s">
        <v>753</v>
      </c>
      <c r="G2545" t="s">
        <v>732</v>
      </c>
      <c r="H2545" t="s">
        <v>767</v>
      </c>
      <c r="I2545" t="s">
        <v>768</v>
      </c>
    </row>
    <row r="2546" spans="1:9">
      <c r="A2546">
        <v>2545</v>
      </c>
      <c r="B2546" t="s">
        <v>751</v>
      </c>
      <c r="C2546" t="s">
        <v>757</v>
      </c>
      <c r="D2546">
        <v>2030</v>
      </c>
      <c r="E2546">
        <v>5997.503119</v>
      </c>
      <c r="F2546" t="s">
        <v>753</v>
      </c>
      <c r="G2546" t="s">
        <v>732</v>
      </c>
      <c r="H2546" t="s">
        <v>767</v>
      </c>
      <c r="I2546" t="s">
        <v>768</v>
      </c>
    </row>
    <row r="2547" spans="1:9">
      <c r="A2547">
        <v>2546</v>
      </c>
      <c r="B2547" t="s">
        <v>751</v>
      </c>
      <c r="C2547" t="s">
        <v>757</v>
      </c>
      <c r="D2547">
        <v>2031</v>
      </c>
      <c r="E2547">
        <v>6453.3574779999999</v>
      </c>
      <c r="F2547" t="s">
        <v>753</v>
      </c>
      <c r="G2547" t="s">
        <v>732</v>
      </c>
      <c r="H2547" t="s">
        <v>767</v>
      </c>
      <c r="I2547" t="s">
        <v>768</v>
      </c>
    </row>
    <row r="2548" spans="1:9">
      <c r="A2548">
        <v>2547</v>
      </c>
      <c r="B2548" t="s">
        <v>751</v>
      </c>
      <c r="C2548" t="s">
        <v>757</v>
      </c>
      <c r="D2548">
        <v>2032</v>
      </c>
      <c r="E2548">
        <v>6468.4991209999998</v>
      </c>
      <c r="F2548" t="s">
        <v>753</v>
      </c>
      <c r="G2548" t="s">
        <v>732</v>
      </c>
      <c r="H2548" t="s">
        <v>767</v>
      </c>
      <c r="I2548" t="s">
        <v>768</v>
      </c>
    </row>
    <row r="2549" spans="1:9">
      <c r="A2549">
        <v>2548</v>
      </c>
      <c r="B2549" t="s">
        <v>751</v>
      </c>
      <c r="C2549" t="s">
        <v>757</v>
      </c>
      <c r="D2549">
        <v>2033</v>
      </c>
      <c r="E2549">
        <v>6466.9680159999998</v>
      </c>
      <c r="F2549" t="s">
        <v>753</v>
      </c>
      <c r="G2549" t="s">
        <v>732</v>
      </c>
      <c r="H2549" t="s">
        <v>767</v>
      </c>
      <c r="I2549" t="s">
        <v>768</v>
      </c>
    </row>
    <row r="2550" spans="1:9">
      <c r="A2550">
        <v>2549</v>
      </c>
      <c r="B2550" t="s">
        <v>751</v>
      </c>
      <c r="C2550" t="s">
        <v>757</v>
      </c>
      <c r="D2550">
        <v>2034</v>
      </c>
      <c r="E2550">
        <v>6473.9852389999996</v>
      </c>
      <c r="F2550" t="s">
        <v>753</v>
      </c>
      <c r="G2550" t="s">
        <v>732</v>
      </c>
      <c r="H2550" t="s">
        <v>767</v>
      </c>
      <c r="I2550" t="s">
        <v>768</v>
      </c>
    </row>
    <row r="2551" spans="1:9">
      <c r="A2551">
        <v>2550</v>
      </c>
      <c r="B2551" t="s">
        <v>751</v>
      </c>
      <c r="C2551" t="s">
        <v>757</v>
      </c>
      <c r="D2551">
        <v>2035</v>
      </c>
      <c r="E2551">
        <v>6480.714825</v>
      </c>
      <c r="F2551" t="s">
        <v>753</v>
      </c>
      <c r="G2551" t="s">
        <v>732</v>
      </c>
      <c r="H2551" t="s">
        <v>767</v>
      </c>
      <c r="I2551" t="s">
        <v>768</v>
      </c>
    </row>
    <row r="2552" spans="1:9">
      <c r="A2552">
        <v>2551</v>
      </c>
      <c r="B2552" t="s">
        <v>751</v>
      </c>
      <c r="C2552" t="s">
        <v>757</v>
      </c>
      <c r="D2552">
        <v>2036</v>
      </c>
      <c r="E2552">
        <v>6496.4333969999998</v>
      </c>
      <c r="F2552" t="s">
        <v>753</v>
      </c>
      <c r="G2552" t="s">
        <v>732</v>
      </c>
      <c r="H2552" t="s">
        <v>767</v>
      </c>
      <c r="I2552" t="s">
        <v>768</v>
      </c>
    </row>
    <row r="2553" spans="1:9">
      <c r="A2553">
        <v>2552</v>
      </c>
      <c r="B2553" t="s">
        <v>751</v>
      </c>
      <c r="C2553" t="s">
        <v>757</v>
      </c>
      <c r="D2553">
        <v>2037</v>
      </c>
      <c r="E2553">
        <v>6495.6478420000003</v>
      </c>
      <c r="F2553" t="s">
        <v>753</v>
      </c>
      <c r="G2553" t="s">
        <v>732</v>
      </c>
      <c r="H2553" t="s">
        <v>767</v>
      </c>
      <c r="I2553" t="s">
        <v>768</v>
      </c>
    </row>
    <row r="2554" spans="1:9">
      <c r="A2554">
        <v>2553</v>
      </c>
      <c r="B2554" t="s">
        <v>751</v>
      </c>
      <c r="C2554" t="s">
        <v>757</v>
      </c>
      <c r="D2554">
        <v>2038</v>
      </c>
      <c r="E2554">
        <v>6503.4937870000003</v>
      </c>
      <c r="F2554" t="s">
        <v>753</v>
      </c>
      <c r="G2554" t="s">
        <v>732</v>
      </c>
      <c r="H2554" t="s">
        <v>767</v>
      </c>
      <c r="I2554" t="s">
        <v>768</v>
      </c>
    </row>
    <row r="2555" spans="1:9">
      <c r="A2555">
        <v>2554</v>
      </c>
      <c r="B2555" t="s">
        <v>751</v>
      </c>
      <c r="C2555" t="s">
        <v>757</v>
      </c>
      <c r="D2555">
        <v>2039</v>
      </c>
      <c r="E2555">
        <v>6511.366403</v>
      </c>
      <c r="F2555" t="s">
        <v>753</v>
      </c>
      <c r="G2555" t="s">
        <v>732</v>
      </c>
      <c r="H2555" t="s">
        <v>767</v>
      </c>
      <c r="I2555" t="s">
        <v>768</v>
      </c>
    </row>
    <row r="2556" spans="1:9">
      <c r="A2556">
        <v>2555</v>
      </c>
      <c r="B2556" t="s">
        <v>751</v>
      </c>
      <c r="C2556" t="s">
        <v>757</v>
      </c>
      <c r="D2556">
        <v>2040</v>
      </c>
      <c r="E2556">
        <v>6527.9005420000003</v>
      </c>
      <c r="F2556" t="s">
        <v>753</v>
      </c>
      <c r="G2556" t="s">
        <v>732</v>
      </c>
      <c r="H2556" t="s">
        <v>767</v>
      </c>
      <c r="I2556" t="s">
        <v>768</v>
      </c>
    </row>
    <row r="2557" spans="1:9">
      <c r="A2557">
        <v>2556</v>
      </c>
      <c r="B2557" t="s">
        <v>751</v>
      </c>
      <c r="C2557" t="s">
        <v>757</v>
      </c>
      <c r="D2557">
        <v>2041</v>
      </c>
      <c r="E2557">
        <v>6527.4511190000003</v>
      </c>
      <c r="F2557" t="s">
        <v>753</v>
      </c>
      <c r="G2557" t="s">
        <v>732</v>
      </c>
      <c r="H2557" t="s">
        <v>767</v>
      </c>
      <c r="I2557" t="s">
        <v>768</v>
      </c>
    </row>
    <row r="2558" spans="1:9">
      <c r="A2558">
        <v>2557</v>
      </c>
      <c r="B2558" t="s">
        <v>751</v>
      </c>
      <c r="C2558" t="s">
        <v>757</v>
      </c>
      <c r="D2558">
        <v>2042</v>
      </c>
      <c r="E2558">
        <v>6536.7779540000001</v>
      </c>
      <c r="F2558" t="s">
        <v>753</v>
      </c>
      <c r="G2558" t="s">
        <v>732</v>
      </c>
      <c r="H2558" t="s">
        <v>767</v>
      </c>
      <c r="I2558" t="s">
        <v>768</v>
      </c>
    </row>
    <row r="2559" spans="1:9">
      <c r="A2559">
        <v>2558</v>
      </c>
      <c r="B2559" t="s">
        <v>751</v>
      </c>
      <c r="C2559" t="s">
        <v>757</v>
      </c>
      <c r="D2559">
        <v>2043</v>
      </c>
      <c r="E2559">
        <v>6546.2318969999997</v>
      </c>
      <c r="F2559" t="s">
        <v>753</v>
      </c>
      <c r="G2559" t="s">
        <v>732</v>
      </c>
      <c r="H2559" t="s">
        <v>767</v>
      </c>
      <c r="I2559" t="s">
        <v>768</v>
      </c>
    </row>
    <row r="2560" spans="1:9">
      <c r="A2560">
        <v>2559</v>
      </c>
      <c r="B2560" t="s">
        <v>751</v>
      </c>
      <c r="C2560" t="s">
        <v>757</v>
      </c>
      <c r="D2560">
        <v>2044</v>
      </c>
      <c r="E2560">
        <v>6564.4863359999999</v>
      </c>
      <c r="F2560" t="s">
        <v>753</v>
      </c>
      <c r="G2560" t="s">
        <v>732</v>
      </c>
      <c r="H2560" t="s">
        <v>767</v>
      </c>
      <c r="I2560" t="s">
        <v>768</v>
      </c>
    </row>
    <row r="2561" spans="1:9">
      <c r="A2561">
        <v>2560</v>
      </c>
      <c r="B2561" t="s">
        <v>751</v>
      </c>
      <c r="C2561" t="s">
        <v>757</v>
      </c>
      <c r="D2561">
        <v>2045</v>
      </c>
      <c r="E2561">
        <v>6566.1093170000004</v>
      </c>
      <c r="F2561" t="s">
        <v>753</v>
      </c>
      <c r="G2561" t="s">
        <v>732</v>
      </c>
      <c r="H2561" t="s">
        <v>767</v>
      </c>
      <c r="I2561" t="s">
        <v>768</v>
      </c>
    </row>
    <row r="2562" spans="1:9">
      <c r="A2562">
        <v>2561</v>
      </c>
      <c r="B2562" t="s">
        <v>751</v>
      </c>
      <c r="C2562" t="s">
        <v>757</v>
      </c>
      <c r="D2562">
        <v>2046</v>
      </c>
      <c r="E2562">
        <v>6576.4710649999997</v>
      </c>
      <c r="F2562" t="s">
        <v>753</v>
      </c>
      <c r="G2562" t="s">
        <v>732</v>
      </c>
      <c r="H2562" t="s">
        <v>767</v>
      </c>
      <c r="I2562" t="s">
        <v>768</v>
      </c>
    </row>
    <row r="2563" spans="1:9">
      <c r="A2563">
        <v>2562</v>
      </c>
      <c r="B2563" t="s">
        <v>751</v>
      </c>
      <c r="C2563" t="s">
        <v>757</v>
      </c>
      <c r="D2563">
        <v>2047</v>
      </c>
      <c r="E2563">
        <v>6586.8752549999999</v>
      </c>
      <c r="F2563" t="s">
        <v>753</v>
      </c>
      <c r="G2563" t="s">
        <v>732</v>
      </c>
      <c r="H2563" t="s">
        <v>767</v>
      </c>
      <c r="I2563" t="s">
        <v>768</v>
      </c>
    </row>
    <row r="2564" spans="1:9">
      <c r="A2564">
        <v>2563</v>
      </c>
      <c r="B2564" t="s">
        <v>751</v>
      </c>
      <c r="C2564" t="s">
        <v>757</v>
      </c>
      <c r="D2564">
        <v>2048</v>
      </c>
      <c r="E2564">
        <v>6606.0820540000004</v>
      </c>
      <c r="F2564" t="s">
        <v>753</v>
      </c>
      <c r="G2564" t="s">
        <v>732</v>
      </c>
      <c r="H2564" t="s">
        <v>767</v>
      </c>
      <c r="I2564" t="s">
        <v>768</v>
      </c>
    </row>
    <row r="2565" spans="1:9">
      <c r="A2565">
        <v>2564</v>
      </c>
      <c r="B2565" t="s">
        <v>751</v>
      </c>
      <c r="C2565" t="s">
        <v>757</v>
      </c>
      <c r="D2565">
        <v>2049</v>
      </c>
      <c r="E2565">
        <v>6608.0308670000004</v>
      </c>
      <c r="F2565" t="s">
        <v>753</v>
      </c>
      <c r="G2565" t="s">
        <v>732</v>
      </c>
      <c r="H2565" t="s">
        <v>767</v>
      </c>
      <c r="I2565" t="s">
        <v>768</v>
      </c>
    </row>
    <row r="2566" spans="1:9">
      <c r="A2566">
        <v>2565</v>
      </c>
      <c r="B2566" t="s">
        <v>751</v>
      </c>
      <c r="C2566" t="s">
        <v>757</v>
      </c>
      <c r="D2566">
        <v>2050</v>
      </c>
      <c r="E2566">
        <v>6610.123928</v>
      </c>
      <c r="F2566" t="s">
        <v>753</v>
      </c>
      <c r="G2566" t="s">
        <v>732</v>
      </c>
      <c r="H2566" t="s">
        <v>767</v>
      </c>
      <c r="I2566" t="s">
        <v>768</v>
      </c>
    </row>
    <row r="2567" spans="1:9">
      <c r="A2567">
        <v>2566</v>
      </c>
      <c r="B2567" t="s">
        <v>152</v>
      </c>
      <c r="C2567" t="s">
        <v>752</v>
      </c>
      <c r="D2567">
        <v>1990</v>
      </c>
      <c r="E2567">
        <v>30.911999999999999</v>
      </c>
      <c r="F2567" t="s">
        <v>753</v>
      </c>
      <c r="G2567" t="s">
        <v>732</v>
      </c>
      <c r="H2567" t="s">
        <v>767</v>
      </c>
      <c r="I2567" t="s">
        <v>768</v>
      </c>
    </row>
    <row r="2568" spans="1:9">
      <c r="A2568">
        <v>2567</v>
      </c>
      <c r="B2568" t="s">
        <v>152</v>
      </c>
      <c r="C2568" t="s">
        <v>752</v>
      </c>
      <c r="D2568">
        <v>1991</v>
      </c>
      <c r="E2568">
        <v>52.808</v>
      </c>
      <c r="F2568" t="s">
        <v>753</v>
      </c>
      <c r="G2568" t="s">
        <v>732</v>
      </c>
      <c r="H2568" t="s">
        <v>767</v>
      </c>
      <c r="I2568" t="s">
        <v>768</v>
      </c>
    </row>
    <row r="2569" spans="1:9">
      <c r="A2569">
        <v>2568</v>
      </c>
      <c r="B2569" t="s">
        <v>152</v>
      </c>
      <c r="C2569" t="s">
        <v>752</v>
      </c>
      <c r="D2569">
        <v>1992</v>
      </c>
      <c r="E2569">
        <v>44.758000000000003</v>
      </c>
      <c r="F2569" t="s">
        <v>753</v>
      </c>
      <c r="G2569" t="s">
        <v>732</v>
      </c>
      <c r="H2569" t="s">
        <v>767</v>
      </c>
      <c r="I2569" t="s">
        <v>768</v>
      </c>
    </row>
    <row r="2570" spans="1:9">
      <c r="A2570">
        <v>2569</v>
      </c>
      <c r="B2570" t="s">
        <v>152</v>
      </c>
      <c r="C2570" t="s">
        <v>752</v>
      </c>
      <c r="D2570">
        <v>1993</v>
      </c>
      <c r="E2570">
        <v>50.231999999999999</v>
      </c>
      <c r="F2570" t="s">
        <v>753</v>
      </c>
      <c r="G2570" t="s">
        <v>732</v>
      </c>
      <c r="H2570" t="s">
        <v>767</v>
      </c>
      <c r="I2570" t="s">
        <v>768</v>
      </c>
    </row>
    <row r="2571" spans="1:9">
      <c r="A2571">
        <v>2570</v>
      </c>
      <c r="B2571" t="s">
        <v>152</v>
      </c>
      <c r="C2571" t="s">
        <v>752</v>
      </c>
      <c r="D2571">
        <v>1994</v>
      </c>
      <c r="E2571">
        <v>62.983199999999997</v>
      </c>
      <c r="F2571" t="s">
        <v>753</v>
      </c>
      <c r="G2571" t="s">
        <v>732</v>
      </c>
      <c r="H2571" t="s">
        <v>767</v>
      </c>
      <c r="I2571" t="s">
        <v>768</v>
      </c>
    </row>
    <row r="2572" spans="1:9">
      <c r="A2572">
        <v>2571</v>
      </c>
      <c r="B2572" t="s">
        <v>152</v>
      </c>
      <c r="C2572" t="s">
        <v>752</v>
      </c>
      <c r="D2572">
        <v>1995</v>
      </c>
      <c r="E2572">
        <v>88.619809599999996</v>
      </c>
      <c r="F2572" t="s">
        <v>753</v>
      </c>
      <c r="G2572" t="s">
        <v>732</v>
      </c>
      <c r="H2572" t="s">
        <v>767</v>
      </c>
      <c r="I2572" t="s">
        <v>768</v>
      </c>
    </row>
    <row r="2573" spans="1:9">
      <c r="A2573">
        <v>2572</v>
      </c>
      <c r="B2573" t="s">
        <v>152</v>
      </c>
      <c r="C2573" t="s">
        <v>752</v>
      </c>
      <c r="D2573">
        <v>1996</v>
      </c>
      <c r="E2573">
        <v>118.9241956</v>
      </c>
      <c r="F2573" t="s">
        <v>753</v>
      </c>
      <c r="G2573" t="s">
        <v>732</v>
      </c>
      <c r="H2573" t="s">
        <v>767</v>
      </c>
      <c r="I2573" t="s">
        <v>768</v>
      </c>
    </row>
    <row r="2574" spans="1:9">
      <c r="A2574">
        <v>2573</v>
      </c>
      <c r="B2574" t="s">
        <v>152</v>
      </c>
      <c r="C2574" t="s">
        <v>752</v>
      </c>
      <c r="D2574">
        <v>1997</v>
      </c>
      <c r="E2574">
        <v>122.6756888</v>
      </c>
      <c r="F2574" t="s">
        <v>753</v>
      </c>
      <c r="G2574" t="s">
        <v>732</v>
      </c>
      <c r="H2574" t="s">
        <v>767</v>
      </c>
      <c r="I2574" t="s">
        <v>768</v>
      </c>
    </row>
    <row r="2575" spans="1:9">
      <c r="A2575">
        <v>2574</v>
      </c>
      <c r="B2575" t="s">
        <v>152</v>
      </c>
      <c r="C2575" t="s">
        <v>752</v>
      </c>
      <c r="D2575">
        <v>1998</v>
      </c>
      <c r="E2575">
        <v>115.4954108</v>
      </c>
      <c r="F2575" t="s">
        <v>753</v>
      </c>
      <c r="G2575" t="s">
        <v>732</v>
      </c>
      <c r="H2575" t="s">
        <v>767</v>
      </c>
      <c r="I2575" t="s">
        <v>768</v>
      </c>
    </row>
    <row r="2576" spans="1:9">
      <c r="A2576">
        <v>2575</v>
      </c>
      <c r="B2576" t="s">
        <v>152</v>
      </c>
      <c r="C2576" t="s">
        <v>752</v>
      </c>
      <c r="D2576">
        <v>1999</v>
      </c>
      <c r="E2576">
        <v>132.8328568</v>
      </c>
      <c r="F2576" t="s">
        <v>753</v>
      </c>
      <c r="G2576" t="s">
        <v>732</v>
      </c>
      <c r="H2576" t="s">
        <v>767</v>
      </c>
      <c r="I2576" t="s">
        <v>768</v>
      </c>
    </row>
    <row r="2577" spans="1:9">
      <c r="A2577">
        <v>2576</v>
      </c>
      <c r="B2577" t="s">
        <v>152</v>
      </c>
      <c r="C2577" t="s">
        <v>752</v>
      </c>
      <c r="D2577">
        <v>2000</v>
      </c>
      <c r="E2577">
        <v>155.24676160000001</v>
      </c>
      <c r="F2577" t="s">
        <v>753</v>
      </c>
      <c r="G2577" t="s">
        <v>732</v>
      </c>
      <c r="H2577" t="s">
        <v>767</v>
      </c>
      <c r="I2577" t="s">
        <v>768</v>
      </c>
    </row>
    <row r="2578" spans="1:9">
      <c r="A2578">
        <v>2577</v>
      </c>
      <c r="B2578" t="s">
        <v>152</v>
      </c>
      <c r="C2578" t="s">
        <v>752</v>
      </c>
      <c r="D2578">
        <v>2001</v>
      </c>
      <c r="E2578">
        <v>137.3219876</v>
      </c>
      <c r="F2578" t="s">
        <v>753</v>
      </c>
      <c r="G2578" t="s">
        <v>732</v>
      </c>
      <c r="H2578" t="s">
        <v>767</v>
      </c>
      <c r="I2578" t="s">
        <v>768</v>
      </c>
    </row>
    <row r="2579" spans="1:9">
      <c r="A2579">
        <v>2578</v>
      </c>
      <c r="B2579" t="s">
        <v>152</v>
      </c>
      <c r="C2579" t="s">
        <v>752</v>
      </c>
      <c r="D2579">
        <v>2002</v>
      </c>
      <c r="E2579">
        <v>146.9207432</v>
      </c>
      <c r="F2579" t="s">
        <v>753</v>
      </c>
      <c r="G2579" t="s">
        <v>732</v>
      </c>
      <c r="H2579" t="s">
        <v>767</v>
      </c>
      <c r="I2579" t="s">
        <v>768</v>
      </c>
    </row>
    <row r="2580" spans="1:9">
      <c r="A2580">
        <v>2579</v>
      </c>
      <c r="B2580" t="s">
        <v>152</v>
      </c>
      <c r="C2580" t="s">
        <v>752</v>
      </c>
      <c r="D2580">
        <v>2003</v>
      </c>
      <c r="E2580">
        <v>62.320974800000002</v>
      </c>
      <c r="F2580" t="s">
        <v>753</v>
      </c>
      <c r="G2580" t="s">
        <v>732</v>
      </c>
      <c r="H2580" t="s">
        <v>767</v>
      </c>
      <c r="I2580" t="s">
        <v>768</v>
      </c>
    </row>
    <row r="2581" spans="1:9">
      <c r="A2581">
        <v>2580</v>
      </c>
      <c r="B2581" t="s">
        <v>152</v>
      </c>
      <c r="C2581" t="s">
        <v>752</v>
      </c>
      <c r="D2581">
        <v>2004</v>
      </c>
      <c r="E2581">
        <v>70.054899599999999</v>
      </c>
      <c r="F2581" t="s">
        <v>753</v>
      </c>
      <c r="G2581" t="s">
        <v>732</v>
      </c>
      <c r="H2581" t="s">
        <v>767</v>
      </c>
      <c r="I2581" t="s">
        <v>768</v>
      </c>
    </row>
    <row r="2582" spans="1:9">
      <c r="A2582">
        <v>2581</v>
      </c>
      <c r="B2582" t="s">
        <v>152</v>
      </c>
      <c r="C2582" t="s">
        <v>752</v>
      </c>
      <c r="D2582">
        <v>2005</v>
      </c>
      <c r="E2582">
        <v>22.103045999999999</v>
      </c>
      <c r="F2582" t="s">
        <v>753</v>
      </c>
      <c r="G2582" t="s">
        <v>732</v>
      </c>
      <c r="H2582" t="s">
        <v>767</v>
      </c>
      <c r="I2582" t="s">
        <v>768</v>
      </c>
    </row>
    <row r="2583" spans="1:9">
      <c r="A2583">
        <v>2582</v>
      </c>
      <c r="B2583" t="s">
        <v>152</v>
      </c>
      <c r="C2583" t="s">
        <v>752</v>
      </c>
      <c r="D2583">
        <v>2006</v>
      </c>
      <c r="E2583">
        <v>26.031123999999998</v>
      </c>
      <c r="F2583" t="s">
        <v>753</v>
      </c>
      <c r="G2583" t="s">
        <v>732</v>
      </c>
      <c r="H2583" t="s">
        <v>767</v>
      </c>
      <c r="I2583" t="s">
        <v>768</v>
      </c>
    </row>
    <row r="2584" spans="1:9">
      <c r="A2584">
        <v>2583</v>
      </c>
      <c r="B2584" t="s">
        <v>152</v>
      </c>
      <c r="C2584" t="s">
        <v>752</v>
      </c>
      <c r="D2584">
        <v>2007</v>
      </c>
      <c r="E2584">
        <v>27.993456399999999</v>
      </c>
      <c r="F2584" t="s">
        <v>753</v>
      </c>
      <c r="G2584" t="s">
        <v>732</v>
      </c>
      <c r="H2584" t="s">
        <v>767</v>
      </c>
      <c r="I2584" t="s">
        <v>768</v>
      </c>
    </row>
    <row r="2585" spans="1:9">
      <c r="A2585">
        <v>2584</v>
      </c>
      <c r="B2585" t="s">
        <v>152</v>
      </c>
      <c r="C2585" t="s">
        <v>752</v>
      </c>
      <c r="D2585">
        <v>2008</v>
      </c>
      <c r="E2585">
        <v>36.728479200000002</v>
      </c>
      <c r="F2585" t="s">
        <v>753</v>
      </c>
      <c r="G2585" t="s">
        <v>732</v>
      </c>
      <c r="H2585" t="s">
        <v>767</v>
      </c>
      <c r="I2585" t="s">
        <v>768</v>
      </c>
    </row>
    <row r="2586" spans="1:9">
      <c r="A2586">
        <v>2585</v>
      </c>
      <c r="B2586" t="s">
        <v>152</v>
      </c>
      <c r="C2586" t="s">
        <v>752</v>
      </c>
      <c r="D2586">
        <v>2009</v>
      </c>
      <c r="E2586">
        <v>52.959984000000013</v>
      </c>
      <c r="F2586" t="s">
        <v>753</v>
      </c>
      <c r="G2586" t="s">
        <v>732</v>
      </c>
      <c r="H2586" t="s">
        <v>767</v>
      </c>
      <c r="I2586" t="s">
        <v>768</v>
      </c>
    </row>
    <row r="2587" spans="1:9">
      <c r="A2587">
        <v>2586</v>
      </c>
      <c r="B2587" t="s">
        <v>152</v>
      </c>
      <c r="C2587" t="s">
        <v>752</v>
      </c>
      <c r="D2587">
        <v>2010</v>
      </c>
      <c r="E2587">
        <v>53.373045599999998</v>
      </c>
      <c r="F2587" t="s">
        <v>753</v>
      </c>
      <c r="G2587" t="s">
        <v>732</v>
      </c>
      <c r="H2587" t="s">
        <v>767</v>
      </c>
      <c r="I2587" t="s">
        <v>768</v>
      </c>
    </row>
    <row r="2588" spans="1:9">
      <c r="A2588">
        <v>2587</v>
      </c>
      <c r="B2588" t="s">
        <v>152</v>
      </c>
      <c r="C2588" t="s">
        <v>752</v>
      </c>
      <c r="D2588">
        <v>2011</v>
      </c>
      <c r="E2588">
        <v>53.646681200000003</v>
      </c>
      <c r="F2588" t="s">
        <v>753</v>
      </c>
      <c r="G2588" t="s">
        <v>732</v>
      </c>
      <c r="H2588" t="s">
        <v>767</v>
      </c>
      <c r="I2588" t="s">
        <v>768</v>
      </c>
    </row>
    <row r="2589" spans="1:9">
      <c r="A2589">
        <v>2588</v>
      </c>
      <c r="B2589" t="s">
        <v>152</v>
      </c>
      <c r="C2589" t="s">
        <v>752</v>
      </c>
      <c r="D2589">
        <v>2012</v>
      </c>
      <c r="E2589">
        <v>71.326992799999999</v>
      </c>
      <c r="F2589" t="s">
        <v>753</v>
      </c>
      <c r="G2589" t="s">
        <v>732</v>
      </c>
      <c r="H2589" t="s">
        <v>767</v>
      </c>
      <c r="I2589" t="s">
        <v>768</v>
      </c>
    </row>
    <row r="2590" spans="1:9">
      <c r="A2590">
        <v>2589</v>
      </c>
      <c r="B2590" t="s">
        <v>152</v>
      </c>
      <c r="C2590" t="s">
        <v>752</v>
      </c>
      <c r="D2590">
        <v>2013</v>
      </c>
      <c r="E2590">
        <v>91.447162800000001</v>
      </c>
      <c r="F2590" t="s">
        <v>753</v>
      </c>
      <c r="G2590" t="s">
        <v>732</v>
      </c>
      <c r="H2590" t="s">
        <v>767</v>
      </c>
      <c r="I2590" t="s">
        <v>768</v>
      </c>
    </row>
    <row r="2591" spans="1:9">
      <c r="A2591">
        <v>2590</v>
      </c>
      <c r="B2591" t="s">
        <v>152</v>
      </c>
      <c r="C2591" t="s">
        <v>752</v>
      </c>
      <c r="D2591">
        <v>2014</v>
      </c>
      <c r="E2591">
        <v>141.6592632</v>
      </c>
      <c r="F2591" t="s">
        <v>753</v>
      </c>
      <c r="G2591" t="s">
        <v>732</v>
      </c>
      <c r="H2591" t="s">
        <v>767</v>
      </c>
      <c r="I2591" t="s">
        <v>768</v>
      </c>
    </row>
    <row r="2592" spans="1:9">
      <c r="A2592">
        <v>2591</v>
      </c>
      <c r="B2592" t="s">
        <v>152</v>
      </c>
      <c r="C2592" t="s">
        <v>752</v>
      </c>
      <c r="D2592">
        <v>2015</v>
      </c>
      <c r="E2592">
        <v>119.5052124</v>
      </c>
      <c r="F2592" t="s">
        <v>753</v>
      </c>
      <c r="G2592" t="s">
        <v>732</v>
      </c>
      <c r="H2592" t="s">
        <v>767</v>
      </c>
      <c r="I2592" t="s">
        <v>768</v>
      </c>
    </row>
    <row r="2593" spans="1:9">
      <c r="A2593">
        <v>2592</v>
      </c>
      <c r="B2593" t="s">
        <v>152</v>
      </c>
      <c r="C2593" t="s">
        <v>752</v>
      </c>
      <c r="D2593">
        <v>2016</v>
      </c>
      <c r="E2593">
        <v>140.31102396514169</v>
      </c>
      <c r="F2593" t="s">
        <v>753</v>
      </c>
      <c r="G2593" t="s">
        <v>732</v>
      </c>
      <c r="H2593" t="s">
        <v>767</v>
      </c>
      <c r="I2593" t="s">
        <v>768</v>
      </c>
    </row>
    <row r="2594" spans="1:9">
      <c r="A2594">
        <v>2593</v>
      </c>
      <c r="B2594" t="s">
        <v>152</v>
      </c>
      <c r="C2594" t="s">
        <v>752</v>
      </c>
      <c r="D2594">
        <v>2017</v>
      </c>
      <c r="E2594">
        <v>125.4601516</v>
      </c>
      <c r="F2594" t="s">
        <v>753</v>
      </c>
      <c r="G2594" t="s">
        <v>732</v>
      </c>
      <c r="H2594" t="s">
        <v>767</v>
      </c>
      <c r="I2594" t="s">
        <v>768</v>
      </c>
    </row>
    <row r="2595" spans="1:9">
      <c r="A2595">
        <v>2594</v>
      </c>
      <c r="B2595" t="s">
        <v>152</v>
      </c>
      <c r="C2595" t="s">
        <v>752</v>
      </c>
      <c r="D2595">
        <v>2018</v>
      </c>
      <c r="E2595">
        <v>103.3386872</v>
      </c>
      <c r="F2595" t="s">
        <v>753</v>
      </c>
      <c r="G2595" t="s">
        <v>732</v>
      </c>
      <c r="H2595" t="s">
        <v>767</v>
      </c>
      <c r="I2595" t="s">
        <v>768</v>
      </c>
    </row>
    <row r="2596" spans="1:9">
      <c r="A2596">
        <v>2595</v>
      </c>
      <c r="B2596" t="s">
        <v>152</v>
      </c>
      <c r="C2596" t="s">
        <v>752</v>
      </c>
      <c r="D2596">
        <v>2019</v>
      </c>
      <c r="E2596">
        <v>120.09956</v>
      </c>
      <c r="F2596" t="s">
        <v>753</v>
      </c>
      <c r="G2596" t="s">
        <v>732</v>
      </c>
      <c r="H2596" t="s">
        <v>767</v>
      </c>
      <c r="I2596" t="s">
        <v>768</v>
      </c>
    </row>
    <row r="2597" spans="1:9">
      <c r="A2597">
        <v>2596</v>
      </c>
      <c r="B2597" t="s">
        <v>152</v>
      </c>
      <c r="C2597" t="s">
        <v>752</v>
      </c>
      <c r="D2597">
        <v>2020</v>
      </c>
      <c r="E2597">
        <v>107.6878768</v>
      </c>
      <c r="F2597" t="s">
        <v>753</v>
      </c>
      <c r="G2597" t="s">
        <v>732</v>
      </c>
      <c r="H2597" t="s">
        <v>767</v>
      </c>
      <c r="I2597" t="s">
        <v>768</v>
      </c>
    </row>
    <row r="2598" spans="1:9">
      <c r="A2598">
        <v>2597</v>
      </c>
      <c r="B2598" t="s">
        <v>152</v>
      </c>
      <c r="C2598" t="s">
        <v>752</v>
      </c>
      <c r="D2598">
        <v>2021</v>
      </c>
      <c r="E2598">
        <v>86.937617199999991</v>
      </c>
      <c r="F2598" t="s">
        <v>753</v>
      </c>
      <c r="G2598" t="s">
        <v>732</v>
      </c>
      <c r="H2598" t="s">
        <v>767</v>
      </c>
      <c r="I2598" t="s">
        <v>768</v>
      </c>
    </row>
    <row r="2599" spans="1:9">
      <c r="A2599">
        <v>2598</v>
      </c>
      <c r="B2599" t="s">
        <v>152</v>
      </c>
      <c r="C2599" t="s">
        <v>752</v>
      </c>
      <c r="D2599">
        <v>2022</v>
      </c>
      <c r="E2599">
        <v>78.120935200000005</v>
      </c>
      <c r="F2599" t="s">
        <v>753</v>
      </c>
      <c r="G2599" t="s">
        <v>732</v>
      </c>
      <c r="H2599" t="s">
        <v>767</v>
      </c>
      <c r="I2599" t="s">
        <v>768</v>
      </c>
    </row>
    <row r="2600" spans="1:9">
      <c r="A2600">
        <v>2599</v>
      </c>
      <c r="B2600" t="s">
        <v>152</v>
      </c>
      <c r="C2600" t="s">
        <v>752</v>
      </c>
      <c r="D2600">
        <v>2023</v>
      </c>
      <c r="E2600">
        <v>89.355901599999996</v>
      </c>
      <c r="F2600" t="s">
        <v>753</v>
      </c>
      <c r="G2600" t="s">
        <v>732</v>
      </c>
      <c r="H2600" t="s">
        <v>767</v>
      </c>
      <c r="I2600" t="s">
        <v>768</v>
      </c>
    </row>
    <row r="2601" spans="1:9">
      <c r="A2601">
        <v>2600</v>
      </c>
      <c r="B2601" t="s">
        <v>152</v>
      </c>
      <c r="C2601" t="s">
        <v>752</v>
      </c>
      <c r="D2601">
        <v>2024</v>
      </c>
      <c r="E2601">
        <v>43.046774249999999</v>
      </c>
      <c r="F2601" t="s">
        <v>753</v>
      </c>
      <c r="G2601" t="s">
        <v>732</v>
      </c>
      <c r="H2601" t="s">
        <v>767</v>
      </c>
      <c r="I2601" t="s">
        <v>768</v>
      </c>
    </row>
    <row r="2602" spans="1:9">
      <c r="A2602">
        <v>2601</v>
      </c>
      <c r="B2602" t="s">
        <v>152</v>
      </c>
      <c r="C2602" t="s">
        <v>752</v>
      </c>
      <c r="D2602">
        <v>2025</v>
      </c>
      <c r="E2602">
        <v>52.453291589999999</v>
      </c>
      <c r="F2602" t="s">
        <v>753</v>
      </c>
      <c r="G2602" t="s">
        <v>732</v>
      </c>
      <c r="H2602" t="s">
        <v>767</v>
      </c>
      <c r="I2602" t="s">
        <v>768</v>
      </c>
    </row>
    <row r="2603" spans="1:9">
      <c r="A2603">
        <v>2602</v>
      </c>
      <c r="B2603" t="s">
        <v>152</v>
      </c>
      <c r="C2603" t="s">
        <v>752</v>
      </c>
      <c r="D2603">
        <v>2026</v>
      </c>
      <c r="E2603">
        <v>52.453291589999999</v>
      </c>
      <c r="F2603" t="s">
        <v>753</v>
      </c>
      <c r="G2603" t="s">
        <v>732</v>
      </c>
      <c r="H2603" t="s">
        <v>767</v>
      </c>
      <c r="I2603" t="s">
        <v>768</v>
      </c>
    </row>
    <row r="2604" spans="1:9">
      <c r="A2604">
        <v>2603</v>
      </c>
      <c r="B2604" t="s">
        <v>152</v>
      </c>
      <c r="C2604" t="s">
        <v>752</v>
      </c>
      <c r="D2604">
        <v>2027</v>
      </c>
      <c r="E2604">
        <v>52.453291589999999</v>
      </c>
      <c r="F2604" t="s">
        <v>753</v>
      </c>
      <c r="G2604" t="s">
        <v>732</v>
      </c>
      <c r="H2604" t="s">
        <v>767</v>
      </c>
      <c r="I2604" t="s">
        <v>768</v>
      </c>
    </row>
    <row r="2605" spans="1:9">
      <c r="A2605">
        <v>2604</v>
      </c>
      <c r="B2605" t="s">
        <v>152</v>
      </c>
      <c r="C2605" t="s">
        <v>752</v>
      </c>
      <c r="D2605">
        <v>2028</v>
      </c>
      <c r="E2605">
        <v>0</v>
      </c>
      <c r="F2605" t="s">
        <v>753</v>
      </c>
      <c r="G2605" t="s">
        <v>732</v>
      </c>
      <c r="H2605" t="s">
        <v>767</v>
      </c>
      <c r="I2605" t="s">
        <v>768</v>
      </c>
    </row>
    <row r="2606" spans="1:9">
      <c r="A2606">
        <v>2605</v>
      </c>
      <c r="B2606" t="s">
        <v>152</v>
      </c>
      <c r="C2606" t="s">
        <v>752</v>
      </c>
      <c r="D2606">
        <v>2029</v>
      </c>
      <c r="E2606">
        <v>0</v>
      </c>
      <c r="F2606" t="s">
        <v>753</v>
      </c>
      <c r="G2606" t="s">
        <v>732</v>
      </c>
      <c r="H2606" t="s">
        <v>767</v>
      </c>
      <c r="I2606" t="s">
        <v>768</v>
      </c>
    </row>
    <row r="2607" spans="1:9">
      <c r="A2607">
        <v>2606</v>
      </c>
      <c r="B2607" t="s">
        <v>152</v>
      </c>
      <c r="C2607" t="s">
        <v>752</v>
      </c>
      <c r="D2607">
        <v>2030</v>
      </c>
      <c r="E2607">
        <v>0</v>
      </c>
      <c r="F2607" t="s">
        <v>753</v>
      </c>
      <c r="G2607" t="s">
        <v>732</v>
      </c>
      <c r="H2607" t="s">
        <v>767</v>
      </c>
      <c r="I2607" t="s">
        <v>768</v>
      </c>
    </row>
    <row r="2608" spans="1:9">
      <c r="A2608">
        <v>2607</v>
      </c>
      <c r="B2608" t="s">
        <v>152</v>
      </c>
      <c r="C2608" t="s">
        <v>752</v>
      </c>
      <c r="D2608">
        <v>2031</v>
      </c>
      <c r="E2608">
        <v>0</v>
      </c>
      <c r="F2608" t="s">
        <v>753</v>
      </c>
      <c r="G2608" t="s">
        <v>732</v>
      </c>
      <c r="H2608" t="s">
        <v>767</v>
      </c>
      <c r="I2608" t="s">
        <v>768</v>
      </c>
    </row>
    <row r="2609" spans="1:9">
      <c r="A2609">
        <v>2608</v>
      </c>
      <c r="B2609" t="s">
        <v>152</v>
      </c>
      <c r="C2609" t="s">
        <v>752</v>
      </c>
      <c r="D2609">
        <v>2032</v>
      </c>
      <c r="E2609">
        <v>0</v>
      </c>
      <c r="F2609" t="s">
        <v>753</v>
      </c>
      <c r="G2609" t="s">
        <v>732</v>
      </c>
      <c r="H2609" t="s">
        <v>767</v>
      </c>
      <c r="I2609" t="s">
        <v>768</v>
      </c>
    </row>
    <row r="2610" spans="1:9">
      <c r="A2610">
        <v>2609</v>
      </c>
      <c r="B2610" t="s">
        <v>152</v>
      </c>
      <c r="C2610" t="s">
        <v>752</v>
      </c>
      <c r="D2610">
        <v>2033</v>
      </c>
      <c r="E2610">
        <v>0</v>
      </c>
      <c r="F2610" t="s">
        <v>753</v>
      </c>
      <c r="G2610" t="s">
        <v>732</v>
      </c>
      <c r="H2610" t="s">
        <v>767</v>
      </c>
      <c r="I2610" t="s">
        <v>768</v>
      </c>
    </row>
    <row r="2611" spans="1:9">
      <c r="A2611">
        <v>2610</v>
      </c>
      <c r="B2611" t="s">
        <v>152</v>
      </c>
      <c r="C2611" t="s">
        <v>752</v>
      </c>
      <c r="D2611">
        <v>2034</v>
      </c>
      <c r="E2611">
        <v>0</v>
      </c>
      <c r="F2611" t="s">
        <v>753</v>
      </c>
      <c r="G2611" t="s">
        <v>732</v>
      </c>
      <c r="H2611" t="s">
        <v>767</v>
      </c>
      <c r="I2611" t="s">
        <v>768</v>
      </c>
    </row>
    <row r="2612" spans="1:9">
      <c r="A2612">
        <v>2611</v>
      </c>
      <c r="B2612" t="s">
        <v>152</v>
      </c>
      <c r="C2612" t="s">
        <v>752</v>
      </c>
      <c r="D2612">
        <v>2035</v>
      </c>
      <c r="E2612">
        <v>0</v>
      </c>
      <c r="F2612" t="s">
        <v>753</v>
      </c>
      <c r="G2612" t="s">
        <v>732</v>
      </c>
      <c r="H2612" t="s">
        <v>767</v>
      </c>
      <c r="I2612" t="s">
        <v>768</v>
      </c>
    </row>
    <row r="2613" spans="1:9">
      <c r="A2613">
        <v>2612</v>
      </c>
      <c r="B2613" t="s">
        <v>152</v>
      </c>
      <c r="C2613" t="s">
        <v>752</v>
      </c>
      <c r="D2613">
        <v>2036</v>
      </c>
      <c r="E2613">
        <v>0</v>
      </c>
      <c r="F2613" t="s">
        <v>753</v>
      </c>
      <c r="G2613" t="s">
        <v>732</v>
      </c>
      <c r="H2613" t="s">
        <v>767</v>
      </c>
      <c r="I2613" t="s">
        <v>768</v>
      </c>
    </row>
    <row r="2614" spans="1:9">
      <c r="A2614">
        <v>2613</v>
      </c>
      <c r="B2614" t="s">
        <v>152</v>
      </c>
      <c r="C2614" t="s">
        <v>752</v>
      </c>
      <c r="D2614">
        <v>2037</v>
      </c>
      <c r="E2614">
        <v>0</v>
      </c>
      <c r="F2614" t="s">
        <v>753</v>
      </c>
      <c r="G2614" t="s">
        <v>732</v>
      </c>
      <c r="H2614" t="s">
        <v>767</v>
      </c>
      <c r="I2614" t="s">
        <v>768</v>
      </c>
    </row>
    <row r="2615" spans="1:9">
      <c r="A2615">
        <v>2614</v>
      </c>
      <c r="B2615" t="s">
        <v>152</v>
      </c>
      <c r="C2615" t="s">
        <v>752</v>
      </c>
      <c r="D2615">
        <v>2038</v>
      </c>
      <c r="E2615">
        <v>0</v>
      </c>
      <c r="F2615" t="s">
        <v>753</v>
      </c>
      <c r="G2615" t="s">
        <v>732</v>
      </c>
      <c r="H2615" t="s">
        <v>767</v>
      </c>
      <c r="I2615" t="s">
        <v>768</v>
      </c>
    </row>
    <row r="2616" spans="1:9">
      <c r="A2616">
        <v>2615</v>
      </c>
      <c r="B2616" t="s">
        <v>152</v>
      </c>
      <c r="C2616" t="s">
        <v>752</v>
      </c>
      <c r="D2616">
        <v>2039</v>
      </c>
      <c r="E2616">
        <v>0</v>
      </c>
      <c r="F2616" t="s">
        <v>753</v>
      </c>
      <c r="G2616" t="s">
        <v>732</v>
      </c>
      <c r="H2616" t="s">
        <v>767</v>
      </c>
      <c r="I2616" t="s">
        <v>768</v>
      </c>
    </row>
    <row r="2617" spans="1:9">
      <c r="A2617">
        <v>2616</v>
      </c>
      <c r="B2617" t="s">
        <v>152</v>
      </c>
      <c r="C2617" t="s">
        <v>752</v>
      </c>
      <c r="D2617">
        <v>2040</v>
      </c>
      <c r="E2617">
        <v>0</v>
      </c>
      <c r="F2617" t="s">
        <v>753</v>
      </c>
      <c r="G2617" t="s">
        <v>732</v>
      </c>
      <c r="H2617" t="s">
        <v>767</v>
      </c>
      <c r="I2617" t="s">
        <v>768</v>
      </c>
    </row>
    <row r="2618" spans="1:9">
      <c r="A2618">
        <v>2617</v>
      </c>
      <c r="B2618" t="s">
        <v>152</v>
      </c>
      <c r="C2618" t="s">
        <v>752</v>
      </c>
      <c r="D2618">
        <v>2041</v>
      </c>
      <c r="E2618">
        <v>0</v>
      </c>
      <c r="F2618" t="s">
        <v>753</v>
      </c>
      <c r="G2618" t="s">
        <v>732</v>
      </c>
      <c r="H2618" t="s">
        <v>767</v>
      </c>
      <c r="I2618" t="s">
        <v>768</v>
      </c>
    </row>
    <row r="2619" spans="1:9">
      <c r="A2619">
        <v>2618</v>
      </c>
      <c r="B2619" t="s">
        <v>152</v>
      </c>
      <c r="C2619" t="s">
        <v>752</v>
      </c>
      <c r="D2619">
        <v>2042</v>
      </c>
      <c r="E2619">
        <v>0</v>
      </c>
      <c r="F2619" t="s">
        <v>753</v>
      </c>
      <c r="G2619" t="s">
        <v>732</v>
      </c>
      <c r="H2619" t="s">
        <v>767</v>
      </c>
      <c r="I2619" t="s">
        <v>768</v>
      </c>
    </row>
    <row r="2620" spans="1:9">
      <c r="A2620">
        <v>2619</v>
      </c>
      <c r="B2620" t="s">
        <v>152</v>
      </c>
      <c r="C2620" t="s">
        <v>752</v>
      </c>
      <c r="D2620">
        <v>2043</v>
      </c>
      <c r="E2620">
        <v>0</v>
      </c>
      <c r="F2620" t="s">
        <v>753</v>
      </c>
      <c r="G2620" t="s">
        <v>732</v>
      </c>
      <c r="H2620" t="s">
        <v>767</v>
      </c>
      <c r="I2620" t="s">
        <v>768</v>
      </c>
    </row>
    <row r="2621" spans="1:9">
      <c r="A2621">
        <v>2620</v>
      </c>
      <c r="B2621" t="s">
        <v>152</v>
      </c>
      <c r="C2621" t="s">
        <v>752</v>
      </c>
      <c r="D2621">
        <v>2044</v>
      </c>
      <c r="E2621">
        <v>0</v>
      </c>
      <c r="F2621" t="s">
        <v>753</v>
      </c>
      <c r="G2621" t="s">
        <v>732</v>
      </c>
      <c r="H2621" t="s">
        <v>767</v>
      </c>
      <c r="I2621" t="s">
        <v>768</v>
      </c>
    </row>
    <row r="2622" spans="1:9">
      <c r="A2622">
        <v>2621</v>
      </c>
      <c r="B2622" t="s">
        <v>152</v>
      </c>
      <c r="C2622" t="s">
        <v>752</v>
      </c>
      <c r="D2622">
        <v>2045</v>
      </c>
      <c r="E2622">
        <v>0</v>
      </c>
      <c r="F2622" t="s">
        <v>753</v>
      </c>
      <c r="G2622" t="s">
        <v>732</v>
      </c>
      <c r="H2622" t="s">
        <v>767</v>
      </c>
      <c r="I2622" t="s">
        <v>768</v>
      </c>
    </row>
    <row r="2623" spans="1:9">
      <c r="A2623">
        <v>2622</v>
      </c>
      <c r="B2623" t="s">
        <v>152</v>
      </c>
      <c r="C2623" t="s">
        <v>752</v>
      </c>
      <c r="D2623">
        <v>2046</v>
      </c>
      <c r="E2623">
        <v>0</v>
      </c>
      <c r="F2623" t="s">
        <v>753</v>
      </c>
      <c r="G2623" t="s">
        <v>732</v>
      </c>
      <c r="H2623" t="s">
        <v>767</v>
      </c>
      <c r="I2623" t="s">
        <v>768</v>
      </c>
    </row>
    <row r="2624" spans="1:9">
      <c r="A2624">
        <v>2623</v>
      </c>
      <c r="B2624" t="s">
        <v>152</v>
      </c>
      <c r="C2624" t="s">
        <v>752</v>
      </c>
      <c r="D2624">
        <v>2047</v>
      </c>
      <c r="E2624">
        <v>0</v>
      </c>
      <c r="F2624" t="s">
        <v>753</v>
      </c>
      <c r="G2624" t="s">
        <v>732</v>
      </c>
      <c r="H2624" t="s">
        <v>767</v>
      </c>
      <c r="I2624" t="s">
        <v>768</v>
      </c>
    </row>
    <row r="2625" spans="1:9">
      <c r="A2625">
        <v>2624</v>
      </c>
      <c r="B2625" t="s">
        <v>152</v>
      </c>
      <c r="C2625" t="s">
        <v>752</v>
      </c>
      <c r="D2625">
        <v>2048</v>
      </c>
      <c r="E2625">
        <v>0</v>
      </c>
      <c r="F2625" t="s">
        <v>753</v>
      </c>
      <c r="G2625" t="s">
        <v>732</v>
      </c>
      <c r="H2625" t="s">
        <v>767</v>
      </c>
      <c r="I2625" t="s">
        <v>768</v>
      </c>
    </row>
    <row r="2626" spans="1:9">
      <c r="A2626">
        <v>2625</v>
      </c>
      <c r="B2626" t="s">
        <v>152</v>
      </c>
      <c r="C2626" t="s">
        <v>752</v>
      </c>
      <c r="D2626">
        <v>2049</v>
      </c>
      <c r="E2626">
        <v>0</v>
      </c>
      <c r="F2626" t="s">
        <v>753</v>
      </c>
      <c r="G2626" t="s">
        <v>732</v>
      </c>
      <c r="H2626" t="s">
        <v>767</v>
      </c>
      <c r="I2626" t="s">
        <v>768</v>
      </c>
    </row>
    <row r="2627" spans="1:9">
      <c r="A2627">
        <v>2626</v>
      </c>
      <c r="B2627" t="s">
        <v>152</v>
      </c>
      <c r="C2627" t="s">
        <v>752</v>
      </c>
      <c r="D2627">
        <v>2050</v>
      </c>
      <c r="E2627">
        <v>0</v>
      </c>
      <c r="F2627" t="s">
        <v>753</v>
      </c>
      <c r="G2627" t="s">
        <v>732</v>
      </c>
      <c r="H2627" t="s">
        <v>767</v>
      </c>
      <c r="I2627" t="s">
        <v>768</v>
      </c>
    </row>
    <row r="2628" spans="1:9">
      <c r="A2628">
        <v>2627</v>
      </c>
      <c r="B2628" t="s">
        <v>152</v>
      </c>
      <c r="C2628" t="s">
        <v>756</v>
      </c>
      <c r="D2628">
        <v>1990</v>
      </c>
      <c r="E2628">
        <v>2524.809139966681</v>
      </c>
      <c r="F2628" t="s">
        <v>753</v>
      </c>
      <c r="G2628" t="s">
        <v>732</v>
      </c>
      <c r="H2628" t="s">
        <v>767</v>
      </c>
      <c r="I2628" t="s">
        <v>768</v>
      </c>
    </row>
    <row r="2629" spans="1:9">
      <c r="A2629">
        <v>2628</v>
      </c>
      <c r="B2629" t="s">
        <v>152</v>
      </c>
      <c r="C2629" t="s">
        <v>756</v>
      </c>
      <c r="D2629">
        <v>1991</v>
      </c>
      <c r="E2629">
        <v>2663.1971026816432</v>
      </c>
      <c r="F2629" t="s">
        <v>753</v>
      </c>
      <c r="G2629" t="s">
        <v>732</v>
      </c>
      <c r="H2629" t="s">
        <v>767</v>
      </c>
      <c r="I2629" t="s">
        <v>768</v>
      </c>
    </row>
    <row r="2630" spans="1:9">
      <c r="A2630">
        <v>2629</v>
      </c>
      <c r="B2630" t="s">
        <v>152</v>
      </c>
      <c r="C2630" t="s">
        <v>756</v>
      </c>
      <c r="D2630">
        <v>1992</v>
      </c>
      <c r="E2630">
        <v>2769.154686849361</v>
      </c>
      <c r="F2630" t="s">
        <v>753</v>
      </c>
      <c r="G2630" t="s">
        <v>732</v>
      </c>
      <c r="H2630" t="s">
        <v>767</v>
      </c>
      <c r="I2630" t="s">
        <v>768</v>
      </c>
    </row>
    <row r="2631" spans="1:9">
      <c r="A2631">
        <v>2630</v>
      </c>
      <c r="B2631" t="s">
        <v>152</v>
      </c>
      <c r="C2631" t="s">
        <v>756</v>
      </c>
      <c r="D2631">
        <v>1993</v>
      </c>
      <c r="E2631">
        <v>2859.76093201704</v>
      </c>
      <c r="F2631" t="s">
        <v>753</v>
      </c>
      <c r="G2631" t="s">
        <v>732</v>
      </c>
      <c r="H2631" t="s">
        <v>767</v>
      </c>
      <c r="I2631" t="s">
        <v>768</v>
      </c>
    </row>
    <row r="2632" spans="1:9">
      <c r="A2632">
        <v>2631</v>
      </c>
      <c r="B2632" t="s">
        <v>152</v>
      </c>
      <c r="C2632" t="s">
        <v>756</v>
      </c>
      <c r="D2632">
        <v>1994</v>
      </c>
      <c r="E2632">
        <v>2739.100468132141</v>
      </c>
      <c r="F2632" t="s">
        <v>753</v>
      </c>
      <c r="G2632" t="s">
        <v>732</v>
      </c>
      <c r="H2632" t="s">
        <v>767</v>
      </c>
      <c r="I2632" t="s">
        <v>768</v>
      </c>
    </row>
    <row r="2633" spans="1:9">
      <c r="A2633">
        <v>2632</v>
      </c>
      <c r="B2633" t="s">
        <v>152</v>
      </c>
      <c r="C2633" t="s">
        <v>756</v>
      </c>
      <c r="D2633">
        <v>1995</v>
      </c>
      <c r="E2633">
        <v>2829.1582885902499</v>
      </c>
      <c r="F2633" t="s">
        <v>753</v>
      </c>
      <c r="G2633" t="s">
        <v>732</v>
      </c>
      <c r="H2633" t="s">
        <v>767</v>
      </c>
      <c r="I2633" t="s">
        <v>768</v>
      </c>
    </row>
    <row r="2634" spans="1:9">
      <c r="A2634">
        <v>2633</v>
      </c>
      <c r="B2634" t="s">
        <v>152</v>
      </c>
      <c r="C2634" t="s">
        <v>756</v>
      </c>
      <c r="D2634">
        <v>1996</v>
      </c>
      <c r="E2634">
        <v>2842.7086453895631</v>
      </c>
      <c r="F2634" t="s">
        <v>753</v>
      </c>
      <c r="G2634" t="s">
        <v>732</v>
      </c>
      <c r="H2634" t="s">
        <v>767</v>
      </c>
      <c r="I2634" t="s">
        <v>768</v>
      </c>
    </row>
    <row r="2635" spans="1:9">
      <c r="A2635">
        <v>2634</v>
      </c>
      <c r="B2635" t="s">
        <v>152</v>
      </c>
      <c r="C2635" t="s">
        <v>756</v>
      </c>
      <c r="D2635">
        <v>1997</v>
      </c>
      <c r="E2635">
        <v>2753.0930162036748</v>
      </c>
      <c r="F2635" t="s">
        <v>753</v>
      </c>
      <c r="G2635" t="s">
        <v>732</v>
      </c>
      <c r="H2635" t="s">
        <v>767</v>
      </c>
      <c r="I2635" t="s">
        <v>768</v>
      </c>
    </row>
    <row r="2636" spans="1:9">
      <c r="A2636">
        <v>2635</v>
      </c>
      <c r="B2636" t="s">
        <v>152</v>
      </c>
      <c r="C2636" t="s">
        <v>756</v>
      </c>
      <c r="D2636">
        <v>1998</v>
      </c>
      <c r="E2636">
        <v>2807.7711417445789</v>
      </c>
      <c r="F2636" t="s">
        <v>753</v>
      </c>
      <c r="G2636" t="s">
        <v>732</v>
      </c>
      <c r="H2636" t="s">
        <v>767</v>
      </c>
      <c r="I2636" t="s">
        <v>768</v>
      </c>
    </row>
    <row r="2637" spans="1:9">
      <c r="A2637">
        <v>2636</v>
      </c>
      <c r="B2637" t="s">
        <v>152</v>
      </c>
      <c r="C2637" t="s">
        <v>756</v>
      </c>
      <c r="D2637">
        <v>1999</v>
      </c>
      <c r="E2637">
        <v>2957.1859500559322</v>
      </c>
      <c r="F2637" t="s">
        <v>753</v>
      </c>
      <c r="G2637" t="s">
        <v>732</v>
      </c>
      <c r="H2637" t="s">
        <v>767</v>
      </c>
      <c r="I2637" t="s">
        <v>768</v>
      </c>
    </row>
    <row r="2638" spans="1:9">
      <c r="A2638">
        <v>2637</v>
      </c>
      <c r="B2638" t="s">
        <v>152</v>
      </c>
      <c r="C2638" t="s">
        <v>756</v>
      </c>
      <c r="D2638">
        <v>2000</v>
      </c>
      <c r="E2638">
        <v>2932.2025579031092</v>
      </c>
      <c r="F2638" t="s">
        <v>753</v>
      </c>
      <c r="G2638" t="s">
        <v>732</v>
      </c>
      <c r="H2638" t="s">
        <v>767</v>
      </c>
      <c r="I2638" t="s">
        <v>768</v>
      </c>
    </row>
    <row r="2639" spans="1:9">
      <c r="A2639">
        <v>2638</v>
      </c>
      <c r="B2639" t="s">
        <v>152</v>
      </c>
      <c r="C2639" t="s">
        <v>756</v>
      </c>
      <c r="D2639">
        <v>2001</v>
      </c>
      <c r="E2639">
        <v>2995.765412499406</v>
      </c>
      <c r="F2639" t="s">
        <v>753</v>
      </c>
      <c r="G2639" t="s">
        <v>732</v>
      </c>
      <c r="H2639" t="s">
        <v>767</v>
      </c>
      <c r="I2639" t="s">
        <v>768</v>
      </c>
    </row>
    <row r="2640" spans="1:9">
      <c r="A2640">
        <v>2639</v>
      </c>
      <c r="B2640" t="s">
        <v>152</v>
      </c>
      <c r="C2640" t="s">
        <v>756</v>
      </c>
      <c r="D2640">
        <v>2002</v>
      </c>
      <c r="E2640">
        <v>2997.617170783034</v>
      </c>
      <c r="F2640" t="s">
        <v>753</v>
      </c>
      <c r="G2640" t="s">
        <v>732</v>
      </c>
      <c r="H2640" t="s">
        <v>767</v>
      </c>
      <c r="I2640" t="s">
        <v>768</v>
      </c>
    </row>
    <row r="2641" spans="1:9">
      <c r="A2641">
        <v>2640</v>
      </c>
      <c r="B2641" t="s">
        <v>152</v>
      </c>
      <c r="C2641" t="s">
        <v>756</v>
      </c>
      <c r="D2641">
        <v>2003</v>
      </c>
      <c r="E2641">
        <v>3166.0637142927339</v>
      </c>
      <c r="F2641" t="s">
        <v>753</v>
      </c>
      <c r="G2641" t="s">
        <v>732</v>
      </c>
      <c r="H2641" t="s">
        <v>767</v>
      </c>
      <c r="I2641" t="s">
        <v>768</v>
      </c>
    </row>
    <row r="2642" spans="1:9">
      <c r="A2642">
        <v>2641</v>
      </c>
      <c r="B2642" t="s">
        <v>152</v>
      </c>
      <c r="C2642" t="s">
        <v>756</v>
      </c>
      <c r="D2642">
        <v>2004</v>
      </c>
      <c r="E2642">
        <v>3136.81592749826</v>
      </c>
      <c r="F2642" t="s">
        <v>753</v>
      </c>
      <c r="G2642" t="s">
        <v>732</v>
      </c>
      <c r="H2642" t="s">
        <v>767</v>
      </c>
      <c r="I2642" t="s">
        <v>768</v>
      </c>
    </row>
    <row r="2643" spans="1:9">
      <c r="A2643">
        <v>2642</v>
      </c>
      <c r="B2643" t="s">
        <v>152</v>
      </c>
      <c r="C2643" t="s">
        <v>756</v>
      </c>
      <c r="D2643">
        <v>2005</v>
      </c>
      <c r="E2643">
        <v>3221.5037072331079</v>
      </c>
      <c r="F2643" t="s">
        <v>753</v>
      </c>
      <c r="G2643" t="s">
        <v>732</v>
      </c>
      <c r="H2643" t="s">
        <v>767</v>
      </c>
      <c r="I2643" t="s">
        <v>768</v>
      </c>
    </row>
    <row r="2644" spans="1:9">
      <c r="A2644">
        <v>2643</v>
      </c>
      <c r="B2644" t="s">
        <v>152</v>
      </c>
      <c r="C2644" t="s">
        <v>756</v>
      </c>
      <c r="D2644">
        <v>2006</v>
      </c>
      <c r="E2644">
        <v>3192.9766372471581</v>
      </c>
      <c r="F2644" t="s">
        <v>753</v>
      </c>
      <c r="G2644" t="s">
        <v>732</v>
      </c>
      <c r="H2644" t="s">
        <v>767</v>
      </c>
      <c r="I2644" t="s">
        <v>768</v>
      </c>
    </row>
    <row r="2645" spans="1:9">
      <c r="A2645">
        <v>2644</v>
      </c>
      <c r="B2645" t="s">
        <v>152</v>
      </c>
      <c r="C2645" t="s">
        <v>756</v>
      </c>
      <c r="D2645">
        <v>2007</v>
      </c>
      <c r="E2645">
        <v>3392.677388944669</v>
      </c>
      <c r="F2645" t="s">
        <v>753</v>
      </c>
      <c r="G2645" t="s">
        <v>732</v>
      </c>
      <c r="H2645" t="s">
        <v>767</v>
      </c>
      <c r="I2645" t="s">
        <v>768</v>
      </c>
    </row>
    <row r="2646" spans="1:9">
      <c r="A2646">
        <v>2645</v>
      </c>
      <c r="B2646" t="s">
        <v>152</v>
      </c>
      <c r="C2646" t="s">
        <v>756</v>
      </c>
      <c r="D2646">
        <v>2008</v>
      </c>
      <c r="E2646">
        <v>3181.3666482389572</v>
      </c>
      <c r="F2646" t="s">
        <v>753</v>
      </c>
      <c r="G2646" t="s">
        <v>732</v>
      </c>
      <c r="H2646" t="s">
        <v>767</v>
      </c>
      <c r="I2646" t="s">
        <v>768</v>
      </c>
    </row>
    <row r="2647" spans="1:9">
      <c r="A2647">
        <v>2646</v>
      </c>
      <c r="B2647" t="s">
        <v>152</v>
      </c>
      <c r="C2647" t="s">
        <v>756</v>
      </c>
      <c r="D2647">
        <v>2009</v>
      </c>
      <c r="E2647">
        <v>3042.692810131246</v>
      </c>
      <c r="F2647" t="s">
        <v>753</v>
      </c>
      <c r="G2647" t="s">
        <v>732</v>
      </c>
      <c r="H2647" t="s">
        <v>767</v>
      </c>
      <c r="I2647" t="s">
        <v>768</v>
      </c>
    </row>
    <row r="2648" spans="1:9">
      <c r="A2648">
        <v>2647</v>
      </c>
      <c r="B2648" t="s">
        <v>152</v>
      </c>
      <c r="C2648" t="s">
        <v>756</v>
      </c>
      <c r="D2648">
        <v>2010</v>
      </c>
      <c r="E2648">
        <v>3341.833917167708</v>
      </c>
      <c r="F2648" t="s">
        <v>753</v>
      </c>
      <c r="G2648" t="s">
        <v>732</v>
      </c>
      <c r="H2648" t="s">
        <v>767</v>
      </c>
      <c r="I2648" t="s">
        <v>768</v>
      </c>
    </row>
    <row r="2649" spans="1:9">
      <c r="A2649">
        <v>2648</v>
      </c>
      <c r="B2649" t="s">
        <v>152</v>
      </c>
      <c r="C2649" t="s">
        <v>756</v>
      </c>
      <c r="D2649">
        <v>2011</v>
      </c>
      <c r="E2649">
        <v>3315.699677906171</v>
      </c>
      <c r="F2649" t="s">
        <v>753</v>
      </c>
      <c r="G2649" t="s">
        <v>732</v>
      </c>
      <c r="H2649" t="s">
        <v>767</v>
      </c>
      <c r="I2649" t="s">
        <v>768</v>
      </c>
    </row>
    <row r="2650" spans="1:9">
      <c r="A2650">
        <v>2649</v>
      </c>
      <c r="B2650" t="s">
        <v>152</v>
      </c>
      <c r="C2650" t="s">
        <v>756</v>
      </c>
      <c r="D2650">
        <v>2012</v>
      </c>
      <c r="E2650">
        <v>3277.7050792893278</v>
      </c>
      <c r="F2650" t="s">
        <v>753</v>
      </c>
      <c r="G2650" t="s">
        <v>732</v>
      </c>
      <c r="H2650" t="s">
        <v>767</v>
      </c>
      <c r="I2650" t="s">
        <v>768</v>
      </c>
    </row>
    <row r="2651" spans="1:9">
      <c r="A2651">
        <v>2650</v>
      </c>
      <c r="B2651" t="s">
        <v>152</v>
      </c>
      <c r="C2651" t="s">
        <v>756</v>
      </c>
      <c r="D2651">
        <v>2013</v>
      </c>
      <c r="E2651">
        <v>3346.4206858088151</v>
      </c>
      <c r="F2651" t="s">
        <v>753</v>
      </c>
      <c r="G2651" t="s">
        <v>732</v>
      </c>
      <c r="H2651" t="s">
        <v>767</v>
      </c>
      <c r="I2651" t="s">
        <v>768</v>
      </c>
    </row>
    <row r="2652" spans="1:9">
      <c r="A2652">
        <v>2651</v>
      </c>
      <c r="B2652" t="s">
        <v>152</v>
      </c>
      <c r="C2652" t="s">
        <v>756</v>
      </c>
      <c r="D2652">
        <v>2014</v>
      </c>
      <c r="E2652">
        <v>3421.2825663323902</v>
      </c>
      <c r="F2652" t="s">
        <v>753</v>
      </c>
      <c r="G2652" t="s">
        <v>732</v>
      </c>
      <c r="H2652" t="s">
        <v>767</v>
      </c>
      <c r="I2652" t="s">
        <v>768</v>
      </c>
    </row>
    <row r="2653" spans="1:9">
      <c r="A2653">
        <v>2652</v>
      </c>
      <c r="B2653" t="s">
        <v>152</v>
      </c>
      <c r="C2653" t="s">
        <v>756</v>
      </c>
      <c r="D2653">
        <v>2015</v>
      </c>
      <c r="E2653">
        <v>3535.6703772269648</v>
      </c>
      <c r="F2653" t="s">
        <v>753</v>
      </c>
      <c r="G2653" t="s">
        <v>732</v>
      </c>
      <c r="H2653" t="s">
        <v>767</v>
      </c>
      <c r="I2653" t="s">
        <v>768</v>
      </c>
    </row>
    <row r="2654" spans="1:9">
      <c r="A2654">
        <v>2653</v>
      </c>
      <c r="B2654" t="s">
        <v>152</v>
      </c>
      <c r="C2654" t="s">
        <v>756</v>
      </c>
      <c r="D2654">
        <v>2016</v>
      </c>
      <c r="E2654">
        <v>3253.8399668138809</v>
      </c>
      <c r="F2654" t="s">
        <v>753</v>
      </c>
      <c r="G2654" t="s">
        <v>732</v>
      </c>
      <c r="H2654" t="s">
        <v>767</v>
      </c>
      <c r="I2654" t="s">
        <v>768</v>
      </c>
    </row>
    <row r="2655" spans="1:9">
      <c r="A2655">
        <v>2654</v>
      </c>
      <c r="B2655" t="s">
        <v>152</v>
      </c>
      <c r="C2655" t="s">
        <v>756</v>
      </c>
      <c r="D2655">
        <v>2017</v>
      </c>
      <c r="E2655">
        <v>3250.4538851978759</v>
      </c>
      <c r="F2655" t="s">
        <v>753</v>
      </c>
      <c r="G2655" t="s">
        <v>732</v>
      </c>
      <c r="H2655" t="s">
        <v>767</v>
      </c>
      <c r="I2655" t="s">
        <v>768</v>
      </c>
    </row>
    <row r="2656" spans="1:9">
      <c r="A2656">
        <v>2655</v>
      </c>
      <c r="B2656" t="s">
        <v>152</v>
      </c>
      <c r="C2656" t="s">
        <v>756</v>
      </c>
      <c r="D2656">
        <v>2018</v>
      </c>
      <c r="E2656">
        <v>3130.866227194424</v>
      </c>
      <c r="F2656" t="s">
        <v>753</v>
      </c>
      <c r="G2656" t="s">
        <v>732</v>
      </c>
      <c r="H2656" t="s">
        <v>767</v>
      </c>
      <c r="I2656" t="s">
        <v>768</v>
      </c>
    </row>
    <row r="2657" spans="1:9">
      <c r="A2657">
        <v>2656</v>
      </c>
      <c r="B2657" t="s">
        <v>152</v>
      </c>
      <c r="C2657" t="s">
        <v>756</v>
      </c>
      <c r="D2657">
        <v>2019</v>
      </c>
      <c r="E2657">
        <v>3126.034294308075</v>
      </c>
      <c r="F2657" t="s">
        <v>753</v>
      </c>
      <c r="G2657" t="s">
        <v>732</v>
      </c>
      <c r="H2657" t="s">
        <v>767</v>
      </c>
      <c r="I2657" t="s">
        <v>768</v>
      </c>
    </row>
    <row r="2658" spans="1:9">
      <c r="A2658">
        <v>2657</v>
      </c>
      <c r="B2658" t="s">
        <v>152</v>
      </c>
      <c r="C2658" t="s">
        <v>756</v>
      </c>
      <c r="D2658">
        <v>2020</v>
      </c>
      <c r="E2658">
        <v>2904.5362753306849</v>
      </c>
      <c r="F2658" t="s">
        <v>753</v>
      </c>
      <c r="G2658" t="s">
        <v>732</v>
      </c>
      <c r="H2658" t="s">
        <v>767</v>
      </c>
      <c r="I2658" t="s">
        <v>768</v>
      </c>
    </row>
    <row r="2659" spans="1:9">
      <c r="A2659">
        <v>2658</v>
      </c>
      <c r="B2659" t="s">
        <v>152</v>
      </c>
      <c r="C2659" t="s">
        <v>756</v>
      </c>
      <c r="D2659">
        <v>2021</v>
      </c>
      <c r="E2659">
        <v>2935.1433619258041</v>
      </c>
      <c r="F2659" t="s">
        <v>753</v>
      </c>
      <c r="G2659" t="s">
        <v>732</v>
      </c>
      <c r="H2659" t="s">
        <v>767</v>
      </c>
      <c r="I2659" t="s">
        <v>768</v>
      </c>
    </row>
    <row r="2660" spans="1:9">
      <c r="A2660">
        <v>2659</v>
      </c>
      <c r="B2660" t="s">
        <v>152</v>
      </c>
      <c r="C2660" t="s">
        <v>756</v>
      </c>
      <c r="D2660">
        <v>2022</v>
      </c>
      <c r="E2660">
        <v>2760.9684570484642</v>
      </c>
      <c r="F2660" t="s">
        <v>753</v>
      </c>
      <c r="G2660" t="s">
        <v>732</v>
      </c>
      <c r="H2660" t="s">
        <v>767</v>
      </c>
      <c r="I2660" t="s">
        <v>768</v>
      </c>
    </row>
    <row r="2661" spans="1:9">
      <c r="A2661">
        <v>2660</v>
      </c>
      <c r="B2661" t="s">
        <v>152</v>
      </c>
      <c r="C2661" t="s">
        <v>756</v>
      </c>
      <c r="D2661">
        <v>2023</v>
      </c>
      <c r="E2661">
        <v>2665.0049223568822</v>
      </c>
      <c r="F2661" t="s">
        <v>753</v>
      </c>
      <c r="G2661" t="s">
        <v>732</v>
      </c>
      <c r="H2661" t="s">
        <v>767</v>
      </c>
      <c r="I2661" t="s">
        <v>768</v>
      </c>
    </row>
    <row r="2662" spans="1:9">
      <c r="A2662">
        <v>2661</v>
      </c>
      <c r="B2662" t="s">
        <v>152</v>
      </c>
      <c r="C2662" t="s">
        <v>756</v>
      </c>
      <c r="D2662">
        <v>2024</v>
      </c>
      <c r="E2662">
        <v>2653.9319559999999</v>
      </c>
      <c r="F2662" t="s">
        <v>753</v>
      </c>
      <c r="G2662" t="s">
        <v>732</v>
      </c>
      <c r="H2662" t="s">
        <v>767</v>
      </c>
      <c r="I2662" t="s">
        <v>768</v>
      </c>
    </row>
    <row r="2663" spans="1:9">
      <c r="A2663">
        <v>2662</v>
      </c>
      <c r="B2663" t="s">
        <v>152</v>
      </c>
      <c r="C2663" t="s">
        <v>756</v>
      </c>
      <c r="D2663">
        <v>2025</v>
      </c>
      <c r="E2663">
        <v>2792.9445930000002</v>
      </c>
      <c r="F2663" t="s">
        <v>753</v>
      </c>
      <c r="G2663" t="s">
        <v>732</v>
      </c>
      <c r="H2663" t="s">
        <v>767</v>
      </c>
      <c r="I2663" t="s">
        <v>768</v>
      </c>
    </row>
    <row r="2664" spans="1:9">
      <c r="A2664">
        <v>2663</v>
      </c>
      <c r="B2664" t="s">
        <v>152</v>
      </c>
      <c r="C2664" t="s">
        <v>756</v>
      </c>
      <c r="D2664">
        <v>2026</v>
      </c>
      <c r="E2664">
        <v>2077.7450990000002</v>
      </c>
      <c r="F2664" t="s">
        <v>753</v>
      </c>
      <c r="G2664" t="s">
        <v>732</v>
      </c>
      <c r="H2664" t="s">
        <v>767</v>
      </c>
      <c r="I2664" t="s">
        <v>768</v>
      </c>
    </row>
    <row r="2665" spans="1:9">
      <c r="A2665">
        <v>2664</v>
      </c>
      <c r="B2665" t="s">
        <v>152</v>
      </c>
      <c r="C2665" t="s">
        <v>756</v>
      </c>
      <c r="D2665">
        <v>2027</v>
      </c>
      <c r="E2665">
        <v>1839.7436729999999</v>
      </c>
      <c r="F2665" t="s">
        <v>753</v>
      </c>
      <c r="G2665" t="s">
        <v>732</v>
      </c>
      <c r="H2665" t="s">
        <v>767</v>
      </c>
      <c r="I2665" t="s">
        <v>768</v>
      </c>
    </row>
    <row r="2666" spans="1:9">
      <c r="A2666">
        <v>2665</v>
      </c>
      <c r="B2666" t="s">
        <v>152</v>
      </c>
      <c r="C2666" t="s">
        <v>756</v>
      </c>
      <c r="D2666">
        <v>2028</v>
      </c>
      <c r="E2666">
        <v>1840.3602920000001</v>
      </c>
      <c r="F2666" t="s">
        <v>753</v>
      </c>
      <c r="G2666" t="s">
        <v>732</v>
      </c>
      <c r="H2666" t="s">
        <v>767</v>
      </c>
      <c r="I2666" t="s">
        <v>768</v>
      </c>
    </row>
    <row r="2667" spans="1:9">
      <c r="A2667">
        <v>2666</v>
      </c>
      <c r="B2667" t="s">
        <v>152</v>
      </c>
      <c r="C2667" t="s">
        <v>756</v>
      </c>
      <c r="D2667">
        <v>2029</v>
      </c>
      <c r="E2667">
        <v>1841.015048</v>
      </c>
      <c r="F2667" t="s">
        <v>753</v>
      </c>
      <c r="G2667" t="s">
        <v>732</v>
      </c>
      <c r="H2667" t="s">
        <v>767</v>
      </c>
      <c r="I2667" t="s">
        <v>768</v>
      </c>
    </row>
    <row r="2668" spans="1:9">
      <c r="A2668">
        <v>2667</v>
      </c>
      <c r="B2668" t="s">
        <v>152</v>
      </c>
      <c r="C2668" t="s">
        <v>756</v>
      </c>
      <c r="D2668">
        <v>2030</v>
      </c>
      <c r="E2668">
        <v>1841.7101749999999</v>
      </c>
      <c r="F2668" t="s">
        <v>753</v>
      </c>
      <c r="G2668" t="s">
        <v>732</v>
      </c>
      <c r="H2668" t="s">
        <v>767</v>
      </c>
      <c r="I2668" t="s">
        <v>768</v>
      </c>
    </row>
    <row r="2669" spans="1:9">
      <c r="A2669">
        <v>2668</v>
      </c>
      <c r="B2669" t="s">
        <v>152</v>
      </c>
      <c r="C2669" t="s">
        <v>756</v>
      </c>
      <c r="D2669">
        <v>2031</v>
      </c>
      <c r="E2669">
        <v>1841.706338</v>
      </c>
      <c r="F2669" t="s">
        <v>753</v>
      </c>
      <c r="G2669" t="s">
        <v>732</v>
      </c>
      <c r="H2669" t="s">
        <v>767</v>
      </c>
      <c r="I2669" t="s">
        <v>768</v>
      </c>
    </row>
    <row r="2670" spans="1:9">
      <c r="A2670">
        <v>2669</v>
      </c>
      <c r="B2670" t="s">
        <v>152</v>
      </c>
      <c r="C2670" t="s">
        <v>756</v>
      </c>
      <c r="D2670">
        <v>2032</v>
      </c>
      <c r="E2670">
        <v>1841.7032489999999</v>
      </c>
      <c r="F2670" t="s">
        <v>753</v>
      </c>
      <c r="G2670" t="s">
        <v>732</v>
      </c>
      <c r="H2670" t="s">
        <v>767</v>
      </c>
      <c r="I2670" t="s">
        <v>768</v>
      </c>
    </row>
    <row r="2671" spans="1:9">
      <c r="A2671">
        <v>2670</v>
      </c>
      <c r="B2671" t="s">
        <v>152</v>
      </c>
      <c r="C2671" t="s">
        <v>756</v>
      </c>
      <c r="D2671">
        <v>2033</v>
      </c>
      <c r="E2671">
        <v>1841.7008980000001</v>
      </c>
      <c r="F2671" t="s">
        <v>753</v>
      </c>
      <c r="G2671" t="s">
        <v>732</v>
      </c>
      <c r="H2671" t="s">
        <v>767</v>
      </c>
      <c r="I2671" t="s">
        <v>768</v>
      </c>
    </row>
    <row r="2672" spans="1:9">
      <c r="A2672">
        <v>2671</v>
      </c>
      <c r="B2672" t="s">
        <v>152</v>
      </c>
      <c r="C2672" t="s">
        <v>756</v>
      </c>
      <c r="D2672">
        <v>2034</v>
      </c>
      <c r="E2672">
        <v>1841.6992789999999</v>
      </c>
      <c r="F2672" t="s">
        <v>753</v>
      </c>
      <c r="G2672" t="s">
        <v>732</v>
      </c>
      <c r="H2672" t="s">
        <v>767</v>
      </c>
      <c r="I2672" t="s">
        <v>768</v>
      </c>
    </row>
    <row r="2673" spans="1:9">
      <c r="A2673">
        <v>2672</v>
      </c>
      <c r="B2673" t="s">
        <v>152</v>
      </c>
      <c r="C2673" t="s">
        <v>756</v>
      </c>
      <c r="D2673">
        <v>2035</v>
      </c>
      <c r="E2673">
        <v>1841.698384</v>
      </c>
      <c r="F2673" t="s">
        <v>753</v>
      </c>
      <c r="G2673" t="s">
        <v>732</v>
      </c>
      <c r="H2673" t="s">
        <v>767</v>
      </c>
      <c r="I2673" t="s">
        <v>768</v>
      </c>
    </row>
    <row r="2674" spans="1:9">
      <c r="A2674">
        <v>2673</v>
      </c>
      <c r="B2674" t="s">
        <v>152</v>
      </c>
      <c r="C2674" t="s">
        <v>756</v>
      </c>
      <c r="D2674">
        <v>2036</v>
      </c>
      <c r="E2674">
        <v>1841.6982049999999</v>
      </c>
      <c r="F2674" t="s">
        <v>753</v>
      </c>
      <c r="G2674" t="s">
        <v>732</v>
      </c>
      <c r="H2674" t="s">
        <v>767</v>
      </c>
      <c r="I2674" t="s">
        <v>768</v>
      </c>
    </row>
    <row r="2675" spans="1:9">
      <c r="A2675">
        <v>2674</v>
      </c>
      <c r="B2675" t="s">
        <v>152</v>
      </c>
      <c r="C2675" t="s">
        <v>756</v>
      </c>
      <c r="D2675">
        <v>2037</v>
      </c>
      <c r="E2675">
        <v>1841.6987369999999</v>
      </c>
      <c r="F2675" t="s">
        <v>753</v>
      </c>
      <c r="G2675" t="s">
        <v>732</v>
      </c>
      <c r="H2675" t="s">
        <v>767</v>
      </c>
      <c r="I2675" t="s">
        <v>768</v>
      </c>
    </row>
    <row r="2676" spans="1:9">
      <c r="A2676">
        <v>2675</v>
      </c>
      <c r="B2676" t="s">
        <v>152</v>
      </c>
      <c r="C2676" t="s">
        <v>756</v>
      </c>
      <c r="D2676">
        <v>2038</v>
      </c>
      <c r="E2676">
        <v>1841.6999719999999</v>
      </c>
      <c r="F2676" t="s">
        <v>753</v>
      </c>
      <c r="G2676" t="s">
        <v>732</v>
      </c>
      <c r="H2676" t="s">
        <v>767</v>
      </c>
      <c r="I2676" t="s">
        <v>768</v>
      </c>
    </row>
    <row r="2677" spans="1:9">
      <c r="A2677">
        <v>2676</v>
      </c>
      <c r="B2677" t="s">
        <v>152</v>
      </c>
      <c r="C2677" t="s">
        <v>756</v>
      </c>
      <c r="D2677">
        <v>2039</v>
      </c>
      <c r="E2677">
        <v>1841.7019049999999</v>
      </c>
      <c r="F2677" t="s">
        <v>753</v>
      </c>
      <c r="G2677" t="s">
        <v>732</v>
      </c>
      <c r="H2677" t="s">
        <v>767</v>
      </c>
      <c r="I2677" t="s">
        <v>768</v>
      </c>
    </row>
    <row r="2678" spans="1:9">
      <c r="A2678">
        <v>2677</v>
      </c>
      <c r="B2678" t="s">
        <v>152</v>
      </c>
      <c r="C2678" t="s">
        <v>756</v>
      </c>
      <c r="D2678">
        <v>2040</v>
      </c>
      <c r="E2678">
        <v>1841.7045290000001</v>
      </c>
      <c r="F2678" t="s">
        <v>753</v>
      </c>
      <c r="G2678" t="s">
        <v>732</v>
      </c>
      <c r="H2678" t="s">
        <v>767</v>
      </c>
      <c r="I2678" t="s">
        <v>768</v>
      </c>
    </row>
    <row r="2679" spans="1:9">
      <c r="A2679">
        <v>2678</v>
      </c>
      <c r="B2679" t="s">
        <v>152</v>
      </c>
      <c r="C2679" t="s">
        <v>756</v>
      </c>
      <c r="D2679">
        <v>2041</v>
      </c>
      <c r="E2679">
        <v>1841.70784</v>
      </c>
      <c r="F2679" t="s">
        <v>753</v>
      </c>
      <c r="G2679" t="s">
        <v>732</v>
      </c>
      <c r="H2679" t="s">
        <v>767</v>
      </c>
      <c r="I2679" t="s">
        <v>768</v>
      </c>
    </row>
    <row r="2680" spans="1:9">
      <c r="A2680">
        <v>2679</v>
      </c>
      <c r="B2680" t="s">
        <v>152</v>
      </c>
      <c r="C2680" t="s">
        <v>756</v>
      </c>
      <c r="D2680">
        <v>2042</v>
      </c>
      <c r="E2680">
        <v>1841.711832</v>
      </c>
      <c r="F2680" t="s">
        <v>753</v>
      </c>
      <c r="G2680" t="s">
        <v>732</v>
      </c>
      <c r="H2680" t="s">
        <v>767</v>
      </c>
      <c r="I2680" t="s">
        <v>768</v>
      </c>
    </row>
    <row r="2681" spans="1:9">
      <c r="A2681">
        <v>2680</v>
      </c>
      <c r="B2681" t="s">
        <v>152</v>
      </c>
      <c r="C2681" t="s">
        <v>756</v>
      </c>
      <c r="D2681">
        <v>2043</v>
      </c>
      <c r="E2681">
        <v>1841.7164990000001</v>
      </c>
      <c r="F2681" t="s">
        <v>753</v>
      </c>
      <c r="G2681" t="s">
        <v>732</v>
      </c>
      <c r="H2681" t="s">
        <v>767</v>
      </c>
      <c r="I2681" t="s">
        <v>768</v>
      </c>
    </row>
    <row r="2682" spans="1:9">
      <c r="A2682">
        <v>2681</v>
      </c>
      <c r="B2682" t="s">
        <v>152</v>
      </c>
      <c r="C2682" t="s">
        <v>756</v>
      </c>
      <c r="D2682">
        <v>2044</v>
      </c>
      <c r="E2682">
        <v>1841.7218379999999</v>
      </c>
      <c r="F2682" t="s">
        <v>753</v>
      </c>
      <c r="G2682" t="s">
        <v>732</v>
      </c>
      <c r="H2682" t="s">
        <v>767</v>
      </c>
      <c r="I2682" t="s">
        <v>768</v>
      </c>
    </row>
    <row r="2683" spans="1:9">
      <c r="A2683">
        <v>2682</v>
      </c>
      <c r="B2683" t="s">
        <v>152</v>
      </c>
      <c r="C2683" t="s">
        <v>756</v>
      </c>
      <c r="D2683">
        <v>2045</v>
      </c>
      <c r="E2683">
        <v>1841.727844</v>
      </c>
      <c r="F2683" t="s">
        <v>753</v>
      </c>
      <c r="G2683" t="s">
        <v>732</v>
      </c>
      <c r="H2683" t="s">
        <v>767</v>
      </c>
      <c r="I2683" t="s">
        <v>768</v>
      </c>
    </row>
    <row r="2684" spans="1:9">
      <c r="A2684">
        <v>2683</v>
      </c>
      <c r="B2684" t="s">
        <v>152</v>
      </c>
      <c r="C2684" t="s">
        <v>756</v>
      </c>
      <c r="D2684">
        <v>2046</v>
      </c>
      <c r="E2684">
        <v>1841.734512</v>
      </c>
      <c r="F2684" t="s">
        <v>753</v>
      </c>
      <c r="G2684" t="s">
        <v>732</v>
      </c>
      <c r="H2684" t="s">
        <v>767</v>
      </c>
      <c r="I2684" t="s">
        <v>768</v>
      </c>
    </row>
    <row r="2685" spans="1:9">
      <c r="A2685">
        <v>2684</v>
      </c>
      <c r="B2685" t="s">
        <v>152</v>
      </c>
      <c r="C2685" t="s">
        <v>756</v>
      </c>
      <c r="D2685">
        <v>2047</v>
      </c>
      <c r="E2685">
        <v>1841.7418399999999</v>
      </c>
      <c r="F2685" t="s">
        <v>753</v>
      </c>
      <c r="G2685" t="s">
        <v>732</v>
      </c>
      <c r="H2685" t="s">
        <v>767</v>
      </c>
      <c r="I2685" t="s">
        <v>768</v>
      </c>
    </row>
    <row r="2686" spans="1:9">
      <c r="A2686">
        <v>2685</v>
      </c>
      <c r="B2686" t="s">
        <v>152</v>
      </c>
      <c r="C2686" t="s">
        <v>756</v>
      </c>
      <c r="D2686">
        <v>2048</v>
      </c>
      <c r="E2686">
        <v>1841.749822</v>
      </c>
      <c r="F2686" t="s">
        <v>753</v>
      </c>
      <c r="G2686" t="s">
        <v>732</v>
      </c>
      <c r="H2686" t="s">
        <v>767</v>
      </c>
      <c r="I2686" t="s">
        <v>768</v>
      </c>
    </row>
    <row r="2687" spans="1:9">
      <c r="A2687">
        <v>2686</v>
      </c>
      <c r="B2687" t="s">
        <v>152</v>
      </c>
      <c r="C2687" t="s">
        <v>756</v>
      </c>
      <c r="D2687">
        <v>2049</v>
      </c>
      <c r="E2687">
        <v>1841.758456</v>
      </c>
      <c r="F2687" t="s">
        <v>753</v>
      </c>
      <c r="G2687" t="s">
        <v>732</v>
      </c>
      <c r="H2687" t="s">
        <v>767</v>
      </c>
      <c r="I2687" t="s">
        <v>768</v>
      </c>
    </row>
    <row r="2688" spans="1:9">
      <c r="A2688">
        <v>2687</v>
      </c>
      <c r="B2688" t="s">
        <v>152</v>
      </c>
      <c r="C2688" t="s">
        <v>756</v>
      </c>
      <c r="D2688">
        <v>2050</v>
      </c>
      <c r="E2688">
        <v>1841.7677389999999</v>
      </c>
      <c r="F2688" t="s">
        <v>753</v>
      </c>
      <c r="G2688" t="s">
        <v>732</v>
      </c>
      <c r="H2688" t="s">
        <v>767</v>
      </c>
      <c r="I2688" t="s">
        <v>768</v>
      </c>
    </row>
    <row r="2689" spans="1:9">
      <c r="A2689">
        <v>2688</v>
      </c>
      <c r="B2689" t="s">
        <v>152</v>
      </c>
      <c r="C2689" t="s">
        <v>758</v>
      </c>
      <c r="D2689">
        <v>1990</v>
      </c>
      <c r="E2689">
        <v>0</v>
      </c>
      <c r="F2689" t="s">
        <v>753</v>
      </c>
      <c r="G2689" t="s">
        <v>732</v>
      </c>
      <c r="H2689" t="s">
        <v>767</v>
      </c>
      <c r="I2689" t="s">
        <v>768</v>
      </c>
    </row>
    <row r="2690" spans="1:9">
      <c r="A2690">
        <v>2689</v>
      </c>
      <c r="B2690" t="s">
        <v>152</v>
      </c>
      <c r="C2690" t="s">
        <v>758</v>
      </c>
      <c r="D2690">
        <v>1991</v>
      </c>
      <c r="E2690">
        <v>0</v>
      </c>
      <c r="F2690" t="s">
        <v>753</v>
      </c>
      <c r="G2690" t="s">
        <v>732</v>
      </c>
      <c r="H2690" t="s">
        <v>767</v>
      </c>
      <c r="I2690" t="s">
        <v>768</v>
      </c>
    </row>
    <row r="2691" spans="1:9">
      <c r="A2691">
        <v>2690</v>
      </c>
      <c r="B2691" t="s">
        <v>152</v>
      </c>
      <c r="C2691" t="s">
        <v>758</v>
      </c>
      <c r="D2691">
        <v>1992</v>
      </c>
      <c r="E2691">
        <v>0.2599999999999999</v>
      </c>
      <c r="F2691" t="s">
        <v>753</v>
      </c>
      <c r="G2691" t="s">
        <v>732</v>
      </c>
      <c r="H2691" t="s">
        <v>767</v>
      </c>
      <c r="I2691" t="s">
        <v>768</v>
      </c>
    </row>
    <row r="2692" spans="1:9">
      <c r="A2692">
        <v>2691</v>
      </c>
      <c r="B2692" t="s">
        <v>152</v>
      </c>
      <c r="C2692" t="s">
        <v>758</v>
      </c>
      <c r="D2692">
        <v>1993</v>
      </c>
      <c r="E2692">
        <v>0.38999999999999979</v>
      </c>
      <c r="F2692" t="s">
        <v>753</v>
      </c>
      <c r="G2692" t="s">
        <v>732</v>
      </c>
      <c r="H2692" t="s">
        <v>767</v>
      </c>
      <c r="I2692" t="s">
        <v>768</v>
      </c>
    </row>
    <row r="2693" spans="1:9">
      <c r="A2693">
        <v>2692</v>
      </c>
      <c r="B2693" t="s">
        <v>152</v>
      </c>
      <c r="C2693" t="s">
        <v>758</v>
      </c>
      <c r="D2693">
        <v>1994</v>
      </c>
      <c r="E2693">
        <v>11.821542096799551</v>
      </c>
      <c r="F2693" t="s">
        <v>753</v>
      </c>
      <c r="G2693" t="s">
        <v>732</v>
      </c>
      <c r="H2693" t="s">
        <v>767</v>
      </c>
      <c r="I2693" t="s">
        <v>768</v>
      </c>
    </row>
    <row r="2694" spans="1:9">
      <c r="A2694">
        <v>2693</v>
      </c>
      <c r="B2694" t="s">
        <v>152</v>
      </c>
      <c r="C2694" t="s">
        <v>758</v>
      </c>
      <c r="D2694">
        <v>1995</v>
      </c>
      <c r="E2694">
        <v>29.462931991860192</v>
      </c>
      <c r="F2694" t="s">
        <v>753</v>
      </c>
      <c r="G2694" t="s">
        <v>732</v>
      </c>
      <c r="H2694" t="s">
        <v>767</v>
      </c>
      <c r="I2694" t="s">
        <v>768</v>
      </c>
    </row>
    <row r="2695" spans="1:9">
      <c r="A2695">
        <v>2694</v>
      </c>
      <c r="B2695" t="s">
        <v>152</v>
      </c>
      <c r="C2695" t="s">
        <v>758</v>
      </c>
      <c r="D2695">
        <v>1996</v>
      </c>
      <c r="E2695">
        <v>66.789176074552543</v>
      </c>
      <c r="F2695" t="s">
        <v>753</v>
      </c>
      <c r="G2695" t="s">
        <v>732</v>
      </c>
      <c r="H2695" t="s">
        <v>767</v>
      </c>
      <c r="I2695" t="s">
        <v>768</v>
      </c>
    </row>
    <row r="2696" spans="1:9">
      <c r="A2696">
        <v>2695</v>
      </c>
      <c r="B2696" t="s">
        <v>152</v>
      </c>
      <c r="C2696" t="s">
        <v>758</v>
      </c>
      <c r="D2696">
        <v>1997</v>
      </c>
      <c r="E2696">
        <v>113.35158919593231</v>
      </c>
      <c r="F2696" t="s">
        <v>753</v>
      </c>
      <c r="G2696" t="s">
        <v>732</v>
      </c>
      <c r="H2696" t="s">
        <v>767</v>
      </c>
      <c r="I2696" t="s">
        <v>768</v>
      </c>
    </row>
    <row r="2697" spans="1:9">
      <c r="A2697">
        <v>2696</v>
      </c>
      <c r="B2697" t="s">
        <v>152</v>
      </c>
      <c r="C2697" t="s">
        <v>758</v>
      </c>
      <c r="D2697">
        <v>1998</v>
      </c>
      <c r="E2697">
        <v>140.2607843338632</v>
      </c>
      <c r="F2697" t="s">
        <v>753</v>
      </c>
      <c r="G2697" t="s">
        <v>732</v>
      </c>
      <c r="H2697" t="s">
        <v>767</v>
      </c>
      <c r="I2697" t="s">
        <v>768</v>
      </c>
    </row>
    <row r="2698" spans="1:9">
      <c r="A2698">
        <v>2697</v>
      </c>
      <c r="B2698" t="s">
        <v>152</v>
      </c>
      <c r="C2698" t="s">
        <v>758</v>
      </c>
      <c r="D2698">
        <v>1999</v>
      </c>
      <c r="E2698">
        <v>185.4617080593537</v>
      </c>
      <c r="F2698" t="s">
        <v>753</v>
      </c>
      <c r="G2698" t="s">
        <v>732</v>
      </c>
      <c r="H2698" t="s">
        <v>767</v>
      </c>
      <c r="I2698" t="s">
        <v>768</v>
      </c>
    </row>
    <row r="2699" spans="1:9">
      <c r="A2699">
        <v>2698</v>
      </c>
      <c r="B2699" t="s">
        <v>152</v>
      </c>
      <c r="C2699" t="s">
        <v>758</v>
      </c>
      <c r="D2699">
        <v>2000</v>
      </c>
      <c r="E2699">
        <v>226.6030005437523</v>
      </c>
      <c r="F2699" t="s">
        <v>753</v>
      </c>
      <c r="G2699" t="s">
        <v>732</v>
      </c>
      <c r="H2699" t="s">
        <v>767</v>
      </c>
      <c r="I2699" t="s">
        <v>768</v>
      </c>
    </row>
    <row r="2700" spans="1:9">
      <c r="A2700">
        <v>2699</v>
      </c>
      <c r="B2700" t="s">
        <v>152</v>
      </c>
      <c r="C2700" t="s">
        <v>758</v>
      </c>
      <c r="D2700">
        <v>2001</v>
      </c>
      <c r="E2700">
        <v>303.96648611854772</v>
      </c>
      <c r="F2700" t="s">
        <v>753</v>
      </c>
      <c r="G2700" t="s">
        <v>732</v>
      </c>
      <c r="H2700" t="s">
        <v>767</v>
      </c>
      <c r="I2700" t="s">
        <v>768</v>
      </c>
    </row>
    <row r="2701" spans="1:9">
      <c r="A2701">
        <v>2700</v>
      </c>
      <c r="B2701" t="s">
        <v>152</v>
      </c>
      <c r="C2701" t="s">
        <v>758</v>
      </c>
      <c r="D2701">
        <v>2002</v>
      </c>
      <c r="E2701">
        <v>361.97545306556327</v>
      </c>
      <c r="F2701" t="s">
        <v>753</v>
      </c>
      <c r="G2701" t="s">
        <v>732</v>
      </c>
      <c r="H2701" t="s">
        <v>767</v>
      </c>
      <c r="I2701" t="s">
        <v>768</v>
      </c>
    </row>
    <row r="2702" spans="1:9">
      <c r="A2702">
        <v>2701</v>
      </c>
      <c r="B2702" t="s">
        <v>152</v>
      </c>
      <c r="C2702" t="s">
        <v>758</v>
      </c>
      <c r="D2702">
        <v>2003</v>
      </c>
      <c r="E2702">
        <v>424.0256014250516</v>
      </c>
      <c r="F2702" t="s">
        <v>753</v>
      </c>
      <c r="G2702" t="s">
        <v>732</v>
      </c>
      <c r="H2702" t="s">
        <v>767</v>
      </c>
      <c r="I2702" t="s">
        <v>768</v>
      </c>
    </row>
    <row r="2703" spans="1:9">
      <c r="A2703">
        <v>2702</v>
      </c>
      <c r="B2703" t="s">
        <v>152</v>
      </c>
      <c r="C2703" t="s">
        <v>758</v>
      </c>
      <c r="D2703">
        <v>2004</v>
      </c>
      <c r="E2703">
        <v>531.57896896966804</v>
      </c>
      <c r="F2703" t="s">
        <v>753</v>
      </c>
      <c r="G2703" t="s">
        <v>732</v>
      </c>
      <c r="H2703" t="s">
        <v>767</v>
      </c>
      <c r="I2703" t="s">
        <v>768</v>
      </c>
    </row>
    <row r="2704" spans="1:9">
      <c r="A2704">
        <v>2703</v>
      </c>
      <c r="B2704" t="s">
        <v>152</v>
      </c>
      <c r="C2704" t="s">
        <v>758</v>
      </c>
      <c r="D2704">
        <v>2005</v>
      </c>
      <c r="E2704">
        <v>648.30678519472451</v>
      </c>
      <c r="F2704" t="s">
        <v>753</v>
      </c>
      <c r="G2704" t="s">
        <v>732</v>
      </c>
      <c r="H2704" t="s">
        <v>767</v>
      </c>
      <c r="I2704" t="s">
        <v>768</v>
      </c>
    </row>
    <row r="2705" spans="1:9">
      <c r="A2705">
        <v>2704</v>
      </c>
      <c r="B2705" t="s">
        <v>152</v>
      </c>
      <c r="C2705" t="s">
        <v>758</v>
      </c>
      <c r="D2705">
        <v>2006</v>
      </c>
      <c r="E2705">
        <v>748.10659479507035</v>
      </c>
      <c r="F2705" t="s">
        <v>753</v>
      </c>
      <c r="G2705" t="s">
        <v>732</v>
      </c>
      <c r="H2705" t="s">
        <v>767</v>
      </c>
      <c r="I2705" t="s">
        <v>768</v>
      </c>
    </row>
    <row r="2706" spans="1:9">
      <c r="A2706">
        <v>2705</v>
      </c>
      <c r="B2706" t="s">
        <v>152</v>
      </c>
      <c r="C2706" t="s">
        <v>758</v>
      </c>
      <c r="D2706">
        <v>2007</v>
      </c>
      <c r="E2706">
        <v>822.15597506122776</v>
      </c>
      <c r="F2706" t="s">
        <v>753</v>
      </c>
      <c r="G2706" t="s">
        <v>732</v>
      </c>
      <c r="H2706" t="s">
        <v>767</v>
      </c>
      <c r="I2706" t="s">
        <v>768</v>
      </c>
    </row>
    <row r="2707" spans="1:9">
      <c r="A2707">
        <v>2706</v>
      </c>
      <c r="B2707" t="s">
        <v>152</v>
      </c>
      <c r="C2707" t="s">
        <v>758</v>
      </c>
      <c r="D2707">
        <v>2008</v>
      </c>
      <c r="E2707">
        <v>910.09732613155802</v>
      </c>
      <c r="F2707" t="s">
        <v>753</v>
      </c>
      <c r="G2707" t="s">
        <v>732</v>
      </c>
      <c r="H2707" t="s">
        <v>767</v>
      </c>
      <c r="I2707" t="s">
        <v>768</v>
      </c>
    </row>
    <row r="2708" spans="1:9">
      <c r="A2708">
        <v>2707</v>
      </c>
      <c r="B2708" t="s">
        <v>152</v>
      </c>
      <c r="C2708" t="s">
        <v>758</v>
      </c>
      <c r="D2708">
        <v>2009</v>
      </c>
      <c r="E2708">
        <v>982.94461152021404</v>
      </c>
      <c r="F2708" t="s">
        <v>753</v>
      </c>
      <c r="G2708" t="s">
        <v>732</v>
      </c>
      <c r="H2708" t="s">
        <v>767</v>
      </c>
      <c r="I2708" t="s">
        <v>768</v>
      </c>
    </row>
    <row r="2709" spans="1:9">
      <c r="A2709">
        <v>2708</v>
      </c>
      <c r="B2709" t="s">
        <v>152</v>
      </c>
      <c r="C2709" t="s">
        <v>758</v>
      </c>
      <c r="D2709">
        <v>2010</v>
      </c>
      <c r="E2709">
        <v>1010.467495462368</v>
      </c>
      <c r="F2709" t="s">
        <v>753</v>
      </c>
      <c r="G2709" t="s">
        <v>732</v>
      </c>
      <c r="H2709" t="s">
        <v>767</v>
      </c>
      <c r="I2709" t="s">
        <v>768</v>
      </c>
    </row>
    <row r="2710" spans="1:9">
      <c r="A2710">
        <v>2709</v>
      </c>
      <c r="B2710" t="s">
        <v>152</v>
      </c>
      <c r="C2710" t="s">
        <v>758</v>
      </c>
      <c r="D2710">
        <v>2011</v>
      </c>
      <c r="E2710">
        <v>1058.0099127240289</v>
      </c>
      <c r="F2710" t="s">
        <v>753</v>
      </c>
      <c r="G2710" t="s">
        <v>732</v>
      </c>
      <c r="H2710" t="s">
        <v>767</v>
      </c>
      <c r="I2710" t="s">
        <v>768</v>
      </c>
    </row>
    <row r="2711" spans="1:9">
      <c r="A2711">
        <v>2710</v>
      </c>
      <c r="B2711" t="s">
        <v>152</v>
      </c>
      <c r="C2711" t="s">
        <v>758</v>
      </c>
      <c r="D2711">
        <v>2012</v>
      </c>
      <c r="E2711">
        <v>1103.121039283755</v>
      </c>
      <c r="F2711" t="s">
        <v>753</v>
      </c>
      <c r="G2711" t="s">
        <v>732</v>
      </c>
      <c r="H2711" t="s">
        <v>767</v>
      </c>
      <c r="I2711" t="s">
        <v>768</v>
      </c>
    </row>
    <row r="2712" spans="1:9">
      <c r="A2712">
        <v>2711</v>
      </c>
      <c r="B2712" t="s">
        <v>152</v>
      </c>
      <c r="C2712" t="s">
        <v>758</v>
      </c>
      <c r="D2712">
        <v>2013</v>
      </c>
      <c r="E2712">
        <v>1136.5370129920429</v>
      </c>
      <c r="F2712" t="s">
        <v>753</v>
      </c>
      <c r="G2712" t="s">
        <v>732</v>
      </c>
      <c r="H2712" t="s">
        <v>767</v>
      </c>
      <c r="I2712" t="s">
        <v>768</v>
      </c>
    </row>
    <row r="2713" spans="1:9">
      <c r="A2713">
        <v>2712</v>
      </c>
      <c r="B2713" t="s">
        <v>152</v>
      </c>
      <c r="C2713" t="s">
        <v>758</v>
      </c>
      <c r="D2713">
        <v>2014</v>
      </c>
      <c r="E2713">
        <v>1175.912464832955</v>
      </c>
      <c r="F2713" t="s">
        <v>753</v>
      </c>
      <c r="G2713" t="s">
        <v>732</v>
      </c>
      <c r="H2713" t="s">
        <v>767</v>
      </c>
      <c r="I2713" t="s">
        <v>768</v>
      </c>
    </row>
    <row r="2714" spans="1:9">
      <c r="A2714">
        <v>2713</v>
      </c>
      <c r="B2714" t="s">
        <v>152</v>
      </c>
      <c r="C2714" t="s">
        <v>758</v>
      </c>
      <c r="D2714">
        <v>2015</v>
      </c>
      <c r="E2714">
        <v>1198.3090072456409</v>
      </c>
      <c r="F2714" t="s">
        <v>753</v>
      </c>
      <c r="G2714" t="s">
        <v>732</v>
      </c>
      <c r="H2714" t="s">
        <v>767</v>
      </c>
      <c r="I2714" t="s">
        <v>768</v>
      </c>
    </row>
    <row r="2715" spans="1:9">
      <c r="A2715">
        <v>2714</v>
      </c>
      <c r="B2715" t="s">
        <v>152</v>
      </c>
      <c r="C2715" t="s">
        <v>758</v>
      </c>
      <c r="D2715">
        <v>2016</v>
      </c>
      <c r="E2715">
        <v>1217.139570021686</v>
      </c>
      <c r="F2715" t="s">
        <v>753</v>
      </c>
      <c r="G2715" t="s">
        <v>732</v>
      </c>
      <c r="H2715" t="s">
        <v>767</v>
      </c>
      <c r="I2715" t="s">
        <v>768</v>
      </c>
    </row>
    <row r="2716" spans="1:9">
      <c r="A2716">
        <v>2715</v>
      </c>
      <c r="B2716" t="s">
        <v>152</v>
      </c>
      <c r="C2716" t="s">
        <v>758</v>
      </c>
      <c r="D2716">
        <v>2017</v>
      </c>
      <c r="E2716">
        <v>1252.203587096413</v>
      </c>
      <c r="F2716" t="s">
        <v>753</v>
      </c>
      <c r="G2716" t="s">
        <v>732</v>
      </c>
      <c r="H2716" t="s">
        <v>767</v>
      </c>
      <c r="I2716" t="s">
        <v>768</v>
      </c>
    </row>
    <row r="2717" spans="1:9">
      <c r="A2717">
        <v>2716</v>
      </c>
      <c r="B2717" t="s">
        <v>152</v>
      </c>
      <c r="C2717" t="s">
        <v>758</v>
      </c>
      <c r="D2717">
        <v>2018</v>
      </c>
      <c r="E2717">
        <v>1299.3109512162041</v>
      </c>
      <c r="F2717" t="s">
        <v>753</v>
      </c>
      <c r="G2717" t="s">
        <v>732</v>
      </c>
      <c r="H2717" t="s">
        <v>767</v>
      </c>
      <c r="I2717" t="s">
        <v>768</v>
      </c>
    </row>
    <row r="2718" spans="1:9">
      <c r="A2718">
        <v>2717</v>
      </c>
      <c r="B2718" t="s">
        <v>152</v>
      </c>
      <c r="C2718" t="s">
        <v>758</v>
      </c>
      <c r="D2718">
        <v>2019</v>
      </c>
      <c r="E2718">
        <v>1314.5950710156501</v>
      </c>
      <c r="F2718" t="s">
        <v>753</v>
      </c>
      <c r="G2718" t="s">
        <v>732</v>
      </c>
      <c r="H2718" t="s">
        <v>767</v>
      </c>
      <c r="I2718" t="s">
        <v>768</v>
      </c>
    </row>
    <row r="2719" spans="1:9">
      <c r="A2719">
        <v>2718</v>
      </c>
      <c r="B2719" t="s">
        <v>152</v>
      </c>
      <c r="C2719" t="s">
        <v>758</v>
      </c>
      <c r="D2719">
        <v>2020</v>
      </c>
      <c r="E2719">
        <v>1342.9679691905501</v>
      </c>
      <c r="F2719" t="s">
        <v>753</v>
      </c>
      <c r="G2719" t="s">
        <v>732</v>
      </c>
      <c r="H2719" t="s">
        <v>767</v>
      </c>
      <c r="I2719" t="s">
        <v>768</v>
      </c>
    </row>
    <row r="2720" spans="1:9">
      <c r="A2720">
        <v>2719</v>
      </c>
      <c r="B2720" t="s">
        <v>152</v>
      </c>
      <c r="C2720" t="s">
        <v>758</v>
      </c>
      <c r="D2720">
        <v>2021</v>
      </c>
      <c r="E2720">
        <v>1545.994457819357</v>
      </c>
      <c r="F2720" t="s">
        <v>753</v>
      </c>
      <c r="G2720" t="s">
        <v>732</v>
      </c>
      <c r="H2720" t="s">
        <v>767</v>
      </c>
      <c r="I2720" t="s">
        <v>768</v>
      </c>
    </row>
    <row r="2721" spans="1:9">
      <c r="A2721">
        <v>2720</v>
      </c>
      <c r="B2721" t="s">
        <v>152</v>
      </c>
      <c r="C2721" t="s">
        <v>758</v>
      </c>
      <c r="D2721">
        <v>2022</v>
      </c>
      <c r="E2721">
        <v>1439.77469659385</v>
      </c>
      <c r="F2721" t="s">
        <v>753</v>
      </c>
      <c r="G2721" t="s">
        <v>732</v>
      </c>
      <c r="H2721" t="s">
        <v>767</v>
      </c>
      <c r="I2721" t="s">
        <v>768</v>
      </c>
    </row>
    <row r="2722" spans="1:9">
      <c r="A2722">
        <v>2721</v>
      </c>
      <c r="B2722" t="s">
        <v>152</v>
      </c>
      <c r="C2722" t="s">
        <v>758</v>
      </c>
      <c r="D2722">
        <v>2023</v>
      </c>
      <c r="E2722">
        <v>1087.12560857828</v>
      </c>
      <c r="F2722" t="s">
        <v>753</v>
      </c>
      <c r="G2722" t="s">
        <v>732</v>
      </c>
      <c r="H2722" t="s">
        <v>767</v>
      </c>
      <c r="I2722" t="s">
        <v>768</v>
      </c>
    </row>
    <row r="2723" spans="1:9">
      <c r="A2723">
        <v>2722</v>
      </c>
      <c r="B2723" t="s">
        <v>152</v>
      </c>
      <c r="C2723" t="s">
        <v>758</v>
      </c>
      <c r="D2723">
        <v>2024</v>
      </c>
      <c r="E2723">
        <v>1095.973864</v>
      </c>
      <c r="F2723" t="s">
        <v>753</v>
      </c>
      <c r="G2723" t="s">
        <v>732</v>
      </c>
      <c r="H2723" t="s">
        <v>767</v>
      </c>
      <c r="I2723" t="s">
        <v>768</v>
      </c>
    </row>
    <row r="2724" spans="1:9">
      <c r="A2724">
        <v>2723</v>
      </c>
      <c r="B2724" t="s">
        <v>152</v>
      </c>
      <c r="C2724" t="s">
        <v>758</v>
      </c>
      <c r="D2724">
        <v>2025</v>
      </c>
      <c r="E2724">
        <v>1015.603626</v>
      </c>
      <c r="F2724" t="s">
        <v>753</v>
      </c>
      <c r="G2724" t="s">
        <v>732</v>
      </c>
      <c r="H2724" t="s">
        <v>767</v>
      </c>
      <c r="I2724" t="s">
        <v>768</v>
      </c>
    </row>
    <row r="2725" spans="1:9">
      <c r="A2725">
        <v>2724</v>
      </c>
      <c r="B2725" t="s">
        <v>152</v>
      </c>
      <c r="C2725" t="s">
        <v>758</v>
      </c>
      <c r="D2725">
        <v>2026</v>
      </c>
      <c r="E2725">
        <v>993.15016479999997</v>
      </c>
      <c r="F2725" t="s">
        <v>753</v>
      </c>
      <c r="G2725" t="s">
        <v>732</v>
      </c>
      <c r="H2725" t="s">
        <v>767</v>
      </c>
      <c r="I2725" t="s">
        <v>768</v>
      </c>
    </row>
    <row r="2726" spans="1:9">
      <c r="A2726">
        <v>2725</v>
      </c>
      <c r="B2726" t="s">
        <v>152</v>
      </c>
      <c r="C2726" t="s">
        <v>758</v>
      </c>
      <c r="D2726">
        <v>2027</v>
      </c>
      <c r="E2726">
        <v>941.59645820000003</v>
      </c>
      <c r="F2726" t="s">
        <v>753</v>
      </c>
      <c r="G2726" t="s">
        <v>732</v>
      </c>
      <c r="H2726" t="s">
        <v>767</v>
      </c>
      <c r="I2726" t="s">
        <v>768</v>
      </c>
    </row>
    <row r="2727" spans="1:9">
      <c r="A2727">
        <v>2726</v>
      </c>
      <c r="B2727" t="s">
        <v>152</v>
      </c>
      <c r="C2727" t="s">
        <v>758</v>
      </c>
      <c r="D2727">
        <v>2028</v>
      </c>
      <c r="E2727">
        <v>863.32313269999997</v>
      </c>
      <c r="F2727" t="s">
        <v>753</v>
      </c>
      <c r="G2727" t="s">
        <v>732</v>
      </c>
      <c r="H2727" t="s">
        <v>767</v>
      </c>
      <c r="I2727" t="s">
        <v>768</v>
      </c>
    </row>
    <row r="2728" spans="1:9">
      <c r="A2728">
        <v>2727</v>
      </c>
      <c r="B2728" t="s">
        <v>152</v>
      </c>
      <c r="C2728" t="s">
        <v>758</v>
      </c>
      <c r="D2728">
        <v>2029</v>
      </c>
      <c r="E2728">
        <v>818.47942609999996</v>
      </c>
      <c r="F2728" t="s">
        <v>753</v>
      </c>
      <c r="G2728" t="s">
        <v>732</v>
      </c>
      <c r="H2728" t="s">
        <v>767</v>
      </c>
      <c r="I2728" t="s">
        <v>768</v>
      </c>
    </row>
    <row r="2729" spans="1:9">
      <c r="A2729">
        <v>2728</v>
      </c>
      <c r="B2729" t="s">
        <v>152</v>
      </c>
      <c r="C2729" t="s">
        <v>758</v>
      </c>
      <c r="D2729">
        <v>2030</v>
      </c>
      <c r="E2729">
        <v>815.92855659999998</v>
      </c>
      <c r="F2729" t="s">
        <v>753</v>
      </c>
      <c r="G2729" t="s">
        <v>732</v>
      </c>
      <c r="H2729" t="s">
        <v>767</v>
      </c>
      <c r="I2729" t="s">
        <v>768</v>
      </c>
    </row>
    <row r="2730" spans="1:9">
      <c r="A2730">
        <v>2729</v>
      </c>
      <c r="B2730" t="s">
        <v>152</v>
      </c>
      <c r="C2730" t="s">
        <v>758</v>
      </c>
      <c r="D2730">
        <v>2031</v>
      </c>
      <c r="E2730">
        <v>817.45934390000002</v>
      </c>
      <c r="F2730" t="s">
        <v>753</v>
      </c>
      <c r="G2730" t="s">
        <v>732</v>
      </c>
      <c r="H2730" t="s">
        <v>767</v>
      </c>
      <c r="I2730" t="s">
        <v>768</v>
      </c>
    </row>
    <row r="2731" spans="1:9">
      <c r="A2731">
        <v>2730</v>
      </c>
      <c r="B2731" t="s">
        <v>152</v>
      </c>
      <c r="C2731" t="s">
        <v>758</v>
      </c>
      <c r="D2731">
        <v>2032</v>
      </c>
      <c r="E2731">
        <v>769.08468440000001</v>
      </c>
      <c r="F2731" t="s">
        <v>753</v>
      </c>
      <c r="G2731" t="s">
        <v>732</v>
      </c>
      <c r="H2731" t="s">
        <v>767</v>
      </c>
      <c r="I2731" t="s">
        <v>768</v>
      </c>
    </row>
    <row r="2732" spans="1:9">
      <c r="A2732">
        <v>2731</v>
      </c>
      <c r="B2732" t="s">
        <v>152</v>
      </c>
      <c r="C2732" t="s">
        <v>758</v>
      </c>
      <c r="D2732">
        <v>2033</v>
      </c>
      <c r="E2732">
        <v>770.56895410000004</v>
      </c>
      <c r="F2732" t="s">
        <v>753</v>
      </c>
      <c r="G2732" t="s">
        <v>732</v>
      </c>
      <c r="H2732" t="s">
        <v>767</v>
      </c>
      <c r="I2732" t="s">
        <v>768</v>
      </c>
    </row>
    <row r="2733" spans="1:9">
      <c r="A2733">
        <v>2732</v>
      </c>
      <c r="B2733" t="s">
        <v>152</v>
      </c>
      <c r="C2733" t="s">
        <v>758</v>
      </c>
      <c r="D2733">
        <v>2034</v>
      </c>
      <c r="E2733">
        <v>737.09818389999998</v>
      </c>
      <c r="F2733" t="s">
        <v>753</v>
      </c>
      <c r="G2733" t="s">
        <v>732</v>
      </c>
      <c r="H2733" t="s">
        <v>767</v>
      </c>
      <c r="I2733" t="s">
        <v>768</v>
      </c>
    </row>
    <row r="2734" spans="1:9">
      <c r="A2734">
        <v>2733</v>
      </c>
      <c r="B2734" t="s">
        <v>152</v>
      </c>
      <c r="C2734" t="s">
        <v>758</v>
      </c>
      <c r="D2734">
        <v>2035</v>
      </c>
      <c r="E2734">
        <v>725.29990250000003</v>
      </c>
      <c r="F2734" t="s">
        <v>753</v>
      </c>
      <c r="G2734" t="s">
        <v>732</v>
      </c>
      <c r="H2734" t="s">
        <v>767</v>
      </c>
      <c r="I2734" t="s">
        <v>768</v>
      </c>
    </row>
    <row r="2735" spans="1:9">
      <c r="A2735">
        <v>2734</v>
      </c>
      <c r="B2735" t="s">
        <v>152</v>
      </c>
      <c r="C2735" t="s">
        <v>758</v>
      </c>
      <c r="D2735">
        <v>2036</v>
      </c>
      <c r="E2735">
        <v>696.80172960000004</v>
      </c>
      <c r="F2735" t="s">
        <v>753</v>
      </c>
      <c r="G2735" t="s">
        <v>732</v>
      </c>
      <c r="H2735" t="s">
        <v>767</v>
      </c>
      <c r="I2735" t="s">
        <v>768</v>
      </c>
    </row>
    <row r="2736" spans="1:9">
      <c r="A2736">
        <v>2735</v>
      </c>
      <c r="B2736" t="s">
        <v>152</v>
      </c>
      <c r="C2736" t="s">
        <v>758</v>
      </c>
      <c r="D2736">
        <v>2037</v>
      </c>
      <c r="E2736">
        <v>695.38056510000001</v>
      </c>
      <c r="F2736" t="s">
        <v>753</v>
      </c>
      <c r="G2736" t="s">
        <v>732</v>
      </c>
      <c r="H2736" t="s">
        <v>767</v>
      </c>
      <c r="I2736" t="s">
        <v>768</v>
      </c>
    </row>
    <row r="2737" spans="1:9">
      <c r="A2737">
        <v>2736</v>
      </c>
      <c r="B2737" t="s">
        <v>152</v>
      </c>
      <c r="C2737" t="s">
        <v>758</v>
      </c>
      <c r="D2737">
        <v>2038</v>
      </c>
      <c r="E2737">
        <v>641.32812160000003</v>
      </c>
      <c r="F2737" t="s">
        <v>753</v>
      </c>
      <c r="G2737" t="s">
        <v>732</v>
      </c>
      <c r="H2737" t="s">
        <v>767</v>
      </c>
      <c r="I2737" t="s">
        <v>768</v>
      </c>
    </row>
    <row r="2738" spans="1:9">
      <c r="A2738">
        <v>2737</v>
      </c>
      <c r="B2738" t="s">
        <v>152</v>
      </c>
      <c r="C2738" t="s">
        <v>758</v>
      </c>
      <c r="D2738">
        <v>2039</v>
      </c>
      <c r="E2738">
        <v>621.71138900000005</v>
      </c>
      <c r="F2738" t="s">
        <v>753</v>
      </c>
      <c r="G2738" t="s">
        <v>732</v>
      </c>
      <c r="H2738" t="s">
        <v>767</v>
      </c>
      <c r="I2738" t="s">
        <v>768</v>
      </c>
    </row>
    <row r="2739" spans="1:9">
      <c r="A2739">
        <v>2738</v>
      </c>
      <c r="B2739" t="s">
        <v>152</v>
      </c>
      <c r="C2739" t="s">
        <v>758</v>
      </c>
      <c r="D2739">
        <v>2040</v>
      </c>
      <c r="E2739">
        <v>561.73857109999994</v>
      </c>
      <c r="F2739" t="s">
        <v>753</v>
      </c>
      <c r="G2739" t="s">
        <v>732</v>
      </c>
      <c r="H2739" t="s">
        <v>767</v>
      </c>
      <c r="I2739" t="s">
        <v>768</v>
      </c>
    </row>
    <row r="2740" spans="1:9">
      <c r="A2740">
        <v>2739</v>
      </c>
      <c r="B2740" t="s">
        <v>152</v>
      </c>
      <c r="C2740" t="s">
        <v>758</v>
      </c>
      <c r="D2740">
        <v>2041</v>
      </c>
      <c r="E2740">
        <v>560.49093919999996</v>
      </c>
      <c r="F2740" t="s">
        <v>753</v>
      </c>
      <c r="G2740" t="s">
        <v>732</v>
      </c>
      <c r="H2740" t="s">
        <v>767</v>
      </c>
      <c r="I2740" t="s">
        <v>768</v>
      </c>
    </row>
    <row r="2741" spans="1:9">
      <c r="A2741">
        <v>2740</v>
      </c>
      <c r="B2741" t="s">
        <v>152</v>
      </c>
      <c r="C2741" t="s">
        <v>758</v>
      </c>
      <c r="D2741">
        <v>2042</v>
      </c>
      <c r="E2741">
        <v>529.64896469999996</v>
      </c>
      <c r="F2741" t="s">
        <v>753</v>
      </c>
      <c r="G2741" t="s">
        <v>732</v>
      </c>
      <c r="H2741" t="s">
        <v>767</v>
      </c>
      <c r="I2741" t="s">
        <v>768</v>
      </c>
    </row>
    <row r="2742" spans="1:9">
      <c r="A2742">
        <v>2741</v>
      </c>
      <c r="B2742" t="s">
        <v>152</v>
      </c>
      <c r="C2742" t="s">
        <v>758</v>
      </c>
      <c r="D2742">
        <v>2043</v>
      </c>
      <c r="E2742">
        <v>546.80034260000002</v>
      </c>
      <c r="F2742" t="s">
        <v>753</v>
      </c>
      <c r="G2742" t="s">
        <v>732</v>
      </c>
      <c r="H2742" t="s">
        <v>767</v>
      </c>
      <c r="I2742" t="s">
        <v>768</v>
      </c>
    </row>
    <row r="2743" spans="1:9">
      <c r="A2743">
        <v>2742</v>
      </c>
      <c r="B2743" t="s">
        <v>152</v>
      </c>
      <c r="C2743" t="s">
        <v>758</v>
      </c>
      <c r="D2743">
        <v>2044</v>
      </c>
      <c r="E2743">
        <v>548.41131600000006</v>
      </c>
      <c r="F2743" t="s">
        <v>753</v>
      </c>
      <c r="G2743" t="s">
        <v>732</v>
      </c>
      <c r="H2743" t="s">
        <v>767</v>
      </c>
      <c r="I2743" t="s">
        <v>768</v>
      </c>
    </row>
    <row r="2744" spans="1:9">
      <c r="A2744">
        <v>2743</v>
      </c>
      <c r="B2744" t="s">
        <v>152</v>
      </c>
      <c r="C2744" t="s">
        <v>758</v>
      </c>
      <c r="D2744">
        <v>2045</v>
      </c>
      <c r="E2744">
        <v>525.11337370000001</v>
      </c>
      <c r="F2744" t="s">
        <v>753</v>
      </c>
      <c r="G2744" t="s">
        <v>732</v>
      </c>
      <c r="H2744" t="s">
        <v>767</v>
      </c>
      <c r="I2744" t="s">
        <v>768</v>
      </c>
    </row>
    <row r="2745" spans="1:9">
      <c r="A2745">
        <v>2744</v>
      </c>
      <c r="B2745" t="s">
        <v>152</v>
      </c>
      <c r="C2745" t="s">
        <v>758</v>
      </c>
      <c r="D2745">
        <v>2046</v>
      </c>
      <c r="E2745">
        <v>499.57106270000003</v>
      </c>
      <c r="F2745" t="s">
        <v>753</v>
      </c>
      <c r="G2745" t="s">
        <v>732</v>
      </c>
      <c r="H2745" t="s">
        <v>767</v>
      </c>
      <c r="I2745" t="s">
        <v>768</v>
      </c>
    </row>
    <row r="2746" spans="1:9">
      <c r="A2746">
        <v>2745</v>
      </c>
      <c r="B2746" t="s">
        <v>152</v>
      </c>
      <c r="C2746" t="s">
        <v>758</v>
      </c>
      <c r="D2746">
        <v>2047</v>
      </c>
      <c r="E2746">
        <v>472.28287499999999</v>
      </c>
      <c r="F2746" t="s">
        <v>753</v>
      </c>
      <c r="G2746" t="s">
        <v>732</v>
      </c>
      <c r="H2746" t="s">
        <v>767</v>
      </c>
      <c r="I2746" t="s">
        <v>768</v>
      </c>
    </row>
    <row r="2747" spans="1:9">
      <c r="A2747">
        <v>2746</v>
      </c>
      <c r="B2747" t="s">
        <v>152</v>
      </c>
      <c r="C2747" t="s">
        <v>758</v>
      </c>
      <c r="D2747">
        <v>2048</v>
      </c>
      <c r="E2747">
        <v>457.92698209999998</v>
      </c>
      <c r="F2747" t="s">
        <v>753</v>
      </c>
      <c r="G2747" t="s">
        <v>732</v>
      </c>
      <c r="H2747" t="s">
        <v>767</v>
      </c>
      <c r="I2747" t="s">
        <v>768</v>
      </c>
    </row>
    <row r="2748" spans="1:9">
      <c r="A2748">
        <v>2747</v>
      </c>
      <c r="B2748" t="s">
        <v>152</v>
      </c>
      <c r="C2748" t="s">
        <v>758</v>
      </c>
      <c r="D2748">
        <v>2049</v>
      </c>
      <c r="E2748">
        <v>445.93645609999999</v>
      </c>
      <c r="F2748" t="s">
        <v>753</v>
      </c>
      <c r="G2748" t="s">
        <v>732</v>
      </c>
      <c r="H2748" t="s">
        <v>767</v>
      </c>
      <c r="I2748" t="s">
        <v>768</v>
      </c>
    </row>
    <row r="2749" spans="1:9">
      <c r="A2749">
        <v>2748</v>
      </c>
      <c r="B2749" t="s">
        <v>152</v>
      </c>
      <c r="C2749" t="s">
        <v>758</v>
      </c>
      <c r="D2749">
        <v>2050</v>
      </c>
      <c r="E2749">
        <v>435.11333350000001</v>
      </c>
      <c r="F2749" t="s">
        <v>753</v>
      </c>
      <c r="G2749" t="s">
        <v>732</v>
      </c>
      <c r="H2749" t="s">
        <v>767</v>
      </c>
      <c r="I2749" t="s">
        <v>768</v>
      </c>
    </row>
    <row r="2750" spans="1:9">
      <c r="A2750">
        <v>2749</v>
      </c>
      <c r="B2750" t="s">
        <v>152</v>
      </c>
      <c r="C2750" t="s">
        <v>757</v>
      </c>
      <c r="D2750">
        <v>1990</v>
      </c>
      <c r="E2750">
        <v>88.764883075424351</v>
      </c>
      <c r="F2750" t="s">
        <v>753</v>
      </c>
      <c r="G2750" t="s">
        <v>732</v>
      </c>
      <c r="H2750" t="s">
        <v>767</v>
      </c>
      <c r="I2750" t="s">
        <v>768</v>
      </c>
    </row>
    <row r="2751" spans="1:9">
      <c r="A2751">
        <v>2750</v>
      </c>
      <c r="B2751" t="s">
        <v>152</v>
      </c>
      <c r="C2751" t="s">
        <v>757</v>
      </c>
      <c r="D2751">
        <v>1991</v>
      </c>
      <c r="E2751">
        <v>86.545760998538739</v>
      </c>
      <c r="F2751" t="s">
        <v>753</v>
      </c>
      <c r="G2751" t="s">
        <v>732</v>
      </c>
      <c r="H2751" t="s">
        <v>767</v>
      </c>
      <c r="I2751" t="s">
        <v>768</v>
      </c>
    </row>
    <row r="2752" spans="1:9">
      <c r="A2752">
        <v>2751</v>
      </c>
      <c r="B2752" t="s">
        <v>152</v>
      </c>
      <c r="C2752" t="s">
        <v>757</v>
      </c>
      <c r="D2752">
        <v>1992</v>
      </c>
      <c r="E2752">
        <v>82.218472948611819</v>
      </c>
      <c r="F2752" t="s">
        <v>753</v>
      </c>
      <c r="G2752" t="s">
        <v>732</v>
      </c>
      <c r="H2752" t="s">
        <v>767</v>
      </c>
      <c r="I2752" t="s">
        <v>768</v>
      </c>
    </row>
    <row r="2753" spans="1:9">
      <c r="A2753">
        <v>2752</v>
      </c>
      <c r="B2753" t="s">
        <v>152</v>
      </c>
      <c r="C2753" t="s">
        <v>757</v>
      </c>
      <c r="D2753">
        <v>1993</v>
      </c>
      <c r="E2753">
        <v>78.107549301181209</v>
      </c>
      <c r="F2753" t="s">
        <v>753</v>
      </c>
      <c r="G2753" t="s">
        <v>732</v>
      </c>
      <c r="H2753" t="s">
        <v>767</v>
      </c>
      <c r="I2753" t="s">
        <v>768</v>
      </c>
    </row>
    <row r="2754" spans="1:9">
      <c r="A2754">
        <v>2753</v>
      </c>
      <c r="B2754" t="s">
        <v>152</v>
      </c>
      <c r="C2754" t="s">
        <v>757</v>
      </c>
      <c r="D2754">
        <v>1994</v>
      </c>
      <c r="E2754">
        <v>74.202171836122147</v>
      </c>
      <c r="F2754" t="s">
        <v>753</v>
      </c>
      <c r="G2754" t="s">
        <v>732</v>
      </c>
      <c r="H2754" t="s">
        <v>767</v>
      </c>
      <c r="I2754" t="s">
        <v>768</v>
      </c>
    </row>
    <row r="2755" spans="1:9">
      <c r="A2755">
        <v>2754</v>
      </c>
      <c r="B2755" t="s">
        <v>152</v>
      </c>
      <c r="C2755" t="s">
        <v>757</v>
      </c>
      <c r="D2755">
        <v>1995</v>
      </c>
      <c r="E2755">
        <v>70.492063244316043</v>
      </c>
      <c r="F2755" t="s">
        <v>753</v>
      </c>
      <c r="G2755" t="s">
        <v>732</v>
      </c>
      <c r="H2755" t="s">
        <v>767</v>
      </c>
      <c r="I2755" t="s">
        <v>768</v>
      </c>
    </row>
    <row r="2756" spans="1:9">
      <c r="A2756">
        <v>2755</v>
      </c>
      <c r="B2756" t="s">
        <v>152</v>
      </c>
      <c r="C2756" t="s">
        <v>757</v>
      </c>
      <c r="D2756">
        <v>1996</v>
      </c>
      <c r="E2756">
        <v>66.967460082100231</v>
      </c>
      <c r="F2756" t="s">
        <v>753</v>
      </c>
      <c r="G2756" t="s">
        <v>732</v>
      </c>
      <c r="H2756" t="s">
        <v>767</v>
      </c>
      <c r="I2756" t="s">
        <v>768</v>
      </c>
    </row>
    <row r="2757" spans="1:9">
      <c r="A2757">
        <v>2756</v>
      </c>
      <c r="B2757" t="s">
        <v>152</v>
      </c>
      <c r="C2757" t="s">
        <v>757</v>
      </c>
      <c r="D2757">
        <v>1997</v>
      </c>
      <c r="E2757">
        <v>63.619087077995218</v>
      </c>
      <c r="F2757" t="s">
        <v>753</v>
      </c>
      <c r="G2757" t="s">
        <v>732</v>
      </c>
      <c r="H2757" t="s">
        <v>767</v>
      </c>
      <c r="I2757" t="s">
        <v>768</v>
      </c>
    </row>
    <row r="2758" spans="1:9">
      <c r="A2758">
        <v>2757</v>
      </c>
      <c r="B2758" t="s">
        <v>152</v>
      </c>
      <c r="C2758" t="s">
        <v>757</v>
      </c>
      <c r="D2758">
        <v>1998</v>
      </c>
      <c r="E2758">
        <v>60.438132724095453</v>
      </c>
      <c r="F2758" t="s">
        <v>753</v>
      </c>
      <c r="G2758" t="s">
        <v>732</v>
      </c>
      <c r="H2758" t="s">
        <v>767</v>
      </c>
      <c r="I2758" t="s">
        <v>768</v>
      </c>
    </row>
    <row r="2759" spans="1:9">
      <c r="A2759">
        <v>2758</v>
      </c>
      <c r="B2759" t="s">
        <v>152</v>
      </c>
      <c r="C2759" t="s">
        <v>757</v>
      </c>
      <c r="D2759">
        <v>1999</v>
      </c>
      <c r="E2759">
        <v>57.416226087890678</v>
      </c>
      <c r="F2759" t="s">
        <v>753</v>
      </c>
      <c r="G2759" t="s">
        <v>732</v>
      </c>
      <c r="H2759" t="s">
        <v>767</v>
      </c>
      <c r="I2759" t="s">
        <v>768</v>
      </c>
    </row>
    <row r="2760" spans="1:9">
      <c r="A2760">
        <v>2759</v>
      </c>
      <c r="B2760" t="s">
        <v>152</v>
      </c>
      <c r="C2760" t="s">
        <v>757</v>
      </c>
      <c r="D2760">
        <v>2000</v>
      </c>
      <c r="E2760">
        <v>54.545414783496142</v>
      </c>
      <c r="F2760" t="s">
        <v>753</v>
      </c>
      <c r="G2760" t="s">
        <v>732</v>
      </c>
      <c r="H2760" t="s">
        <v>767</v>
      </c>
      <c r="I2760" t="s">
        <v>768</v>
      </c>
    </row>
    <row r="2761" spans="1:9">
      <c r="A2761">
        <v>2760</v>
      </c>
      <c r="B2761" t="s">
        <v>152</v>
      </c>
      <c r="C2761" t="s">
        <v>757</v>
      </c>
      <c r="D2761">
        <v>2001</v>
      </c>
      <c r="E2761">
        <v>51.818144044321343</v>
      </c>
      <c r="F2761" t="s">
        <v>753</v>
      </c>
      <c r="G2761" t="s">
        <v>732</v>
      </c>
      <c r="H2761" t="s">
        <v>767</v>
      </c>
      <c r="I2761" t="s">
        <v>768</v>
      </c>
    </row>
    <row r="2762" spans="1:9">
      <c r="A2762">
        <v>2761</v>
      </c>
      <c r="B2762" t="s">
        <v>152</v>
      </c>
      <c r="C2762" t="s">
        <v>757</v>
      </c>
      <c r="D2762">
        <v>2002</v>
      </c>
      <c r="E2762">
        <v>49.227236842105263</v>
      </c>
      <c r="F2762" t="s">
        <v>753</v>
      </c>
      <c r="G2762" t="s">
        <v>732</v>
      </c>
      <c r="H2762" t="s">
        <v>767</v>
      </c>
      <c r="I2762" t="s">
        <v>768</v>
      </c>
    </row>
    <row r="2763" spans="1:9">
      <c r="A2763">
        <v>2762</v>
      </c>
      <c r="B2763" t="s">
        <v>152</v>
      </c>
      <c r="C2763" t="s">
        <v>757</v>
      </c>
      <c r="D2763">
        <v>2003</v>
      </c>
      <c r="E2763">
        <v>46.375</v>
      </c>
      <c r="F2763" t="s">
        <v>753</v>
      </c>
      <c r="G2763" t="s">
        <v>732</v>
      </c>
      <c r="H2763" t="s">
        <v>767</v>
      </c>
      <c r="I2763" t="s">
        <v>768</v>
      </c>
    </row>
    <row r="2764" spans="1:9">
      <c r="A2764">
        <v>2763</v>
      </c>
      <c r="B2764" t="s">
        <v>152</v>
      </c>
      <c r="C2764" t="s">
        <v>757</v>
      </c>
      <c r="D2764">
        <v>2004</v>
      </c>
      <c r="E2764">
        <v>43.0625</v>
      </c>
      <c r="F2764" t="s">
        <v>753</v>
      </c>
      <c r="G2764" t="s">
        <v>732</v>
      </c>
      <c r="H2764" t="s">
        <v>767</v>
      </c>
      <c r="I2764" t="s">
        <v>768</v>
      </c>
    </row>
    <row r="2765" spans="1:9">
      <c r="A2765">
        <v>2764</v>
      </c>
      <c r="B2765" t="s">
        <v>152</v>
      </c>
      <c r="C2765" t="s">
        <v>757</v>
      </c>
      <c r="D2765">
        <v>2005</v>
      </c>
      <c r="E2765">
        <v>39.6175</v>
      </c>
      <c r="F2765" t="s">
        <v>753</v>
      </c>
      <c r="G2765" t="s">
        <v>732</v>
      </c>
      <c r="H2765" t="s">
        <v>767</v>
      </c>
      <c r="I2765" t="s">
        <v>768</v>
      </c>
    </row>
    <row r="2766" spans="1:9">
      <c r="A2766">
        <v>2765</v>
      </c>
      <c r="B2766" t="s">
        <v>152</v>
      </c>
      <c r="C2766" t="s">
        <v>757</v>
      </c>
      <c r="D2766">
        <v>2006</v>
      </c>
      <c r="E2766">
        <v>36.172499999999999</v>
      </c>
      <c r="F2766" t="s">
        <v>753</v>
      </c>
      <c r="G2766" t="s">
        <v>732</v>
      </c>
      <c r="H2766" t="s">
        <v>767</v>
      </c>
      <c r="I2766" t="s">
        <v>768</v>
      </c>
    </row>
    <row r="2767" spans="1:9">
      <c r="A2767">
        <v>2766</v>
      </c>
      <c r="B2767" t="s">
        <v>152</v>
      </c>
      <c r="C2767" t="s">
        <v>757</v>
      </c>
      <c r="D2767">
        <v>2007</v>
      </c>
      <c r="E2767">
        <v>39.180250000000001</v>
      </c>
      <c r="F2767" t="s">
        <v>753</v>
      </c>
      <c r="G2767" t="s">
        <v>732</v>
      </c>
      <c r="H2767" t="s">
        <v>767</v>
      </c>
      <c r="I2767" t="s">
        <v>768</v>
      </c>
    </row>
    <row r="2768" spans="1:9">
      <c r="A2768">
        <v>2767</v>
      </c>
      <c r="B2768" t="s">
        <v>152</v>
      </c>
      <c r="C2768" t="s">
        <v>757</v>
      </c>
      <c r="D2768">
        <v>2008</v>
      </c>
      <c r="E2768">
        <v>46.825499999999998</v>
      </c>
      <c r="F2768" t="s">
        <v>753</v>
      </c>
      <c r="G2768" t="s">
        <v>732</v>
      </c>
      <c r="H2768" t="s">
        <v>767</v>
      </c>
      <c r="I2768" t="s">
        <v>768</v>
      </c>
    </row>
    <row r="2769" spans="1:9">
      <c r="A2769">
        <v>2768</v>
      </c>
      <c r="B2769" t="s">
        <v>152</v>
      </c>
      <c r="C2769" t="s">
        <v>757</v>
      </c>
      <c r="D2769">
        <v>2009</v>
      </c>
      <c r="E2769">
        <v>47.183250000000001</v>
      </c>
      <c r="F2769" t="s">
        <v>753</v>
      </c>
      <c r="G2769" t="s">
        <v>732</v>
      </c>
      <c r="H2769" t="s">
        <v>767</v>
      </c>
      <c r="I2769" t="s">
        <v>768</v>
      </c>
    </row>
    <row r="2770" spans="1:9">
      <c r="A2770">
        <v>2769</v>
      </c>
      <c r="B2770" t="s">
        <v>152</v>
      </c>
      <c r="C2770" t="s">
        <v>757</v>
      </c>
      <c r="D2770">
        <v>2010</v>
      </c>
      <c r="E2770">
        <v>47.501249999999999</v>
      </c>
      <c r="F2770" t="s">
        <v>753</v>
      </c>
      <c r="G2770" t="s">
        <v>732</v>
      </c>
      <c r="H2770" t="s">
        <v>767</v>
      </c>
      <c r="I2770" t="s">
        <v>768</v>
      </c>
    </row>
    <row r="2771" spans="1:9">
      <c r="A2771">
        <v>2770</v>
      </c>
      <c r="B2771" t="s">
        <v>152</v>
      </c>
      <c r="C2771" t="s">
        <v>757</v>
      </c>
      <c r="D2771">
        <v>2011</v>
      </c>
      <c r="E2771">
        <v>47.408499999999997</v>
      </c>
      <c r="F2771" t="s">
        <v>753</v>
      </c>
      <c r="G2771" t="s">
        <v>732</v>
      </c>
      <c r="H2771" t="s">
        <v>767</v>
      </c>
      <c r="I2771" t="s">
        <v>768</v>
      </c>
    </row>
    <row r="2772" spans="1:9">
      <c r="A2772">
        <v>2771</v>
      </c>
      <c r="B2772" t="s">
        <v>152</v>
      </c>
      <c r="C2772" t="s">
        <v>757</v>
      </c>
      <c r="D2772">
        <v>2012</v>
      </c>
      <c r="E2772">
        <v>48.070999999999991</v>
      </c>
      <c r="F2772" t="s">
        <v>753</v>
      </c>
      <c r="G2772" t="s">
        <v>732</v>
      </c>
      <c r="H2772" t="s">
        <v>767</v>
      </c>
      <c r="I2772" t="s">
        <v>768</v>
      </c>
    </row>
    <row r="2773" spans="1:9">
      <c r="A2773">
        <v>2772</v>
      </c>
      <c r="B2773" t="s">
        <v>152</v>
      </c>
      <c r="C2773" t="s">
        <v>757</v>
      </c>
      <c r="D2773">
        <v>2013</v>
      </c>
      <c r="E2773">
        <v>51.728000000000002</v>
      </c>
      <c r="F2773" t="s">
        <v>753</v>
      </c>
      <c r="G2773" t="s">
        <v>732</v>
      </c>
      <c r="H2773" t="s">
        <v>767</v>
      </c>
      <c r="I2773" t="s">
        <v>768</v>
      </c>
    </row>
    <row r="2774" spans="1:9">
      <c r="A2774">
        <v>2773</v>
      </c>
      <c r="B2774" t="s">
        <v>152</v>
      </c>
      <c r="C2774" t="s">
        <v>757</v>
      </c>
      <c r="D2774">
        <v>2014</v>
      </c>
      <c r="E2774">
        <v>51.728000000000002</v>
      </c>
      <c r="F2774" t="s">
        <v>753</v>
      </c>
      <c r="G2774" t="s">
        <v>732</v>
      </c>
      <c r="H2774" t="s">
        <v>767</v>
      </c>
      <c r="I2774" t="s">
        <v>768</v>
      </c>
    </row>
    <row r="2775" spans="1:9">
      <c r="A2775">
        <v>2774</v>
      </c>
      <c r="B2775" t="s">
        <v>152</v>
      </c>
      <c r="C2775" t="s">
        <v>757</v>
      </c>
      <c r="D2775">
        <v>2015</v>
      </c>
      <c r="E2775">
        <v>53.291499999999999</v>
      </c>
      <c r="F2775" t="s">
        <v>753</v>
      </c>
      <c r="G2775" t="s">
        <v>732</v>
      </c>
      <c r="H2775" t="s">
        <v>767</v>
      </c>
      <c r="I2775" t="s">
        <v>768</v>
      </c>
    </row>
    <row r="2776" spans="1:9">
      <c r="A2776">
        <v>2775</v>
      </c>
      <c r="B2776" t="s">
        <v>152</v>
      </c>
      <c r="C2776" t="s">
        <v>757</v>
      </c>
      <c r="D2776">
        <v>2016</v>
      </c>
      <c r="E2776">
        <v>52.310999999999993</v>
      </c>
      <c r="F2776" t="s">
        <v>753</v>
      </c>
      <c r="G2776" t="s">
        <v>732</v>
      </c>
      <c r="H2776" t="s">
        <v>767</v>
      </c>
      <c r="I2776" t="s">
        <v>768</v>
      </c>
    </row>
    <row r="2777" spans="1:9">
      <c r="A2777">
        <v>2776</v>
      </c>
      <c r="B2777" t="s">
        <v>152</v>
      </c>
      <c r="C2777" t="s">
        <v>757</v>
      </c>
      <c r="D2777">
        <v>2017</v>
      </c>
      <c r="E2777">
        <v>54.735750000000003</v>
      </c>
      <c r="F2777" t="s">
        <v>753</v>
      </c>
      <c r="G2777" t="s">
        <v>732</v>
      </c>
      <c r="H2777" t="s">
        <v>767</v>
      </c>
      <c r="I2777" t="s">
        <v>768</v>
      </c>
    </row>
    <row r="2778" spans="1:9">
      <c r="A2778">
        <v>2777</v>
      </c>
      <c r="B2778" t="s">
        <v>152</v>
      </c>
      <c r="C2778" t="s">
        <v>757</v>
      </c>
      <c r="D2778">
        <v>2018</v>
      </c>
      <c r="E2778">
        <v>72.437750000000008</v>
      </c>
      <c r="F2778" t="s">
        <v>753</v>
      </c>
      <c r="G2778" t="s">
        <v>732</v>
      </c>
      <c r="H2778" t="s">
        <v>767</v>
      </c>
      <c r="I2778" t="s">
        <v>768</v>
      </c>
    </row>
    <row r="2779" spans="1:9">
      <c r="A2779">
        <v>2778</v>
      </c>
      <c r="B2779" t="s">
        <v>152</v>
      </c>
      <c r="C2779" t="s">
        <v>757</v>
      </c>
      <c r="D2779">
        <v>2019</v>
      </c>
      <c r="E2779">
        <v>73.285750000000007</v>
      </c>
      <c r="F2779" t="s">
        <v>753</v>
      </c>
      <c r="G2779" t="s">
        <v>732</v>
      </c>
      <c r="H2779" t="s">
        <v>767</v>
      </c>
      <c r="I2779" t="s">
        <v>768</v>
      </c>
    </row>
    <row r="2780" spans="1:9">
      <c r="A2780">
        <v>2779</v>
      </c>
      <c r="B2780" t="s">
        <v>152</v>
      </c>
      <c r="C2780" t="s">
        <v>757</v>
      </c>
      <c r="D2780">
        <v>2020</v>
      </c>
      <c r="E2780">
        <v>65.6935</v>
      </c>
      <c r="F2780" t="s">
        <v>753</v>
      </c>
      <c r="G2780" t="s">
        <v>732</v>
      </c>
      <c r="H2780" t="s">
        <v>767</v>
      </c>
      <c r="I2780" t="s">
        <v>768</v>
      </c>
    </row>
    <row r="2781" spans="1:9">
      <c r="A2781">
        <v>2780</v>
      </c>
      <c r="B2781" t="s">
        <v>152</v>
      </c>
      <c r="C2781" t="s">
        <v>757</v>
      </c>
      <c r="D2781">
        <v>2021</v>
      </c>
      <c r="E2781">
        <v>79.632499999999993</v>
      </c>
      <c r="F2781" t="s">
        <v>753</v>
      </c>
      <c r="G2781" t="s">
        <v>732</v>
      </c>
      <c r="H2781" t="s">
        <v>767</v>
      </c>
      <c r="I2781" t="s">
        <v>768</v>
      </c>
    </row>
    <row r="2782" spans="1:9">
      <c r="A2782">
        <v>2781</v>
      </c>
      <c r="B2782" t="s">
        <v>152</v>
      </c>
      <c r="C2782" t="s">
        <v>757</v>
      </c>
      <c r="D2782">
        <v>2022</v>
      </c>
      <c r="E2782">
        <v>94.737499999999997</v>
      </c>
      <c r="F2782" t="s">
        <v>753</v>
      </c>
      <c r="G2782" t="s">
        <v>732</v>
      </c>
      <c r="H2782" t="s">
        <v>767</v>
      </c>
      <c r="I2782" t="s">
        <v>768</v>
      </c>
    </row>
    <row r="2783" spans="1:9">
      <c r="A2783">
        <v>2782</v>
      </c>
      <c r="B2783" t="s">
        <v>152</v>
      </c>
      <c r="C2783" t="s">
        <v>757</v>
      </c>
      <c r="D2783">
        <v>2023</v>
      </c>
      <c r="E2783">
        <v>112.49250000000001</v>
      </c>
      <c r="F2783" t="s">
        <v>753</v>
      </c>
      <c r="G2783" t="s">
        <v>732</v>
      </c>
      <c r="H2783" t="s">
        <v>767</v>
      </c>
      <c r="I2783" t="s">
        <v>768</v>
      </c>
    </row>
    <row r="2784" spans="1:9">
      <c r="A2784">
        <v>2783</v>
      </c>
      <c r="B2784" t="s">
        <v>152</v>
      </c>
      <c r="C2784" t="s">
        <v>757</v>
      </c>
      <c r="D2784">
        <v>2024</v>
      </c>
      <c r="E2784">
        <v>147.21569840000001</v>
      </c>
      <c r="F2784" t="s">
        <v>753</v>
      </c>
      <c r="G2784" t="s">
        <v>732</v>
      </c>
      <c r="H2784" t="s">
        <v>767</v>
      </c>
      <c r="I2784" t="s">
        <v>768</v>
      </c>
    </row>
    <row r="2785" spans="1:9">
      <c r="A2785">
        <v>2784</v>
      </c>
      <c r="B2785" t="s">
        <v>152</v>
      </c>
      <c r="C2785" t="s">
        <v>757</v>
      </c>
      <c r="D2785">
        <v>2025</v>
      </c>
      <c r="E2785">
        <v>149.97238730000001</v>
      </c>
      <c r="F2785" t="s">
        <v>753</v>
      </c>
      <c r="G2785" t="s">
        <v>732</v>
      </c>
      <c r="H2785" t="s">
        <v>767</v>
      </c>
      <c r="I2785" t="s">
        <v>768</v>
      </c>
    </row>
    <row r="2786" spans="1:9">
      <c r="A2786">
        <v>2785</v>
      </c>
      <c r="B2786" t="s">
        <v>152</v>
      </c>
      <c r="C2786" t="s">
        <v>757</v>
      </c>
      <c r="D2786">
        <v>2026</v>
      </c>
      <c r="E2786">
        <v>152.9015143</v>
      </c>
      <c r="F2786" t="s">
        <v>753</v>
      </c>
      <c r="G2786" t="s">
        <v>732</v>
      </c>
      <c r="H2786" t="s">
        <v>767</v>
      </c>
      <c r="I2786" t="s">
        <v>768</v>
      </c>
    </row>
    <row r="2787" spans="1:9">
      <c r="A2787">
        <v>2786</v>
      </c>
      <c r="B2787" t="s">
        <v>152</v>
      </c>
      <c r="C2787" t="s">
        <v>757</v>
      </c>
      <c r="D2787">
        <v>2027</v>
      </c>
      <c r="E2787">
        <v>156.013113</v>
      </c>
      <c r="F2787" t="s">
        <v>753</v>
      </c>
      <c r="G2787" t="s">
        <v>732</v>
      </c>
      <c r="H2787" t="s">
        <v>767</v>
      </c>
      <c r="I2787" t="s">
        <v>768</v>
      </c>
    </row>
    <row r="2788" spans="1:9">
      <c r="A2788">
        <v>2787</v>
      </c>
      <c r="B2788" t="s">
        <v>152</v>
      </c>
      <c r="C2788" t="s">
        <v>757</v>
      </c>
      <c r="D2788">
        <v>2028</v>
      </c>
      <c r="E2788">
        <v>159.31782430000001</v>
      </c>
      <c r="F2788" t="s">
        <v>753</v>
      </c>
      <c r="G2788" t="s">
        <v>732</v>
      </c>
      <c r="H2788" t="s">
        <v>767</v>
      </c>
      <c r="I2788" t="s">
        <v>768</v>
      </c>
    </row>
    <row r="2789" spans="1:9">
      <c r="A2789">
        <v>2788</v>
      </c>
      <c r="B2789" t="s">
        <v>152</v>
      </c>
      <c r="C2789" t="s">
        <v>757</v>
      </c>
      <c r="D2789">
        <v>2029</v>
      </c>
      <c r="E2789">
        <v>162.82693269999999</v>
      </c>
      <c r="F2789" t="s">
        <v>753</v>
      </c>
      <c r="G2789" t="s">
        <v>732</v>
      </c>
      <c r="H2789" t="s">
        <v>767</v>
      </c>
      <c r="I2789" t="s">
        <v>768</v>
      </c>
    </row>
    <row r="2790" spans="1:9">
      <c r="A2790">
        <v>2789</v>
      </c>
      <c r="B2790" t="s">
        <v>152</v>
      </c>
      <c r="C2790" t="s">
        <v>757</v>
      </c>
      <c r="D2790">
        <v>2030</v>
      </c>
      <c r="E2790">
        <v>166.55240470000001</v>
      </c>
      <c r="F2790" t="s">
        <v>753</v>
      </c>
      <c r="G2790" t="s">
        <v>732</v>
      </c>
      <c r="H2790" t="s">
        <v>767</v>
      </c>
      <c r="I2790" t="s">
        <v>768</v>
      </c>
    </row>
    <row r="2791" spans="1:9">
      <c r="A2791">
        <v>2790</v>
      </c>
      <c r="B2791" t="s">
        <v>152</v>
      </c>
      <c r="C2791" t="s">
        <v>757</v>
      </c>
      <c r="D2791">
        <v>2031</v>
      </c>
      <c r="E2791">
        <v>166.53184400000001</v>
      </c>
      <c r="F2791" t="s">
        <v>753</v>
      </c>
      <c r="G2791" t="s">
        <v>732</v>
      </c>
      <c r="H2791" t="s">
        <v>767</v>
      </c>
      <c r="I2791" t="s">
        <v>768</v>
      </c>
    </row>
    <row r="2792" spans="1:9">
      <c r="A2792">
        <v>2791</v>
      </c>
      <c r="B2792" t="s">
        <v>152</v>
      </c>
      <c r="C2792" t="s">
        <v>757</v>
      </c>
      <c r="D2792">
        <v>2032</v>
      </c>
      <c r="E2792">
        <v>166.5152865</v>
      </c>
      <c r="F2792" t="s">
        <v>753</v>
      </c>
      <c r="G2792" t="s">
        <v>732</v>
      </c>
      <c r="H2792" t="s">
        <v>767</v>
      </c>
      <c r="I2792" t="s">
        <v>768</v>
      </c>
    </row>
    <row r="2793" spans="1:9">
      <c r="A2793">
        <v>2792</v>
      </c>
      <c r="B2793" t="s">
        <v>152</v>
      </c>
      <c r="C2793" t="s">
        <v>757</v>
      </c>
      <c r="D2793">
        <v>2033</v>
      </c>
      <c r="E2793">
        <v>166.50268929999999</v>
      </c>
      <c r="F2793" t="s">
        <v>753</v>
      </c>
      <c r="G2793" t="s">
        <v>732</v>
      </c>
      <c r="H2793" t="s">
        <v>767</v>
      </c>
      <c r="I2793" t="s">
        <v>768</v>
      </c>
    </row>
    <row r="2794" spans="1:9">
      <c r="A2794">
        <v>2793</v>
      </c>
      <c r="B2794" t="s">
        <v>152</v>
      </c>
      <c r="C2794" t="s">
        <v>757</v>
      </c>
      <c r="D2794">
        <v>2034</v>
      </c>
      <c r="E2794">
        <v>166.49401109999999</v>
      </c>
      <c r="F2794" t="s">
        <v>753</v>
      </c>
      <c r="G2794" t="s">
        <v>732</v>
      </c>
      <c r="H2794" t="s">
        <v>767</v>
      </c>
      <c r="I2794" t="s">
        <v>768</v>
      </c>
    </row>
    <row r="2795" spans="1:9">
      <c r="A2795">
        <v>2794</v>
      </c>
      <c r="B2795" t="s">
        <v>152</v>
      </c>
      <c r="C2795" t="s">
        <v>757</v>
      </c>
      <c r="D2795">
        <v>2035</v>
      </c>
      <c r="E2795">
        <v>166.48921250000001</v>
      </c>
      <c r="F2795" t="s">
        <v>753</v>
      </c>
      <c r="G2795" t="s">
        <v>732</v>
      </c>
      <c r="H2795" t="s">
        <v>767</v>
      </c>
      <c r="I2795" t="s">
        <v>768</v>
      </c>
    </row>
    <row r="2796" spans="1:9">
      <c r="A2796">
        <v>2795</v>
      </c>
      <c r="B2796" t="s">
        <v>152</v>
      </c>
      <c r="C2796" t="s">
        <v>757</v>
      </c>
      <c r="D2796">
        <v>2036</v>
      </c>
      <c r="E2796">
        <v>166.4882557</v>
      </c>
      <c r="F2796" t="s">
        <v>753</v>
      </c>
      <c r="G2796" t="s">
        <v>732</v>
      </c>
      <c r="H2796" t="s">
        <v>767</v>
      </c>
      <c r="I2796" t="s">
        <v>768</v>
      </c>
    </row>
    <row r="2797" spans="1:9">
      <c r="A2797">
        <v>2796</v>
      </c>
      <c r="B2797" t="s">
        <v>152</v>
      </c>
      <c r="C2797" t="s">
        <v>757</v>
      </c>
      <c r="D2797">
        <v>2037</v>
      </c>
      <c r="E2797">
        <v>166.4911046</v>
      </c>
      <c r="F2797" t="s">
        <v>753</v>
      </c>
      <c r="G2797" t="s">
        <v>732</v>
      </c>
      <c r="H2797" t="s">
        <v>767</v>
      </c>
      <c r="I2797" t="s">
        <v>768</v>
      </c>
    </row>
    <row r="2798" spans="1:9">
      <c r="A2798">
        <v>2797</v>
      </c>
      <c r="B2798" t="s">
        <v>152</v>
      </c>
      <c r="C2798" t="s">
        <v>757</v>
      </c>
      <c r="D2798">
        <v>2038</v>
      </c>
      <c r="E2798">
        <v>166.49772469999999</v>
      </c>
      <c r="F2798" t="s">
        <v>753</v>
      </c>
      <c r="G2798" t="s">
        <v>732</v>
      </c>
      <c r="H2798" t="s">
        <v>767</v>
      </c>
      <c r="I2798" t="s">
        <v>768</v>
      </c>
    </row>
    <row r="2799" spans="1:9">
      <c r="A2799">
        <v>2798</v>
      </c>
      <c r="B2799" t="s">
        <v>152</v>
      </c>
      <c r="C2799" t="s">
        <v>757</v>
      </c>
      <c r="D2799">
        <v>2039</v>
      </c>
      <c r="E2799">
        <v>166.5080834</v>
      </c>
      <c r="F2799" t="s">
        <v>753</v>
      </c>
      <c r="G2799" t="s">
        <v>732</v>
      </c>
      <c r="H2799" t="s">
        <v>767</v>
      </c>
      <c r="I2799" t="s">
        <v>768</v>
      </c>
    </row>
    <row r="2800" spans="1:9">
      <c r="A2800">
        <v>2799</v>
      </c>
      <c r="B2800" t="s">
        <v>152</v>
      </c>
      <c r="C2800" t="s">
        <v>757</v>
      </c>
      <c r="D2800">
        <v>2040</v>
      </c>
      <c r="E2800">
        <v>166.5221493</v>
      </c>
      <c r="F2800" t="s">
        <v>753</v>
      </c>
      <c r="G2800" t="s">
        <v>732</v>
      </c>
      <c r="H2800" t="s">
        <v>767</v>
      </c>
      <c r="I2800" t="s">
        <v>768</v>
      </c>
    </row>
    <row r="2801" spans="1:9">
      <c r="A2801">
        <v>2800</v>
      </c>
      <c r="B2801" t="s">
        <v>152</v>
      </c>
      <c r="C2801" t="s">
        <v>757</v>
      </c>
      <c r="D2801">
        <v>2041</v>
      </c>
      <c r="E2801">
        <v>166.53989290000001</v>
      </c>
      <c r="F2801" t="s">
        <v>753</v>
      </c>
      <c r="G2801" t="s">
        <v>732</v>
      </c>
      <c r="H2801" t="s">
        <v>767</v>
      </c>
      <c r="I2801" t="s">
        <v>768</v>
      </c>
    </row>
    <row r="2802" spans="1:9">
      <c r="A2802">
        <v>2801</v>
      </c>
      <c r="B2802" t="s">
        <v>152</v>
      </c>
      <c r="C2802" t="s">
        <v>757</v>
      </c>
      <c r="D2802">
        <v>2042</v>
      </c>
      <c r="E2802">
        <v>166.5612859</v>
      </c>
      <c r="F2802" t="s">
        <v>753</v>
      </c>
      <c r="G2802" t="s">
        <v>732</v>
      </c>
      <c r="H2802" t="s">
        <v>767</v>
      </c>
      <c r="I2802" t="s">
        <v>768</v>
      </c>
    </row>
    <row r="2803" spans="1:9">
      <c r="A2803">
        <v>2802</v>
      </c>
      <c r="B2803" t="s">
        <v>152</v>
      </c>
      <c r="C2803" t="s">
        <v>757</v>
      </c>
      <c r="D2803">
        <v>2043</v>
      </c>
      <c r="E2803">
        <v>166.58630170000001</v>
      </c>
      <c r="F2803" t="s">
        <v>753</v>
      </c>
      <c r="G2803" t="s">
        <v>732</v>
      </c>
      <c r="H2803" t="s">
        <v>767</v>
      </c>
      <c r="I2803" t="s">
        <v>768</v>
      </c>
    </row>
    <row r="2804" spans="1:9">
      <c r="A2804">
        <v>2803</v>
      </c>
      <c r="B2804" t="s">
        <v>152</v>
      </c>
      <c r="C2804" t="s">
        <v>757</v>
      </c>
      <c r="D2804">
        <v>2044</v>
      </c>
      <c r="E2804">
        <v>166.61491509999999</v>
      </c>
      <c r="F2804" t="s">
        <v>753</v>
      </c>
      <c r="G2804" t="s">
        <v>732</v>
      </c>
      <c r="H2804" t="s">
        <v>767</v>
      </c>
      <c r="I2804" t="s">
        <v>768</v>
      </c>
    </row>
    <row r="2805" spans="1:9">
      <c r="A2805">
        <v>2804</v>
      </c>
      <c r="B2805" t="s">
        <v>152</v>
      </c>
      <c r="C2805" t="s">
        <v>757</v>
      </c>
      <c r="D2805">
        <v>2045</v>
      </c>
      <c r="E2805">
        <v>166.64710239999999</v>
      </c>
      <c r="F2805" t="s">
        <v>753</v>
      </c>
      <c r="G2805" t="s">
        <v>732</v>
      </c>
      <c r="H2805" t="s">
        <v>767</v>
      </c>
      <c r="I2805" t="s">
        <v>768</v>
      </c>
    </row>
    <row r="2806" spans="1:9">
      <c r="A2806">
        <v>2805</v>
      </c>
      <c r="B2806" t="s">
        <v>152</v>
      </c>
      <c r="C2806" t="s">
        <v>757</v>
      </c>
      <c r="D2806">
        <v>2046</v>
      </c>
      <c r="E2806">
        <v>166.68284130000001</v>
      </c>
      <c r="F2806" t="s">
        <v>753</v>
      </c>
      <c r="G2806" t="s">
        <v>732</v>
      </c>
      <c r="H2806" t="s">
        <v>767</v>
      </c>
      <c r="I2806" t="s">
        <v>768</v>
      </c>
    </row>
    <row r="2807" spans="1:9">
      <c r="A2807">
        <v>2806</v>
      </c>
      <c r="B2807" t="s">
        <v>152</v>
      </c>
      <c r="C2807" t="s">
        <v>757</v>
      </c>
      <c r="D2807">
        <v>2047</v>
      </c>
      <c r="E2807">
        <v>166.7221108</v>
      </c>
      <c r="F2807" t="s">
        <v>753</v>
      </c>
      <c r="G2807" t="s">
        <v>732</v>
      </c>
      <c r="H2807" t="s">
        <v>767</v>
      </c>
      <c r="I2807" t="s">
        <v>768</v>
      </c>
    </row>
    <row r="2808" spans="1:9">
      <c r="A2808">
        <v>2807</v>
      </c>
      <c r="B2808" t="s">
        <v>152</v>
      </c>
      <c r="C2808" t="s">
        <v>757</v>
      </c>
      <c r="D2808">
        <v>2048</v>
      </c>
      <c r="E2808">
        <v>166.76489140000001</v>
      </c>
      <c r="F2808" t="s">
        <v>753</v>
      </c>
      <c r="G2808" t="s">
        <v>732</v>
      </c>
      <c r="H2808" t="s">
        <v>767</v>
      </c>
      <c r="I2808" t="s">
        <v>768</v>
      </c>
    </row>
    <row r="2809" spans="1:9">
      <c r="A2809">
        <v>2808</v>
      </c>
      <c r="B2809" t="s">
        <v>152</v>
      </c>
      <c r="C2809" t="s">
        <v>757</v>
      </c>
      <c r="D2809">
        <v>2049</v>
      </c>
      <c r="E2809">
        <v>166.8111648</v>
      </c>
      <c r="F2809" t="s">
        <v>753</v>
      </c>
      <c r="G2809" t="s">
        <v>732</v>
      </c>
      <c r="H2809" t="s">
        <v>767</v>
      </c>
      <c r="I2809" t="s">
        <v>768</v>
      </c>
    </row>
    <row r="2810" spans="1:9">
      <c r="A2810">
        <v>2809</v>
      </c>
      <c r="B2810" t="s">
        <v>152</v>
      </c>
      <c r="C2810" t="s">
        <v>757</v>
      </c>
      <c r="D2810">
        <v>2050</v>
      </c>
      <c r="E2810">
        <v>166.86091400000001</v>
      </c>
      <c r="F2810" t="s">
        <v>753</v>
      </c>
      <c r="G2810" t="s">
        <v>732</v>
      </c>
      <c r="H2810" t="s">
        <v>767</v>
      </c>
      <c r="I2810" t="s">
        <v>768</v>
      </c>
    </row>
    <row r="2811" spans="1:9">
      <c r="A2811">
        <v>2810</v>
      </c>
      <c r="B2811" t="s">
        <v>152</v>
      </c>
      <c r="C2811" t="s">
        <v>759</v>
      </c>
      <c r="D2811">
        <v>1990</v>
      </c>
      <c r="E2811">
        <v>818.0081160000002</v>
      </c>
      <c r="F2811" t="s">
        <v>753</v>
      </c>
      <c r="G2811" t="s">
        <v>732</v>
      </c>
      <c r="H2811" t="s">
        <v>767</v>
      </c>
      <c r="I2811" t="s">
        <v>768</v>
      </c>
    </row>
    <row r="2812" spans="1:9">
      <c r="A2812">
        <v>2811</v>
      </c>
      <c r="B2812" t="s">
        <v>152</v>
      </c>
      <c r="C2812" t="s">
        <v>759</v>
      </c>
      <c r="D2812">
        <v>1991</v>
      </c>
      <c r="E2812">
        <v>812.46662400000002</v>
      </c>
      <c r="F2812" t="s">
        <v>753</v>
      </c>
      <c r="G2812" t="s">
        <v>732</v>
      </c>
      <c r="H2812" t="s">
        <v>767</v>
      </c>
      <c r="I2812" t="s">
        <v>768</v>
      </c>
    </row>
    <row r="2813" spans="1:9">
      <c r="A2813">
        <v>2812</v>
      </c>
      <c r="B2813" t="s">
        <v>152</v>
      </c>
      <c r="C2813" t="s">
        <v>759</v>
      </c>
      <c r="D2813">
        <v>1992</v>
      </c>
      <c r="E2813">
        <v>415.35300000000001</v>
      </c>
      <c r="F2813" t="s">
        <v>753</v>
      </c>
      <c r="G2813" t="s">
        <v>732</v>
      </c>
      <c r="H2813" t="s">
        <v>767</v>
      </c>
      <c r="I2813" t="s">
        <v>768</v>
      </c>
    </row>
    <row r="2814" spans="1:9">
      <c r="A2814">
        <v>2813</v>
      </c>
      <c r="B2814" t="s">
        <v>152</v>
      </c>
      <c r="C2814" t="s">
        <v>759</v>
      </c>
      <c r="D2814">
        <v>1993</v>
      </c>
      <c r="E2814">
        <v>188.988</v>
      </c>
      <c r="F2814" t="s">
        <v>753</v>
      </c>
      <c r="G2814" t="s">
        <v>732</v>
      </c>
      <c r="H2814" t="s">
        <v>767</v>
      </c>
      <c r="I2814" t="s">
        <v>768</v>
      </c>
    </row>
    <row r="2815" spans="1:9">
      <c r="A2815">
        <v>2814</v>
      </c>
      <c r="B2815" t="s">
        <v>152</v>
      </c>
      <c r="C2815" t="s">
        <v>759</v>
      </c>
      <c r="D2815">
        <v>1994</v>
      </c>
      <c r="E2815">
        <v>167.42400000000001</v>
      </c>
      <c r="F2815" t="s">
        <v>753</v>
      </c>
      <c r="G2815" t="s">
        <v>732</v>
      </c>
      <c r="H2815" t="s">
        <v>767</v>
      </c>
      <c r="I2815" t="s">
        <v>768</v>
      </c>
    </row>
    <row r="2816" spans="1:9">
      <c r="A2816">
        <v>2815</v>
      </c>
      <c r="B2816" t="s">
        <v>152</v>
      </c>
      <c r="C2816" t="s">
        <v>759</v>
      </c>
      <c r="D2816">
        <v>1995</v>
      </c>
      <c r="E2816">
        <v>138.60400000000001</v>
      </c>
      <c r="F2816" t="s">
        <v>753</v>
      </c>
      <c r="G2816" t="s">
        <v>732</v>
      </c>
      <c r="H2816" t="s">
        <v>767</v>
      </c>
      <c r="I2816" t="s">
        <v>768</v>
      </c>
    </row>
    <row r="2817" spans="1:9">
      <c r="A2817">
        <v>2816</v>
      </c>
      <c r="B2817" t="s">
        <v>152</v>
      </c>
      <c r="C2817" t="s">
        <v>759</v>
      </c>
      <c r="D2817">
        <v>1996</v>
      </c>
      <c r="E2817">
        <v>227.00299999999999</v>
      </c>
      <c r="F2817" t="s">
        <v>753</v>
      </c>
      <c r="G2817" t="s">
        <v>732</v>
      </c>
      <c r="H2817" t="s">
        <v>767</v>
      </c>
      <c r="I2817" t="s">
        <v>768</v>
      </c>
    </row>
    <row r="2818" spans="1:9">
      <c r="A2818">
        <v>2817</v>
      </c>
      <c r="B2818" t="s">
        <v>152</v>
      </c>
      <c r="C2818" t="s">
        <v>759</v>
      </c>
      <c r="D2818">
        <v>1997</v>
      </c>
      <c r="E2818">
        <v>195.36060000000001</v>
      </c>
      <c r="F2818" t="s">
        <v>753</v>
      </c>
      <c r="G2818" t="s">
        <v>732</v>
      </c>
      <c r="H2818" t="s">
        <v>767</v>
      </c>
      <c r="I2818" t="s">
        <v>768</v>
      </c>
    </row>
    <row r="2819" spans="1:9">
      <c r="A2819">
        <v>2818</v>
      </c>
      <c r="B2819" t="s">
        <v>152</v>
      </c>
      <c r="C2819" t="s">
        <v>759</v>
      </c>
      <c r="D2819">
        <v>1998</v>
      </c>
      <c r="E2819">
        <v>110.58263333333331</v>
      </c>
      <c r="F2819" t="s">
        <v>753</v>
      </c>
      <c r="G2819" t="s">
        <v>732</v>
      </c>
      <c r="H2819" t="s">
        <v>767</v>
      </c>
      <c r="I2819" t="s">
        <v>768</v>
      </c>
    </row>
    <row r="2820" spans="1:9">
      <c r="A2820">
        <v>2819</v>
      </c>
      <c r="B2820" t="s">
        <v>152</v>
      </c>
      <c r="C2820" t="s">
        <v>759</v>
      </c>
      <c r="D2820">
        <v>1999</v>
      </c>
      <c r="E2820">
        <v>85.483533333333341</v>
      </c>
      <c r="F2820" t="s">
        <v>753</v>
      </c>
      <c r="G2820" t="s">
        <v>732</v>
      </c>
      <c r="H2820" t="s">
        <v>767</v>
      </c>
      <c r="I2820" t="s">
        <v>768</v>
      </c>
    </row>
    <row r="2821" spans="1:9">
      <c r="A2821">
        <v>2820</v>
      </c>
      <c r="B2821" t="s">
        <v>152</v>
      </c>
      <c r="C2821" t="s">
        <v>759</v>
      </c>
      <c r="D2821">
        <v>2000</v>
      </c>
      <c r="E2821">
        <v>84.532233333333338</v>
      </c>
      <c r="F2821" t="s">
        <v>753</v>
      </c>
      <c r="G2821" t="s">
        <v>732</v>
      </c>
      <c r="H2821" t="s">
        <v>767</v>
      </c>
      <c r="I2821" t="s">
        <v>768</v>
      </c>
    </row>
    <row r="2822" spans="1:9">
      <c r="A2822">
        <v>2821</v>
      </c>
      <c r="B2822" t="s">
        <v>152</v>
      </c>
      <c r="C2822" t="s">
        <v>759</v>
      </c>
      <c r="D2822">
        <v>2001</v>
      </c>
      <c r="E2822">
        <v>63.497100000000003</v>
      </c>
      <c r="F2822" t="s">
        <v>753</v>
      </c>
      <c r="G2822" t="s">
        <v>732</v>
      </c>
      <c r="H2822" t="s">
        <v>767</v>
      </c>
      <c r="I2822" t="s">
        <v>768</v>
      </c>
    </row>
    <row r="2823" spans="1:9">
      <c r="A2823">
        <v>2822</v>
      </c>
      <c r="B2823" t="s">
        <v>152</v>
      </c>
      <c r="C2823" t="s">
        <v>759</v>
      </c>
      <c r="D2823">
        <v>2002</v>
      </c>
      <c r="E2823">
        <v>77.024699999999996</v>
      </c>
      <c r="F2823" t="s">
        <v>753</v>
      </c>
      <c r="G2823" t="s">
        <v>732</v>
      </c>
      <c r="H2823" t="s">
        <v>767</v>
      </c>
      <c r="I2823" t="s">
        <v>768</v>
      </c>
    </row>
    <row r="2824" spans="1:9">
      <c r="A2824">
        <v>2823</v>
      </c>
      <c r="B2824" t="s">
        <v>152</v>
      </c>
      <c r="C2824" t="s">
        <v>759</v>
      </c>
      <c r="D2824">
        <v>2003</v>
      </c>
      <c r="E2824">
        <v>115.767</v>
      </c>
      <c r="F2824" t="s">
        <v>753</v>
      </c>
      <c r="G2824" t="s">
        <v>732</v>
      </c>
      <c r="H2824" t="s">
        <v>767</v>
      </c>
      <c r="I2824" t="s">
        <v>768</v>
      </c>
    </row>
    <row r="2825" spans="1:9">
      <c r="A2825">
        <v>2824</v>
      </c>
      <c r="B2825" t="s">
        <v>152</v>
      </c>
      <c r="C2825" t="s">
        <v>759</v>
      </c>
      <c r="D2825">
        <v>2004</v>
      </c>
      <c r="E2825">
        <v>90.067499999999995</v>
      </c>
      <c r="F2825" t="s">
        <v>753</v>
      </c>
      <c r="G2825" t="s">
        <v>732</v>
      </c>
      <c r="H2825" t="s">
        <v>767</v>
      </c>
      <c r="I2825" t="s">
        <v>768</v>
      </c>
    </row>
    <row r="2826" spans="1:9">
      <c r="A2826">
        <v>2825</v>
      </c>
      <c r="B2826" t="s">
        <v>152</v>
      </c>
      <c r="C2826" t="s">
        <v>759</v>
      </c>
      <c r="D2826">
        <v>2005</v>
      </c>
      <c r="E2826">
        <v>62.391599999999997</v>
      </c>
      <c r="F2826" t="s">
        <v>753</v>
      </c>
      <c r="G2826" t="s">
        <v>732</v>
      </c>
      <c r="H2826" t="s">
        <v>767</v>
      </c>
      <c r="I2826" t="s">
        <v>768</v>
      </c>
    </row>
    <row r="2827" spans="1:9">
      <c r="A2827">
        <v>2826</v>
      </c>
      <c r="B2827" t="s">
        <v>152</v>
      </c>
      <c r="C2827" t="s">
        <v>759</v>
      </c>
      <c r="D2827">
        <v>2006</v>
      </c>
      <c r="E2827">
        <v>97.087500000000006</v>
      </c>
      <c r="F2827" t="s">
        <v>753</v>
      </c>
      <c r="G2827" t="s">
        <v>732</v>
      </c>
      <c r="H2827" t="s">
        <v>767</v>
      </c>
      <c r="I2827" t="s">
        <v>768</v>
      </c>
    </row>
    <row r="2828" spans="1:9">
      <c r="A2828">
        <v>2827</v>
      </c>
      <c r="B2828" t="s">
        <v>152</v>
      </c>
      <c r="C2828" t="s">
        <v>759</v>
      </c>
      <c r="D2828">
        <v>2007</v>
      </c>
      <c r="E2828">
        <v>43.684800000000003</v>
      </c>
      <c r="F2828" t="s">
        <v>753</v>
      </c>
      <c r="G2828" t="s">
        <v>732</v>
      </c>
      <c r="H2828" t="s">
        <v>767</v>
      </c>
      <c r="I2828" t="s">
        <v>768</v>
      </c>
    </row>
    <row r="2829" spans="1:9">
      <c r="A2829">
        <v>2828</v>
      </c>
      <c r="B2829" t="s">
        <v>152</v>
      </c>
      <c r="C2829" t="s">
        <v>759</v>
      </c>
      <c r="D2829">
        <v>2008</v>
      </c>
      <c r="E2829">
        <v>41.212800000000001</v>
      </c>
      <c r="F2829" t="s">
        <v>753</v>
      </c>
      <c r="G2829" t="s">
        <v>732</v>
      </c>
      <c r="H2829" t="s">
        <v>767</v>
      </c>
      <c r="I2829" t="s">
        <v>768</v>
      </c>
    </row>
    <row r="2830" spans="1:9">
      <c r="A2830">
        <v>2829</v>
      </c>
      <c r="B2830" t="s">
        <v>152</v>
      </c>
      <c r="C2830" t="s">
        <v>759</v>
      </c>
      <c r="D2830">
        <v>2009</v>
      </c>
      <c r="E2830">
        <v>48.613799999999998</v>
      </c>
      <c r="F2830" t="s">
        <v>753</v>
      </c>
      <c r="G2830" t="s">
        <v>732</v>
      </c>
      <c r="H2830" t="s">
        <v>767</v>
      </c>
      <c r="I2830" t="s">
        <v>768</v>
      </c>
    </row>
    <row r="2831" spans="1:9">
      <c r="A2831">
        <v>2830</v>
      </c>
      <c r="B2831" t="s">
        <v>152</v>
      </c>
      <c r="C2831" t="s">
        <v>759</v>
      </c>
      <c r="D2831">
        <v>2010</v>
      </c>
      <c r="E2831">
        <v>42.77376000000001</v>
      </c>
      <c r="F2831" t="s">
        <v>753</v>
      </c>
      <c r="G2831" t="s">
        <v>732</v>
      </c>
      <c r="H2831" t="s">
        <v>767</v>
      </c>
      <c r="I2831" t="s">
        <v>768</v>
      </c>
    </row>
    <row r="2832" spans="1:9">
      <c r="A2832">
        <v>2831</v>
      </c>
      <c r="B2832" t="s">
        <v>152</v>
      </c>
      <c r="C2832" t="s">
        <v>759</v>
      </c>
      <c r="D2832">
        <v>2011</v>
      </c>
      <c r="E2832">
        <v>31.611070266580001</v>
      </c>
      <c r="F2832" t="s">
        <v>753</v>
      </c>
      <c r="G2832" t="s">
        <v>732</v>
      </c>
      <c r="H2832" t="s">
        <v>767</v>
      </c>
      <c r="I2832" t="s">
        <v>768</v>
      </c>
    </row>
    <row r="2833" spans="1:9">
      <c r="A2833">
        <v>2832</v>
      </c>
      <c r="B2833" t="s">
        <v>152</v>
      </c>
      <c r="C2833" t="s">
        <v>759</v>
      </c>
      <c r="D2833">
        <v>2012</v>
      </c>
      <c r="E2833">
        <v>42.680956069072003</v>
      </c>
      <c r="F2833" t="s">
        <v>753</v>
      </c>
      <c r="G2833" t="s">
        <v>732</v>
      </c>
      <c r="H2833" t="s">
        <v>767</v>
      </c>
      <c r="I2833" t="s">
        <v>768</v>
      </c>
    </row>
    <row r="2834" spans="1:9">
      <c r="A2834">
        <v>2833</v>
      </c>
      <c r="B2834" t="s">
        <v>152</v>
      </c>
      <c r="C2834" t="s">
        <v>759</v>
      </c>
      <c r="D2834">
        <v>2013</v>
      </c>
      <c r="E2834">
        <v>43.277804181960001</v>
      </c>
      <c r="F2834" t="s">
        <v>753</v>
      </c>
      <c r="G2834" t="s">
        <v>732</v>
      </c>
      <c r="H2834" t="s">
        <v>767</v>
      </c>
      <c r="I2834" t="s">
        <v>768</v>
      </c>
    </row>
    <row r="2835" spans="1:9">
      <c r="A2835">
        <v>2834</v>
      </c>
      <c r="B2835" t="s">
        <v>152</v>
      </c>
      <c r="C2835" t="s">
        <v>759</v>
      </c>
      <c r="D2835">
        <v>2014</v>
      </c>
      <c r="E2835">
        <v>66.0154191427077</v>
      </c>
      <c r="F2835" t="s">
        <v>753</v>
      </c>
      <c r="G2835" t="s">
        <v>732</v>
      </c>
      <c r="H2835" t="s">
        <v>767</v>
      </c>
      <c r="I2835" t="s">
        <v>768</v>
      </c>
    </row>
    <row r="2836" spans="1:9">
      <c r="A2836">
        <v>2835</v>
      </c>
      <c r="B2836" t="s">
        <v>152</v>
      </c>
      <c r="C2836" t="s">
        <v>759</v>
      </c>
      <c r="D2836">
        <v>2015</v>
      </c>
      <c r="E2836">
        <v>52.684147821630802</v>
      </c>
      <c r="F2836" t="s">
        <v>753</v>
      </c>
      <c r="G2836" t="s">
        <v>732</v>
      </c>
      <c r="H2836" t="s">
        <v>767</v>
      </c>
      <c r="I2836" t="s">
        <v>768</v>
      </c>
    </row>
    <row r="2837" spans="1:9">
      <c r="A2837">
        <v>2836</v>
      </c>
      <c r="B2837" t="s">
        <v>152</v>
      </c>
      <c r="C2837" t="s">
        <v>759</v>
      </c>
      <c r="D2837">
        <v>2016</v>
      </c>
      <c r="E2837">
        <v>43.786996734535997</v>
      </c>
      <c r="F2837" t="s">
        <v>753</v>
      </c>
      <c r="G2837" t="s">
        <v>732</v>
      </c>
      <c r="H2837" t="s">
        <v>767</v>
      </c>
      <c r="I2837" t="s">
        <v>768</v>
      </c>
    </row>
    <row r="2838" spans="1:9">
      <c r="A2838">
        <v>2837</v>
      </c>
      <c r="B2838" t="s">
        <v>152</v>
      </c>
      <c r="C2838" t="s">
        <v>759</v>
      </c>
      <c r="D2838">
        <v>2017</v>
      </c>
      <c r="E2838">
        <v>54.368065500000007</v>
      </c>
      <c r="F2838" t="s">
        <v>753</v>
      </c>
      <c r="G2838" t="s">
        <v>732</v>
      </c>
      <c r="H2838" t="s">
        <v>767</v>
      </c>
      <c r="I2838" t="s">
        <v>768</v>
      </c>
    </row>
    <row r="2839" spans="1:9">
      <c r="A2839">
        <v>2838</v>
      </c>
      <c r="B2839" t="s">
        <v>152</v>
      </c>
      <c r="C2839" t="s">
        <v>759</v>
      </c>
      <c r="D2839">
        <v>2018</v>
      </c>
      <c r="E2839">
        <v>65.103999107936005</v>
      </c>
      <c r="F2839" t="s">
        <v>753</v>
      </c>
      <c r="G2839" t="s">
        <v>732</v>
      </c>
      <c r="H2839" t="s">
        <v>767</v>
      </c>
      <c r="I2839" t="s">
        <v>768</v>
      </c>
    </row>
    <row r="2840" spans="1:9">
      <c r="A2840">
        <v>2839</v>
      </c>
      <c r="B2840" t="s">
        <v>152</v>
      </c>
      <c r="C2840" t="s">
        <v>759</v>
      </c>
      <c r="D2840">
        <v>2019</v>
      </c>
      <c r="E2840">
        <v>80.153760543999994</v>
      </c>
      <c r="F2840" t="s">
        <v>753</v>
      </c>
      <c r="G2840" t="s">
        <v>732</v>
      </c>
      <c r="H2840" t="s">
        <v>767</v>
      </c>
      <c r="I2840" t="s">
        <v>768</v>
      </c>
    </row>
    <row r="2841" spans="1:9">
      <c r="A2841">
        <v>2840</v>
      </c>
      <c r="B2841" t="s">
        <v>152</v>
      </c>
      <c r="C2841" t="s">
        <v>759</v>
      </c>
      <c r="D2841">
        <v>2020</v>
      </c>
      <c r="E2841">
        <v>79.060343626079998</v>
      </c>
      <c r="F2841" t="s">
        <v>753</v>
      </c>
      <c r="G2841" t="s">
        <v>732</v>
      </c>
      <c r="H2841" t="s">
        <v>767</v>
      </c>
      <c r="I2841" t="s">
        <v>768</v>
      </c>
    </row>
    <row r="2842" spans="1:9">
      <c r="A2842">
        <v>2841</v>
      </c>
      <c r="B2842" t="s">
        <v>152</v>
      </c>
      <c r="C2842" t="s">
        <v>759</v>
      </c>
      <c r="D2842">
        <v>2021</v>
      </c>
      <c r="E2842">
        <v>45.582774393999998</v>
      </c>
      <c r="F2842" t="s">
        <v>753</v>
      </c>
      <c r="G2842" t="s">
        <v>732</v>
      </c>
      <c r="H2842" t="s">
        <v>767</v>
      </c>
      <c r="I2842" t="s">
        <v>768</v>
      </c>
    </row>
    <row r="2843" spans="1:9">
      <c r="A2843">
        <v>2842</v>
      </c>
      <c r="B2843" t="s">
        <v>152</v>
      </c>
      <c r="C2843" t="s">
        <v>759</v>
      </c>
      <c r="D2843">
        <v>2022</v>
      </c>
      <c r="E2843">
        <v>50.934298771160002</v>
      </c>
      <c r="F2843" t="s">
        <v>753</v>
      </c>
      <c r="G2843" t="s">
        <v>732</v>
      </c>
      <c r="H2843" t="s">
        <v>767</v>
      </c>
      <c r="I2843" t="s">
        <v>768</v>
      </c>
    </row>
    <row r="2844" spans="1:9">
      <c r="A2844">
        <v>2843</v>
      </c>
      <c r="B2844" t="s">
        <v>152</v>
      </c>
      <c r="C2844" t="s">
        <v>759</v>
      </c>
      <c r="D2844">
        <v>2023</v>
      </c>
      <c r="E2844">
        <v>60.908333304000003</v>
      </c>
      <c r="F2844" t="s">
        <v>753</v>
      </c>
      <c r="G2844" t="s">
        <v>732</v>
      </c>
      <c r="H2844" t="s">
        <v>767</v>
      </c>
      <c r="I2844" t="s">
        <v>768</v>
      </c>
    </row>
    <row r="2845" spans="1:9">
      <c r="A2845">
        <v>2844</v>
      </c>
      <c r="B2845" t="s">
        <v>152</v>
      </c>
      <c r="C2845" t="s">
        <v>759</v>
      </c>
      <c r="D2845">
        <v>2024</v>
      </c>
      <c r="E2845">
        <v>60.905870540000002</v>
      </c>
      <c r="F2845" t="s">
        <v>753</v>
      </c>
      <c r="G2845" t="s">
        <v>732</v>
      </c>
      <c r="H2845" t="s">
        <v>767</v>
      </c>
      <c r="I2845" t="s">
        <v>768</v>
      </c>
    </row>
    <row r="2846" spans="1:9">
      <c r="A2846">
        <v>2845</v>
      </c>
      <c r="B2846" t="s">
        <v>152</v>
      </c>
      <c r="C2846" t="s">
        <v>759</v>
      </c>
      <c r="D2846">
        <v>2025</v>
      </c>
      <c r="E2846">
        <v>62.575315500000002</v>
      </c>
      <c r="F2846" t="s">
        <v>753</v>
      </c>
      <c r="G2846" t="s">
        <v>732</v>
      </c>
      <c r="H2846" t="s">
        <v>767</v>
      </c>
      <c r="I2846" t="s">
        <v>768</v>
      </c>
    </row>
    <row r="2847" spans="1:9">
      <c r="A2847">
        <v>2846</v>
      </c>
      <c r="B2847" t="s">
        <v>152</v>
      </c>
      <c r="C2847" t="s">
        <v>759</v>
      </c>
      <c r="D2847">
        <v>2026</v>
      </c>
      <c r="E2847">
        <v>62.575420559999998</v>
      </c>
      <c r="F2847" t="s">
        <v>753</v>
      </c>
      <c r="G2847" t="s">
        <v>732</v>
      </c>
      <c r="H2847" t="s">
        <v>767</v>
      </c>
      <c r="I2847" t="s">
        <v>768</v>
      </c>
    </row>
    <row r="2848" spans="1:9">
      <c r="A2848">
        <v>2847</v>
      </c>
      <c r="B2848" t="s">
        <v>152</v>
      </c>
      <c r="C2848" t="s">
        <v>759</v>
      </c>
      <c r="D2848">
        <v>2027</v>
      </c>
      <c r="E2848">
        <v>62.575532170000002</v>
      </c>
      <c r="F2848" t="s">
        <v>753</v>
      </c>
      <c r="G2848" t="s">
        <v>732</v>
      </c>
      <c r="H2848" t="s">
        <v>767</v>
      </c>
      <c r="I2848" t="s">
        <v>768</v>
      </c>
    </row>
    <row r="2849" spans="1:9">
      <c r="A2849">
        <v>2848</v>
      </c>
      <c r="B2849" t="s">
        <v>152</v>
      </c>
      <c r="C2849" t="s">
        <v>759</v>
      </c>
      <c r="D2849">
        <v>2028</v>
      </c>
      <c r="E2849">
        <v>62.575650709999998</v>
      </c>
      <c r="F2849" t="s">
        <v>753</v>
      </c>
      <c r="G2849" t="s">
        <v>732</v>
      </c>
      <c r="H2849" t="s">
        <v>767</v>
      </c>
      <c r="I2849" t="s">
        <v>768</v>
      </c>
    </row>
    <row r="2850" spans="1:9">
      <c r="A2850">
        <v>2849</v>
      </c>
      <c r="B2850" t="s">
        <v>152</v>
      </c>
      <c r="C2850" t="s">
        <v>759</v>
      </c>
      <c r="D2850">
        <v>2029</v>
      </c>
      <c r="E2850">
        <v>62.575776580000003</v>
      </c>
      <c r="F2850" t="s">
        <v>753</v>
      </c>
      <c r="G2850" t="s">
        <v>732</v>
      </c>
      <c r="H2850" t="s">
        <v>767</v>
      </c>
      <c r="I2850" t="s">
        <v>768</v>
      </c>
    </row>
    <row r="2851" spans="1:9">
      <c r="A2851">
        <v>2850</v>
      </c>
      <c r="B2851" t="s">
        <v>152</v>
      </c>
      <c r="C2851" t="s">
        <v>759</v>
      </c>
      <c r="D2851">
        <v>2030</v>
      </c>
      <c r="E2851">
        <v>62.575910210000004</v>
      </c>
      <c r="F2851" t="s">
        <v>753</v>
      </c>
      <c r="G2851" t="s">
        <v>732</v>
      </c>
      <c r="H2851" t="s">
        <v>767</v>
      </c>
      <c r="I2851" t="s">
        <v>768</v>
      </c>
    </row>
    <row r="2852" spans="1:9">
      <c r="A2852">
        <v>2851</v>
      </c>
      <c r="B2852" t="s">
        <v>152</v>
      </c>
      <c r="C2852" t="s">
        <v>759</v>
      </c>
      <c r="D2852">
        <v>2031</v>
      </c>
      <c r="E2852">
        <v>62.575909469999999</v>
      </c>
      <c r="F2852" t="s">
        <v>753</v>
      </c>
      <c r="G2852" t="s">
        <v>732</v>
      </c>
      <c r="H2852" t="s">
        <v>767</v>
      </c>
      <c r="I2852" t="s">
        <v>768</v>
      </c>
    </row>
    <row r="2853" spans="1:9">
      <c r="A2853">
        <v>2852</v>
      </c>
      <c r="B2853" t="s">
        <v>152</v>
      </c>
      <c r="C2853" t="s">
        <v>759</v>
      </c>
      <c r="D2853">
        <v>2032</v>
      </c>
      <c r="E2853">
        <v>62.575908869999999</v>
      </c>
      <c r="F2853" t="s">
        <v>753</v>
      </c>
      <c r="G2853" t="s">
        <v>732</v>
      </c>
      <c r="H2853" t="s">
        <v>767</v>
      </c>
      <c r="I2853" t="s">
        <v>768</v>
      </c>
    </row>
    <row r="2854" spans="1:9">
      <c r="A2854">
        <v>2853</v>
      </c>
      <c r="B2854" t="s">
        <v>152</v>
      </c>
      <c r="C2854" t="s">
        <v>759</v>
      </c>
      <c r="D2854">
        <v>2033</v>
      </c>
      <c r="E2854">
        <v>62.575908419999998</v>
      </c>
      <c r="F2854" t="s">
        <v>753</v>
      </c>
      <c r="G2854" t="s">
        <v>732</v>
      </c>
      <c r="H2854" t="s">
        <v>767</v>
      </c>
      <c r="I2854" t="s">
        <v>768</v>
      </c>
    </row>
    <row r="2855" spans="1:9">
      <c r="A2855">
        <v>2854</v>
      </c>
      <c r="B2855" t="s">
        <v>152</v>
      </c>
      <c r="C2855" t="s">
        <v>759</v>
      </c>
      <c r="D2855">
        <v>2034</v>
      </c>
      <c r="E2855">
        <v>62.57590811</v>
      </c>
      <c r="F2855" t="s">
        <v>753</v>
      </c>
      <c r="G2855" t="s">
        <v>732</v>
      </c>
      <c r="H2855" t="s">
        <v>767</v>
      </c>
      <c r="I2855" t="s">
        <v>768</v>
      </c>
    </row>
    <row r="2856" spans="1:9">
      <c r="A2856">
        <v>2855</v>
      </c>
      <c r="B2856" t="s">
        <v>152</v>
      </c>
      <c r="C2856" t="s">
        <v>759</v>
      </c>
      <c r="D2856">
        <v>2035</v>
      </c>
      <c r="E2856">
        <v>62.57590794</v>
      </c>
      <c r="F2856" t="s">
        <v>753</v>
      </c>
      <c r="G2856" t="s">
        <v>732</v>
      </c>
      <c r="H2856" t="s">
        <v>767</v>
      </c>
      <c r="I2856" t="s">
        <v>768</v>
      </c>
    </row>
    <row r="2857" spans="1:9">
      <c r="A2857">
        <v>2856</v>
      </c>
      <c r="B2857" t="s">
        <v>152</v>
      </c>
      <c r="C2857" t="s">
        <v>759</v>
      </c>
      <c r="D2857">
        <v>2036</v>
      </c>
      <c r="E2857">
        <v>62.575907909999998</v>
      </c>
      <c r="F2857" t="s">
        <v>753</v>
      </c>
      <c r="G2857" t="s">
        <v>732</v>
      </c>
      <c r="H2857" t="s">
        <v>767</v>
      </c>
      <c r="I2857" t="s">
        <v>768</v>
      </c>
    </row>
    <row r="2858" spans="1:9">
      <c r="A2858">
        <v>2857</v>
      </c>
      <c r="B2858" t="s">
        <v>152</v>
      </c>
      <c r="C2858" t="s">
        <v>759</v>
      </c>
      <c r="D2858">
        <v>2037</v>
      </c>
      <c r="E2858">
        <v>62.575908009999999</v>
      </c>
      <c r="F2858" t="s">
        <v>753</v>
      </c>
      <c r="G2858" t="s">
        <v>732</v>
      </c>
      <c r="H2858" t="s">
        <v>767</v>
      </c>
      <c r="I2858" t="s">
        <v>768</v>
      </c>
    </row>
    <row r="2859" spans="1:9">
      <c r="A2859">
        <v>2858</v>
      </c>
      <c r="B2859" t="s">
        <v>152</v>
      </c>
      <c r="C2859" t="s">
        <v>759</v>
      </c>
      <c r="D2859">
        <v>2038</v>
      </c>
      <c r="E2859">
        <v>62.575908239999997</v>
      </c>
      <c r="F2859" t="s">
        <v>753</v>
      </c>
      <c r="G2859" t="s">
        <v>732</v>
      </c>
      <c r="H2859" t="s">
        <v>767</v>
      </c>
      <c r="I2859" t="s">
        <v>768</v>
      </c>
    </row>
    <row r="2860" spans="1:9">
      <c r="A2860">
        <v>2859</v>
      </c>
      <c r="B2860" t="s">
        <v>152</v>
      </c>
      <c r="C2860" t="s">
        <v>759</v>
      </c>
      <c r="D2860">
        <v>2039</v>
      </c>
      <c r="E2860">
        <v>62.57590862</v>
      </c>
      <c r="F2860" t="s">
        <v>753</v>
      </c>
      <c r="G2860" t="s">
        <v>732</v>
      </c>
      <c r="H2860" t="s">
        <v>767</v>
      </c>
      <c r="I2860" t="s">
        <v>768</v>
      </c>
    </row>
    <row r="2861" spans="1:9">
      <c r="A2861">
        <v>2860</v>
      </c>
      <c r="B2861" t="s">
        <v>152</v>
      </c>
      <c r="C2861" t="s">
        <v>759</v>
      </c>
      <c r="D2861">
        <v>2040</v>
      </c>
      <c r="E2861">
        <v>62.575909119999999</v>
      </c>
      <c r="F2861" t="s">
        <v>753</v>
      </c>
      <c r="G2861" t="s">
        <v>732</v>
      </c>
      <c r="H2861" t="s">
        <v>767</v>
      </c>
      <c r="I2861" t="s">
        <v>768</v>
      </c>
    </row>
    <row r="2862" spans="1:9">
      <c r="A2862">
        <v>2861</v>
      </c>
      <c r="B2862" t="s">
        <v>152</v>
      </c>
      <c r="C2862" t="s">
        <v>759</v>
      </c>
      <c r="D2862">
        <v>2041</v>
      </c>
      <c r="E2862">
        <v>62.575909760000002</v>
      </c>
      <c r="F2862" t="s">
        <v>753</v>
      </c>
      <c r="G2862" t="s">
        <v>732</v>
      </c>
      <c r="H2862" t="s">
        <v>767</v>
      </c>
      <c r="I2862" t="s">
        <v>768</v>
      </c>
    </row>
    <row r="2863" spans="1:9">
      <c r="A2863">
        <v>2862</v>
      </c>
      <c r="B2863" t="s">
        <v>152</v>
      </c>
      <c r="C2863" t="s">
        <v>759</v>
      </c>
      <c r="D2863">
        <v>2042</v>
      </c>
      <c r="E2863">
        <v>62.575910520000001</v>
      </c>
      <c r="F2863" t="s">
        <v>753</v>
      </c>
      <c r="G2863" t="s">
        <v>732</v>
      </c>
      <c r="H2863" t="s">
        <v>767</v>
      </c>
      <c r="I2863" t="s">
        <v>768</v>
      </c>
    </row>
    <row r="2864" spans="1:9">
      <c r="A2864">
        <v>2863</v>
      </c>
      <c r="B2864" t="s">
        <v>152</v>
      </c>
      <c r="C2864" t="s">
        <v>759</v>
      </c>
      <c r="D2864">
        <v>2043</v>
      </c>
      <c r="E2864">
        <v>62.575911419999997</v>
      </c>
      <c r="F2864" t="s">
        <v>753</v>
      </c>
      <c r="G2864" t="s">
        <v>732</v>
      </c>
      <c r="H2864" t="s">
        <v>767</v>
      </c>
      <c r="I2864" t="s">
        <v>768</v>
      </c>
    </row>
    <row r="2865" spans="1:9">
      <c r="A2865">
        <v>2864</v>
      </c>
      <c r="B2865" t="s">
        <v>152</v>
      </c>
      <c r="C2865" t="s">
        <v>759</v>
      </c>
      <c r="D2865">
        <v>2044</v>
      </c>
      <c r="E2865">
        <v>62.575912449999997</v>
      </c>
      <c r="F2865" t="s">
        <v>753</v>
      </c>
      <c r="G2865" t="s">
        <v>732</v>
      </c>
      <c r="H2865" t="s">
        <v>767</v>
      </c>
      <c r="I2865" t="s">
        <v>768</v>
      </c>
    </row>
    <row r="2866" spans="1:9">
      <c r="A2866">
        <v>2865</v>
      </c>
      <c r="B2866" t="s">
        <v>152</v>
      </c>
      <c r="C2866" t="s">
        <v>759</v>
      </c>
      <c r="D2866">
        <v>2045</v>
      </c>
      <c r="E2866">
        <v>62.5759136</v>
      </c>
      <c r="F2866" t="s">
        <v>753</v>
      </c>
      <c r="G2866" t="s">
        <v>732</v>
      </c>
      <c r="H2866" t="s">
        <v>767</v>
      </c>
      <c r="I2866" t="s">
        <v>768</v>
      </c>
    </row>
    <row r="2867" spans="1:9">
      <c r="A2867">
        <v>2866</v>
      </c>
      <c r="B2867" t="s">
        <v>152</v>
      </c>
      <c r="C2867" t="s">
        <v>759</v>
      </c>
      <c r="D2867">
        <v>2046</v>
      </c>
      <c r="E2867">
        <v>62.575914879999999</v>
      </c>
      <c r="F2867" t="s">
        <v>753</v>
      </c>
      <c r="G2867" t="s">
        <v>732</v>
      </c>
      <c r="H2867" t="s">
        <v>767</v>
      </c>
      <c r="I2867" t="s">
        <v>768</v>
      </c>
    </row>
    <row r="2868" spans="1:9">
      <c r="A2868">
        <v>2867</v>
      </c>
      <c r="B2868" t="s">
        <v>152</v>
      </c>
      <c r="C2868" t="s">
        <v>759</v>
      </c>
      <c r="D2868">
        <v>2047</v>
      </c>
      <c r="E2868">
        <v>62.575916290000002</v>
      </c>
      <c r="F2868" t="s">
        <v>753</v>
      </c>
      <c r="G2868" t="s">
        <v>732</v>
      </c>
      <c r="H2868" t="s">
        <v>767</v>
      </c>
      <c r="I2868" t="s">
        <v>768</v>
      </c>
    </row>
    <row r="2869" spans="1:9">
      <c r="A2869">
        <v>2868</v>
      </c>
      <c r="B2869" t="s">
        <v>152</v>
      </c>
      <c r="C2869" t="s">
        <v>759</v>
      </c>
      <c r="D2869">
        <v>2048</v>
      </c>
      <c r="E2869">
        <v>62.575917830000002</v>
      </c>
      <c r="F2869" t="s">
        <v>753</v>
      </c>
      <c r="G2869" t="s">
        <v>732</v>
      </c>
      <c r="H2869" t="s">
        <v>767</v>
      </c>
      <c r="I2869" t="s">
        <v>768</v>
      </c>
    </row>
    <row r="2870" spans="1:9">
      <c r="A2870">
        <v>2869</v>
      </c>
      <c r="B2870" t="s">
        <v>152</v>
      </c>
      <c r="C2870" t="s">
        <v>759</v>
      </c>
      <c r="D2870">
        <v>2049</v>
      </c>
      <c r="E2870">
        <v>62.575919489999997</v>
      </c>
      <c r="F2870" t="s">
        <v>753</v>
      </c>
      <c r="G2870" t="s">
        <v>732</v>
      </c>
      <c r="H2870" t="s">
        <v>767</v>
      </c>
      <c r="I2870" t="s">
        <v>768</v>
      </c>
    </row>
    <row r="2871" spans="1:9">
      <c r="A2871">
        <v>2870</v>
      </c>
      <c r="B2871" t="s">
        <v>152</v>
      </c>
      <c r="C2871" t="s">
        <v>759</v>
      </c>
      <c r="D2871">
        <v>2050</v>
      </c>
      <c r="E2871">
        <v>62.575921270000002</v>
      </c>
      <c r="F2871" t="s">
        <v>753</v>
      </c>
      <c r="G2871" t="s">
        <v>732</v>
      </c>
      <c r="H2871" t="s">
        <v>767</v>
      </c>
      <c r="I2871" t="s">
        <v>768</v>
      </c>
    </row>
    <row r="2872" spans="1:9">
      <c r="A2872">
        <v>2871</v>
      </c>
      <c r="B2872" t="s">
        <v>152</v>
      </c>
      <c r="C2872" t="s">
        <v>760</v>
      </c>
      <c r="D2872">
        <v>1990</v>
      </c>
      <c r="E2872">
        <v>20.585999999999999</v>
      </c>
      <c r="F2872" t="s">
        <v>753</v>
      </c>
      <c r="G2872" t="s">
        <v>732</v>
      </c>
      <c r="H2872" t="s">
        <v>767</v>
      </c>
      <c r="I2872" t="s">
        <v>768</v>
      </c>
    </row>
    <row r="2873" spans="1:9">
      <c r="A2873">
        <v>2872</v>
      </c>
      <c r="B2873" t="s">
        <v>152</v>
      </c>
      <c r="C2873" t="s">
        <v>760</v>
      </c>
      <c r="D2873">
        <v>1991</v>
      </c>
      <c r="E2873">
        <v>21.502500000000001</v>
      </c>
      <c r="F2873" t="s">
        <v>753</v>
      </c>
      <c r="G2873" t="s">
        <v>732</v>
      </c>
      <c r="H2873" t="s">
        <v>767</v>
      </c>
      <c r="I2873" t="s">
        <v>768</v>
      </c>
    </row>
    <row r="2874" spans="1:9">
      <c r="A2874">
        <v>2873</v>
      </c>
      <c r="B2874" t="s">
        <v>152</v>
      </c>
      <c r="C2874" t="s">
        <v>760</v>
      </c>
      <c r="D2874">
        <v>1992</v>
      </c>
      <c r="E2874">
        <v>22.577625000000001</v>
      </c>
      <c r="F2874" t="s">
        <v>753</v>
      </c>
      <c r="G2874" t="s">
        <v>732</v>
      </c>
      <c r="H2874" t="s">
        <v>767</v>
      </c>
      <c r="I2874" t="s">
        <v>768</v>
      </c>
    </row>
    <row r="2875" spans="1:9">
      <c r="A2875">
        <v>2874</v>
      </c>
      <c r="B2875" t="s">
        <v>152</v>
      </c>
      <c r="C2875" t="s">
        <v>760</v>
      </c>
      <c r="D2875">
        <v>1993</v>
      </c>
      <c r="E2875">
        <v>23.389256249999999</v>
      </c>
      <c r="F2875" t="s">
        <v>753</v>
      </c>
      <c r="G2875" t="s">
        <v>732</v>
      </c>
      <c r="H2875" t="s">
        <v>767</v>
      </c>
      <c r="I2875" t="s">
        <v>768</v>
      </c>
    </row>
    <row r="2876" spans="1:9">
      <c r="A2876">
        <v>2875</v>
      </c>
      <c r="B2876" t="s">
        <v>152</v>
      </c>
      <c r="C2876" t="s">
        <v>760</v>
      </c>
      <c r="D2876">
        <v>1994</v>
      </c>
      <c r="E2876">
        <v>24.149819062500001</v>
      </c>
      <c r="F2876" t="s">
        <v>753</v>
      </c>
      <c r="G2876" t="s">
        <v>732</v>
      </c>
      <c r="H2876" t="s">
        <v>767</v>
      </c>
      <c r="I2876" t="s">
        <v>768</v>
      </c>
    </row>
    <row r="2877" spans="1:9">
      <c r="A2877">
        <v>2876</v>
      </c>
      <c r="B2877" t="s">
        <v>152</v>
      </c>
      <c r="C2877" t="s">
        <v>760</v>
      </c>
      <c r="D2877">
        <v>1995</v>
      </c>
      <c r="E2877">
        <v>25.165785015625001</v>
      </c>
      <c r="F2877" t="s">
        <v>753</v>
      </c>
      <c r="G2877" t="s">
        <v>732</v>
      </c>
      <c r="H2877" t="s">
        <v>767</v>
      </c>
      <c r="I2877" t="s">
        <v>768</v>
      </c>
    </row>
    <row r="2878" spans="1:9">
      <c r="A2878">
        <v>2877</v>
      </c>
      <c r="B2878" t="s">
        <v>152</v>
      </c>
      <c r="C2878" t="s">
        <v>760</v>
      </c>
      <c r="D2878">
        <v>1996</v>
      </c>
      <c r="E2878">
        <v>25.404174266406251</v>
      </c>
      <c r="F2878" t="s">
        <v>753</v>
      </c>
      <c r="G2878" t="s">
        <v>732</v>
      </c>
      <c r="H2878" t="s">
        <v>767</v>
      </c>
      <c r="I2878" t="s">
        <v>768</v>
      </c>
    </row>
    <row r="2879" spans="1:9">
      <c r="A2879">
        <v>2878</v>
      </c>
      <c r="B2879" t="s">
        <v>152</v>
      </c>
      <c r="C2879" t="s">
        <v>760</v>
      </c>
      <c r="D2879">
        <v>1997</v>
      </c>
      <c r="E2879">
        <v>26.37005797972656</v>
      </c>
      <c r="F2879" t="s">
        <v>753</v>
      </c>
      <c r="G2879" t="s">
        <v>732</v>
      </c>
      <c r="H2879" t="s">
        <v>767</v>
      </c>
      <c r="I2879" t="s">
        <v>768</v>
      </c>
    </row>
    <row r="2880" spans="1:9">
      <c r="A2880">
        <v>2879</v>
      </c>
      <c r="B2880" t="s">
        <v>152</v>
      </c>
      <c r="C2880" t="s">
        <v>760</v>
      </c>
      <c r="D2880">
        <v>1998</v>
      </c>
      <c r="E2880">
        <v>25.62056087871289</v>
      </c>
      <c r="F2880" t="s">
        <v>753</v>
      </c>
      <c r="G2880" t="s">
        <v>732</v>
      </c>
      <c r="H2880" t="s">
        <v>767</v>
      </c>
      <c r="I2880" t="s">
        <v>768</v>
      </c>
    </row>
    <row r="2881" spans="1:9">
      <c r="A2881">
        <v>2880</v>
      </c>
      <c r="B2881" t="s">
        <v>152</v>
      </c>
      <c r="C2881" t="s">
        <v>760</v>
      </c>
      <c r="D2881">
        <v>1999</v>
      </c>
      <c r="E2881">
        <v>25.318863922648539</v>
      </c>
      <c r="F2881" t="s">
        <v>753</v>
      </c>
      <c r="G2881" t="s">
        <v>732</v>
      </c>
      <c r="H2881" t="s">
        <v>767</v>
      </c>
      <c r="I2881" t="s">
        <v>768</v>
      </c>
    </row>
    <row r="2882" spans="1:9">
      <c r="A2882">
        <v>2881</v>
      </c>
      <c r="B2882" t="s">
        <v>152</v>
      </c>
      <c r="C2882" t="s">
        <v>760</v>
      </c>
      <c r="D2882">
        <v>2000</v>
      </c>
      <c r="E2882">
        <v>20.164808859961539</v>
      </c>
      <c r="F2882" t="s">
        <v>753</v>
      </c>
      <c r="G2882" t="s">
        <v>732</v>
      </c>
      <c r="H2882" t="s">
        <v>767</v>
      </c>
      <c r="I2882" t="s">
        <v>768</v>
      </c>
    </row>
    <row r="2883" spans="1:9">
      <c r="A2883">
        <v>2882</v>
      </c>
      <c r="B2883" t="s">
        <v>152</v>
      </c>
      <c r="C2883" t="s">
        <v>760</v>
      </c>
      <c r="D2883">
        <v>2001</v>
      </c>
      <c r="E2883">
        <v>20.651896085180571</v>
      </c>
      <c r="F2883" t="s">
        <v>753</v>
      </c>
      <c r="G2883" t="s">
        <v>732</v>
      </c>
      <c r="H2883" t="s">
        <v>767</v>
      </c>
      <c r="I2883" t="s">
        <v>768</v>
      </c>
    </row>
    <row r="2884" spans="1:9">
      <c r="A2884">
        <v>2883</v>
      </c>
      <c r="B2884" t="s">
        <v>152</v>
      </c>
      <c r="C2884" t="s">
        <v>760</v>
      </c>
      <c r="D2884">
        <v>2002</v>
      </c>
      <c r="E2884">
        <v>24.033259949180572</v>
      </c>
      <c r="F2884" t="s">
        <v>753</v>
      </c>
      <c r="G2884" t="s">
        <v>732</v>
      </c>
      <c r="H2884" t="s">
        <v>767</v>
      </c>
      <c r="I2884" t="s">
        <v>768</v>
      </c>
    </row>
    <row r="2885" spans="1:9">
      <c r="A2885">
        <v>2884</v>
      </c>
      <c r="B2885" t="s">
        <v>152</v>
      </c>
      <c r="C2885" t="s">
        <v>760</v>
      </c>
      <c r="D2885">
        <v>2003</v>
      </c>
      <c r="E2885">
        <v>25.960654587289451</v>
      </c>
      <c r="F2885" t="s">
        <v>753</v>
      </c>
      <c r="G2885" t="s">
        <v>732</v>
      </c>
      <c r="H2885" t="s">
        <v>767</v>
      </c>
      <c r="I2885" t="s">
        <v>768</v>
      </c>
    </row>
    <row r="2886" spans="1:9">
      <c r="A2886">
        <v>2885</v>
      </c>
      <c r="B2886" t="s">
        <v>152</v>
      </c>
      <c r="C2886" t="s">
        <v>760</v>
      </c>
      <c r="D2886">
        <v>2004</v>
      </c>
      <c r="E2886">
        <v>29.80360549648297</v>
      </c>
      <c r="F2886" t="s">
        <v>753</v>
      </c>
      <c r="G2886" t="s">
        <v>732</v>
      </c>
      <c r="H2886" t="s">
        <v>767</v>
      </c>
      <c r="I2886" t="s">
        <v>768</v>
      </c>
    </row>
    <row r="2887" spans="1:9">
      <c r="A2887">
        <v>2886</v>
      </c>
      <c r="B2887" t="s">
        <v>152</v>
      </c>
      <c r="C2887" t="s">
        <v>760</v>
      </c>
      <c r="D2887">
        <v>2005</v>
      </c>
      <c r="E2887">
        <v>26.19377435159771</v>
      </c>
      <c r="F2887" t="s">
        <v>753</v>
      </c>
      <c r="G2887" t="s">
        <v>732</v>
      </c>
      <c r="H2887" t="s">
        <v>767</v>
      </c>
      <c r="I2887" t="s">
        <v>768</v>
      </c>
    </row>
    <row r="2888" spans="1:9">
      <c r="A2888">
        <v>2887</v>
      </c>
      <c r="B2888" t="s">
        <v>152</v>
      </c>
      <c r="C2888" t="s">
        <v>760</v>
      </c>
      <c r="D2888">
        <v>2006</v>
      </c>
      <c r="E2888">
        <v>21.692016207496529</v>
      </c>
      <c r="F2888" t="s">
        <v>753</v>
      </c>
      <c r="G2888" t="s">
        <v>732</v>
      </c>
      <c r="H2888" t="s">
        <v>767</v>
      </c>
      <c r="I2888" t="s">
        <v>768</v>
      </c>
    </row>
    <row r="2889" spans="1:9">
      <c r="A2889">
        <v>2888</v>
      </c>
      <c r="B2889" t="s">
        <v>152</v>
      </c>
      <c r="C2889" t="s">
        <v>760</v>
      </c>
      <c r="D2889">
        <v>2007</v>
      </c>
      <c r="E2889">
        <v>20.484810358296961</v>
      </c>
      <c r="F2889" t="s">
        <v>753</v>
      </c>
      <c r="G2889" t="s">
        <v>732</v>
      </c>
      <c r="H2889" t="s">
        <v>767</v>
      </c>
      <c r="I2889" t="s">
        <v>768</v>
      </c>
    </row>
    <row r="2890" spans="1:9">
      <c r="A2890">
        <v>2889</v>
      </c>
      <c r="B2890" t="s">
        <v>152</v>
      </c>
      <c r="C2890" t="s">
        <v>760</v>
      </c>
      <c r="D2890">
        <v>2008</v>
      </c>
      <c r="E2890">
        <v>19.93503104477653</v>
      </c>
      <c r="F2890" t="s">
        <v>753</v>
      </c>
      <c r="G2890" t="s">
        <v>732</v>
      </c>
      <c r="H2890" t="s">
        <v>767</v>
      </c>
      <c r="I2890" t="s">
        <v>768</v>
      </c>
    </row>
    <row r="2891" spans="1:9">
      <c r="A2891">
        <v>2890</v>
      </c>
      <c r="B2891" t="s">
        <v>152</v>
      </c>
      <c r="C2891" t="s">
        <v>760</v>
      </c>
      <c r="D2891">
        <v>2009</v>
      </c>
      <c r="E2891">
        <v>23.227986245354352</v>
      </c>
      <c r="F2891" t="s">
        <v>753</v>
      </c>
      <c r="G2891" t="s">
        <v>732</v>
      </c>
      <c r="H2891" t="s">
        <v>767</v>
      </c>
      <c r="I2891" t="s">
        <v>768</v>
      </c>
    </row>
    <row r="2892" spans="1:9">
      <c r="A2892">
        <v>2891</v>
      </c>
      <c r="B2892" t="s">
        <v>152</v>
      </c>
      <c r="C2892" t="s">
        <v>760</v>
      </c>
      <c r="D2892">
        <v>2010</v>
      </c>
      <c r="E2892">
        <v>23.538657742293889</v>
      </c>
      <c r="F2892" t="s">
        <v>753</v>
      </c>
      <c r="G2892" t="s">
        <v>732</v>
      </c>
      <c r="H2892" t="s">
        <v>767</v>
      </c>
      <c r="I2892" t="s">
        <v>768</v>
      </c>
    </row>
    <row r="2893" spans="1:9">
      <c r="A2893">
        <v>2892</v>
      </c>
      <c r="B2893" t="s">
        <v>152</v>
      </c>
      <c r="C2893" t="s">
        <v>760</v>
      </c>
      <c r="D2893">
        <v>2011</v>
      </c>
      <c r="E2893">
        <v>19.521264389513181</v>
      </c>
      <c r="F2893" t="s">
        <v>753</v>
      </c>
      <c r="G2893" t="s">
        <v>732</v>
      </c>
      <c r="H2893" t="s">
        <v>767</v>
      </c>
      <c r="I2893" t="s">
        <v>768</v>
      </c>
    </row>
    <row r="2894" spans="1:9">
      <c r="A2894">
        <v>2893</v>
      </c>
      <c r="B2894" t="s">
        <v>152</v>
      </c>
      <c r="C2894" t="s">
        <v>760</v>
      </c>
      <c r="D2894">
        <v>2012</v>
      </c>
      <c r="E2894">
        <v>21.540943245804751</v>
      </c>
      <c r="F2894" t="s">
        <v>753</v>
      </c>
      <c r="G2894" t="s">
        <v>732</v>
      </c>
      <c r="H2894" t="s">
        <v>767</v>
      </c>
      <c r="I2894" t="s">
        <v>768</v>
      </c>
    </row>
    <row r="2895" spans="1:9">
      <c r="A2895">
        <v>2894</v>
      </c>
      <c r="B2895" t="s">
        <v>152</v>
      </c>
      <c r="C2895" t="s">
        <v>760</v>
      </c>
      <c r="D2895">
        <v>2013</v>
      </c>
      <c r="E2895">
        <v>18.743308822104289</v>
      </c>
      <c r="F2895" t="s">
        <v>753</v>
      </c>
      <c r="G2895" t="s">
        <v>732</v>
      </c>
      <c r="H2895" t="s">
        <v>767</v>
      </c>
      <c r="I2895" t="s">
        <v>768</v>
      </c>
    </row>
    <row r="2896" spans="1:9">
      <c r="A2896">
        <v>2895</v>
      </c>
      <c r="B2896" t="s">
        <v>152</v>
      </c>
      <c r="C2896" t="s">
        <v>760</v>
      </c>
      <c r="D2896">
        <v>2014</v>
      </c>
      <c r="E2896">
        <v>17.316639576168789</v>
      </c>
      <c r="F2896" t="s">
        <v>753</v>
      </c>
      <c r="G2896" t="s">
        <v>732</v>
      </c>
      <c r="H2896" t="s">
        <v>767</v>
      </c>
      <c r="I2896" t="s">
        <v>768</v>
      </c>
    </row>
    <row r="2897" spans="1:9">
      <c r="A2897">
        <v>2896</v>
      </c>
      <c r="B2897" t="s">
        <v>152</v>
      </c>
      <c r="C2897" t="s">
        <v>760</v>
      </c>
      <c r="D2897">
        <v>2015</v>
      </c>
      <c r="E2897">
        <v>16.970090641175471</v>
      </c>
      <c r="F2897" t="s">
        <v>753</v>
      </c>
      <c r="G2897" t="s">
        <v>732</v>
      </c>
      <c r="H2897" t="s">
        <v>767</v>
      </c>
      <c r="I2897" t="s">
        <v>768</v>
      </c>
    </row>
    <row r="2898" spans="1:9">
      <c r="A2898">
        <v>2897</v>
      </c>
      <c r="B2898" t="s">
        <v>152</v>
      </c>
      <c r="C2898" t="s">
        <v>760</v>
      </c>
      <c r="D2898">
        <v>2016</v>
      </c>
      <c r="E2898">
        <v>17.896067092177098</v>
      </c>
      <c r="F2898" t="s">
        <v>753</v>
      </c>
      <c r="G2898" t="s">
        <v>732</v>
      </c>
      <c r="H2898" t="s">
        <v>767</v>
      </c>
      <c r="I2898" t="s">
        <v>768</v>
      </c>
    </row>
    <row r="2899" spans="1:9">
      <c r="A2899">
        <v>2898</v>
      </c>
      <c r="B2899" t="s">
        <v>152</v>
      </c>
      <c r="C2899" t="s">
        <v>760</v>
      </c>
      <c r="D2899">
        <v>2017</v>
      </c>
      <c r="E2899">
        <v>15.243828671418241</v>
      </c>
      <c r="F2899" t="s">
        <v>753</v>
      </c>
      <c r="G2899" t="s">
        <v>732</v>
      </c>
      <c r="H2899" t="s">
        <v>767</v>
      </c>
      <c r="I2899" t="s">
        <v>768</v>
      </c>
    </row>
    <row r="2900" spans="1:9">
      <c r="A2900">
        <v>2899</v>
      </c>
      <c r="B2900" t="s">
        <v>152</v>
      </c>
      <c r="C2900" t="s">
        <v>760</v>
      </c>
      <c r="D2900">
        <v>2018</v>
      </c>
      <c r="E2900">
        <v>15.16046605648533</v>
      </c>
      <c r="F2900" t="s">
        <v>753</v>
      </c>
      <c r="G2900" t="s">
        <v>732</v>
      </c>
      <c r="H2900" t="s">
        <v>767</v>
      </c>
      <c r="I2900" t="s">
        <v>768</v>
      </c>
    </row>
    <row r="2901" spans="1:9">
      <c r="A2901">
        <v>2900</v>
      </c>
      <c r="B2901" t="s">
        <v>152</v>
      </c>
      <c r="C2901" t="s">
        <v>760</v>
      </c>
      <c r="D2901">
        <v>2019</v>
      </c>
      <c r="E2901">
        <v>16.481411472012471</v>
      </c>
      <c r="F2901" t="s">
        <v>753</v>
      </c>
      <c r="G2901" t="s">
        <v>732</v>
      </c>
      <c r="H2901" t="s">
        <v>767</v>
      </c>
      <c r="I2901" t="s">
        <v>768</v>
      </c>
    </row>
    <row r="2902" spans="1:9">
      <c r="A2902">
        <v>2901</v>
      </c>
      <c r="B2902" t="s">
        <v>152</v>
      </c>
      <c r="C2902" t="s">
        <v>760</v>
      </c>
      <c r="D2902">
        <v>2020</v>
      </c>
      <c r="E2902">
        <v>17.009029364967869</v>
      </c>
      <c r="F2902" t="s">
        <v>753</v>
      </c>
      <c r="G2902" t="s">
        <v>732</v>
      </c>
      <c r="H2902" t="s">
        <v>767</v>
      </c>
      <c r="I2902" t="s">
        <v>768</v>
      </c>
    </row>
    <row r="2903" spans="1:9">
      <c r="A2903">
        <v>2902</v>
      </c>
      <c r="B2903" t="s">
        <v>152</v>
      </c>
      <c r="C2903" t="s">
        <v>760</v>
      </c>
      <c r="D2903">
        <v>2021</v>
      </c>
      <c r="E2903">
        <v>16.03310305608537</v>
      </c>
      <c r="F2903" t="s">
        <v>753</v>
      </c>
      <c r="G2903" t="s">
        <v>732</v>
      </c>
      <c r="H2903" t="s">
        <v>767</v>
      </c>
      <c r="I2903" t="s">
        <v>768</v>
      </c>
    </row>
    <row r="2904" spans="1:9">
      <c r="A2904">
        <v>2903</v>
      </c>
      <c r="B2904" t="s">
        <v>152</v>
      </c>
      <c r="C2904" t="s">
        <v>760</v>
      </c>
      <c r="D2904">
        <v>2022</v>
      </c>
      <c r="E2904">
        <v>19.376727194456741</v>
      </c>
      <c r="F2904" t="s">
        <v>753</v>
      </c>
      <c r="G2904" t="s">
        <v>732</v>
      </c>
      <c r="H2904" t="s">
        <v>767</v>
      </c>
      <c r="I2904" t="s">
        <v>768</v>
      </c>
    </row>
    <row r="2905" spans="1:9">
      <c r="A2905">
        <v>2904</v>
      </c>
      <c r="B2905" t="s">
        <v>152</v>
      </c>
      <c r="C2905" t="s">
        <v>760</v>
      </c>
      <c r="D2905">
        <v>2023</v>
      </c>
      <c r="E2905">
        <v>16.628568921315761</v>
      </c>
      <c r="F2905" t="s">
        <v>753</v>
      </c>
      <c r="G2905" t="s">
        <v>732</v>
      </c>
      <c r="H2905" t="s">
        <v>767</v>
      </c>
      <c r="I2905" t="s">
        <v>768</v>
      </c>
    </row>
    <row r="2906" spans="1:9">
      <c r="A2906">
        <v>2905</v>
      </c>
      <c r="B2906" t="s">
        <v>152</v>
      </c>
      <c r="C2906" t="s">
        <v>760</v>
      </c>
      <c r="D2906">
        <v>2024</v>
      </c>
      <c r="E2906">
        <v>21.761329750000002</v>
      </c>
      <c r="F2906" t="s">
        <v>753</v>
      </c>
      <c r="G2906" t="s">
        <v>732</v>
      </c>
      <c r="H2906" t="s">
        <v>767</v>
      </c>
      <c r="I2906" t="s">
        <v>768</v>
      </c>
    </row>
    <row r="2907" spans="1:9">
      <c r="A2907">
        <v>2906</v>
      </c>
      <c r="B2907" t="s">
        <v>152</v>
      </c>
      <c r="C2907" t="s">
        <v>760</v>
      </c>
      <c r="D2907">
        <v>2025</v>
      </c>
      <c r="E2907">
        <v>22.168821730000001</v>
      </c>
      <c r="F2907" t="s">
        <v>753</v>
      </c>
      <c r="G2907" t="s">
        <v>732</v>
      </c>
      <c r="H2907" t="s">
        <v>767</v>
      </c>
      <c r="I2907" t="s">
        <v>768</v>
      </c>
    </row>
    <row r="2908" spans="1:9">
      <c r="A2908">
        <v>2907</v>
      </c>
      <c r="B2908" t="s">
        <v>152</v>
      </c>
      <c r="C2908" t="s">
        <v>760</v>
      </c>
      <c r="D2908">
        <v>2026</v>
      </c>
      <c r="E2908">
        <v>22.601803390000001</v>
      </c>
      <c r="F2908" t="s">
        <v>753</v>
      </c>
      <c r="G2908" t="s">
        <v>732</v>
      </c>
      <c r="H2908" t="s">
        <v>767</v>
      </c>
      <c r="I2908" t="s">
        <v>768</v>
      </c>
    </row>
    <row r="2909" spans="1:9">
      <c r="A2909">
        <v>2908</v>
      </c>
      <c r="B2909" t="s">
        <v>152</v>
      </c>
      <c r="C2909" t="s">
        <v>760</v>
      </c>
      <c r="D2909">
        <v>2027</v>
      </c>
      <c r="E2909">
        <v>23.061757920000002</v>
      </c>
      <c r="F2909" t="s">
        <v>753</v>
      </c>
      <c r="G2909" t="s">
        <v>732</v>
      </c>
      <c r="H2909" t="s">
        <v>767</v>
      </c>
      <c r="I2909" t="s">
        <v>768</v>
      </c>
    </row>
    <row r="2910" spans="1:9">
      <c r="A2910">
        <v>2909</v>
      </c>
      <c r="B2910" t="s">
        <v>152</v>
      </c>
      <c r="C2910" t="s">
        <v>760</v>
      </c>
      <c r="D2910">
        <v>2028</v>
      </c>
      <c r="E2910">
        <v>23.550258209999999</v>
      </c>
      <c r="F2910" t="s">
        <v>753</v>
      </c>
      <c r="G2910" t="s">
        <v>732</v>
      </c>
      <c r="H2910" t="s">
        <v>767</v>
      </c>
      <c r="I2910" t="s">
        <v>768</v>
      </c>
    </row>
    <row r="2911" spans="1:9">
      <c r="A2911">
        <v>2910</v>
      </c>
      <c r="B2911" t="s">
        <v>152</v>
      </c>
      <c r="C2911" t="s">
        <v>760</v>
      </c>
      <c r="D2911">
        <v>2029</v>
      </c>
      <c r="E2911">
        <v>24.068972349999999</v>
      </c>
      <c r="F2911" t="s">
        <v>753</v>
      </c>
      <c r="G2911" t="s">
        <v>732</v>
      </c>
      <c r="H2911" t="s">
        <v>767</v>
      </c>
      <c r="I2911" t="s">
        <v>768</v>
      </c>
    </row>
    <row r="2912" spans="1:9">
      <c r="A2912">
        <v>2911</v>
      </c>
      <c r="B2912" t="s">
        <v>152</v>
      </c>
      <c r="C2912" t="s">
        <v>760</v>
      </c>
      <c r="D2912">
        <v>2030</v>
      </c>
      <c r="E2912">
        <v>24.61966923</v>
      </c>
      <c r="F2912" t="s">
        <v>753</v>
      </c>
      <c r="G2912" t="s">
        <v>732</v>
      </c>
      <c r="H2912" t="s">
        <v>767</v>
      </c>
      <c r="I2912" t="s">
        <v>768</v>
      </c>
    </row>
    <row r="2913" spans="1:9">
      <c r="A2913">
        <v>2912</v>
      </c>
      <c r="B2913" t="s">
        <v>152</v>
      </c>
      <c r="C2913" t="s">
        <v>760</v>
      </c>
      <c r="D2913">
        <v>2031</v>
      </c>
      <c r="E2913">
        <v>24.61662995</v>
      </c>
      <c r="F2913" t="s">
        <v>753</v>
      </c>
      <c r="G2913" t="s">
        <v>732</v>
      </c>
      <c r="H2913" t="s">
        <v>767</v>
      </c>
      <c r="I2913" t="s">
        <v>768</v>
      </c>
    </row>
    <row r="2914" spans="1:9">
      <c r="A2914">
        <v>2913</v>
      </c>
      <c r="B2914" t="s">
        <v>152</v>
      </c>
      <c r="C2914" t="s">
        <v>760</v>
      </c>
      <c r="D2914">
        <v>2032</v>
      </c>
      <c r="E2914">
        <v>24.61418244</v>
      </c>
      <c r="F2914" t="s">
        <v>753</v>
      </c>
      <c r="G2914" t="s">
        <v>732</v>
      </c>
      <c r="H2914" t="s">
        <v>767</v>
      </c>
      <c r="I2914" t="s">
        <v>768</v>
      </c>
    </row>
    <row r="2915" spans="1:9">
      <c r="A2915">
        <v>2914</v>
      </c>
      <c r="B2915" t="s">
        <v>152</v>
      </c>
      <c r="C2915" t="s">
        <v>760</v>
      </c>
      <c r="D2915">
        <v>2033</v>
      </c>
      <c r="E2915">
        <v>24.612320329999999</v>
      </c>
      <c r="F2915" t="s">
        <v>753</v>
      </c>
      <c r="G2915" t="s">
        <v>732</v>
      </c>
      <c r="H2915" t="s">
        <v>767</v>
      </c>
      <c r="I2915" t="s">
        <v>768</v>
      </c>
    </row>
    <row r="2916" spans="1:9">
      <c r="A2916">
        <v>2915</v>
      </c>
      <c r="B2916" t="s">
        <v>152</v>
      </c>
      <c r="C2916" t="s">
        <v>760</v>
      </c>
      <c r="D2916">
        <v>2034</v>
      </c>
      <c r="E2916">
        <v>24.611037530000001</v>
      </c>
      <c r="F2916" t="s">
        <v>753</v>
      </c>
      <c r="G2916" t="s">
        <v>732</v>
      </c>
      <c r="H2916" t="s">
        <v>767</v>
      </c>
      <c r="I2916" t="s">
        <v>768</v>
      </c>
    </row>
    <row r="2917" spans="1:9">
      <c r="A2917">
        <v>2916</v>
      </c>
      <c r="B2917" t="s">
        <v>152</v>
      </c>
      <c r="C2917" t="s">
        <v>760</v>
      </c>
      <c r="D2917">
        <v>2035</v>
      </c>
      <c r="E2917">
        <v>24.610328200000001</v>
      </c>
      <c r="F2917" t="s">
        <v>753</v>
      </c>
      <c r="G2917" t="s">
        <v>732</v>
      </c>
      <c r="H2917" t="s">
        <v>767</v>
      </c>
      <c r="I2917" t="s">
        <v>768</v>
      </c>
    </row>
    <row r="2918" spans="1:9">
      <c r="A2918">
        <v>2917</v>
      </c>
      <c r="B2918" t="s">
        <v>152</v>
      </c>
      <c r="C2918" t="s">
        <v>760</v>
      </c>
      <c r="D2918">
        <v>2036</v>
      </c>
      <c r="E2918">
        <v>24.610186760000001</v>
      </c>
      <c r="F2918" t="s">
        <v>753</v>
      </c>
      <c r="G2918" t="s">
        <v>732</v>
      </c>
      <c r="H2918" t="s">
        <v>767</v>
      </c>
      <c r="I2918" t="s">
        <v>768</v>
      </c>
    </row>
    <row r="2919" spans="1:9">
      <c r="A2919">
        <v>2918</v>
      </c>
      <c r="B2919" t="s">
        <v>152</v>
      </c>
      <c r="C2919" t="s">
        <v>760</v>
      </c>
      <c r="D2919">
        <v>2037</v>
      </c>
      <c r="E2919">
        <v>24.61060788</v>
      </c>
      <c r="F2919" t="s">
        <v>753</v>
      </c>
      <c r="G2919" t="s">
        <v>732</v>
      </c>
      <c r="H2919" t="s">
        <v>767</v>
      </c>
      <c r="I2919" t="s">
        <v>768</v>
      </c>
    </row>
    <row r="2920" spans="1:9">
      <c r="A2920">
        <v>2919</v>
      </c>
      <c r="B2920" t="s">
        <v>152</v>
      </c>
      <c r="C2920" t="s">
        <v>760</v>
      </c>
      <c r="D2920">
        <v>2038</v>
      </c>
      <c r="E2920">
        <v>24.611586469999999</v>
      </c>
      <c r="F2920" t="s">
        <v>753</v>
      </c>
      <c r="G2920" t="s">
        <v>732</v>
      </c>
      <c r="H2920" t="s">
        <v>767</v>
      </c>
      <c r="I2920" t="s">
        <v>768</v>
      </c>
    </row>
    <row r="2921" spans="1:9">
      <c r="A2921">
        <v>2920</v>
      </c>
      <c r="B2921" t="s">
        <v>152</v>
      </c>
      <c r="C2921" t="s">
        <v>760</v>
      </c>
      <c r="D2921">
        <v>2039</v>
      </c>
      <c r="E2921">
        <v>24.613117679999998</v>
      </c>
      <c r="F2921" t="s">
        <v>753</v>
      </c>
      <c r="G2921" t="s">
        <v>732</v>
      </c>
      <c r="H2921" t="s">
        <v>767</v>
      </c>
      <c r="I2921" t="s">
        <v>768</v>
      </c>
    </row>
    <row r="2922" spans="1:9">
      <c r="A2922">
        <v>2921</v>
      </c>
      <c r="B2922" t="s">
        <v>152</v>
      </c>
      <c r="C2922" t="s">
        <v>760</v>
      </c>
      <c r="D2922">
        <v>2040</v>
      </c>
      <c r="E2922">
        <v>24.615196900000001</v>
      </c>
      <c r="F2922" t="s">
        <v>753</v>
      </c>
      <c r="G2922" t="s">
        <v>732</v>
      </c>
      <c r="H2922" t="s">
        <v>767</v>
      </c>
      <c r="I2922" t="s">
        <v>768</v>
      </c>
    </row>
    <row r="2923" spans="1:9">
      <c r="A2923">
        <v>2922</v>
      </c>
      <c r="B2923" t="s">
        <v>152</v>
      </c>
      <c r="C2923" t="s">
        <v>760</v>
      </c>
      <c r="D2923">
        <v>2041</v>
      </c>
      <c r="E2923">
        <v>24.617819740000002</v>
      </c>
      <c r="F2923" t="s">
        <v>753</v>
      </c>
      <c r="G2923" t="s">
        <v>732</v>
      </c>
      <c r="H2923" t="s">
        <v>767</v>
      </c>
      <c r="I2923" t="s">
        <v>768</v>
      </c>
    </row>
    <row r="2924" spans="1:9">
      <c r="A2924">
        <v>2923</v>
      </c>
      <c r="B2924" t="s">
        <v>152</v>
      </c>
      <c r="C2924" t="s">
        <v>760</v>
      </c>
      <c r="D2924">
        <v>2042</v>
      </c>
      <c r="E2924">
        <v>24.620982040000001</v>
      </c>
      <c r="F2924" t="s">
        <v>753</v>
      </c>
      <c r="G2924" t="s">
        <v>732</v>
      </c>
      <c r="H2924" t="s">
        <v>767</v>
      </c>
      <c r="I2924" t="s">
        <v>768</v>
      </c>
    </row>
    <row r="2925" spans="1:9">
      <c r="A2925">
        <v>2924</v>
      </c>
      <c r="B2925" t="s">
        <v>152</v>
      </c>
      <c r="C2925" t="s">
        <v>760</v>
      </c>
      <c r="D2925">
        <v>2043</v>
      </c>
      <c r="E2925">
        <v>24.624679860000001</v>
      </c>
      <c r="F2925" t="s">
        <v>753</v>
      </c>
      <c r="G2925" t="s">
        <v>732</v>
      </c>
      <c r="H2925" t="s">
        <v>767</v>
      </c>
      <c r="I2925" t="s">
        <v>768</v>
      </c>
    </row>
    <row r="2926" spans="1:9">
      <c r="A2926">
        <v>2925</v>
      </c>
      <c r="B2926" t="s">
        <v>152</v>
      </c>
      <c r="C2926" t="s">
        <v>760</v>
      </c>
      <c r="D2926">
        <v>2044</v>
      </c>
      <c r="E2926">
        <v>24.628909480000001</v>
      </c>
      <c r="F2926" t="s">
        <v>753</v>
      </c>
      <c r="G2926" t="s">
        <v>732</v>
      </c>
      <c r="H2926" t="s">
        <v>767</v>
      </c>
      <c r="I2926" t="s">
        <v>768</v>
      </c>
    </row>
    <row r="2927" spans="1:9">
      <c r="A2927">
        <v>2926</v>
      </c>
      <c r="B2927" t="s">
        <v>152</v>
      </c>
      <c r="C2927" t="s">
        <v>760</v>
      </c>
      <c r="D2927">
        <v>2045</v>
      </c>
      <c r="E2927">
        <v>24.633667389999999</v>
      </c>
      <c r="F2927" t="s">
        <v>753</v>
      </c>
      <c r="G2927" t="s">
        <v>732</v>
      </c>
      <c r="H2927" t="s">
        <v>767</v>
      </c>
      <c r="I2927" t="s">
        <v>768</v>
      </c>
    </row>
    <row r="2928" spans="1:9">
      <c r="A2928">
        <v>2927</v>
      </c>
      <c r="B2928" t="s">
        <v>152</v>
      </c>
      <c r="C2928" t="s">
        <v>760</v>
      </c>
      <c r="D2928">
        <v>2046</v>
      </c>
      <c r="E2928">
        <v>24.63895029</v>
      </c>
      <c r="F2928" t="s">
        <v>753</v>
      </c>
      <c r="G2928" t="s">
        <v>732</v>
      </c>
      <c r="H2928" t="s">
        <v>767</v>
      </c>
      <c r="I2928" t="s">
        <v>768</v>
      </c>
    </row>
    <row r="2929" spans="1:9">
      <c r="A2929">
        <v>2928</v>
      </c>
      <c r="B2929" t="s">
        <v>152</v>
      </c>
      <c r="C2929" t="s">
        <v>760</v>
      </c>
      <c r="D2929">
        <v>2047</v>
      </c>
      <c r="E2929">
        <v>24.644755079999999</v>
      </c>
      <c r="F2929" t="s">
        <v>753</v>
      </c>
      <c r="G2929" t="s">
        <v>732</v>
      </c>
      <c r="H2929" t="s">
        <v>767</v>
      </c>
      <c r="I2929" t="s">
        <v>768</v>
      </c>
    </row>
    <row r="2930" spans="1:9">
      <c r="A2930">
        <v>2929</v>
      </c>
      <c r="B2930" t="s">
        <v>152</v>
      </c>
      <c r="C2930" t="s">
        <v>760</v>
      </c>
      <c r="D2930">
        <v>2048</v>
      </c>
      <c r="E2930">
        <v>24.651078869999999</v>
      </c>
      <c r="F2930" t="s">
        <v>753</v>
      </c>
      <c r="G2930" t="s">
        <v>732</v>
      </c>
      <c r="H2930" t="s">
        <v>767</v>
      </c>
      <c r="I2930" t="s">
        <v>768</v>
      </c>
    </row>
    <row r="2931" spans="1:9">
      <c r="A2931">
        <v>2930</v>
      </c>
      <c r="B2931" t="s">
        <v>152</v>
      </c>
      <c r="C2931" t="s">
        <v>760</v>
      </c>
      <c r="D2931">
        <v>2049</v>
      </c>
      <c r="E2931">
        <v>24.657918970000001</v>
      </c>
      <c r="F2931" t="s">
        <v>753</v>
      </c>
      <c r="G2931" t="s">
        <v>732</v>
      </c>
      <c r="H2931" t="s">
        <v>767</v>
      </c>
      <c r="I2931" t="s">
        <v>768</v>
      </c>
    </row>
    <row r="2932" spans="1:9">
      <c r="A2932">
        <v>2931</v>
      </c>
      <c r="B2932" t="s">
        <v>152</v>
      </c>
      <c r="C2932" t="s">
        <v>760</v>
      </c>
      <c r="D2932">
        <v>2050</v>
      </c>
      <c r="E2932">
        <v>24.66527288</v>
      </c>
      <c r="F2932" t="s">
        <v>753</v>
      </c>
      <c r="G2932" t="s">
        <v>732</v>
      </c>
      <c r="H2932" t="s">
        <v>767</v>
      </c>
      <c r="I2932" t="s">
        <v>768</v>
      </c>
    </row>
    <row r="2933" spans="1:9">
      <c r="A2933">
        <v>2932</v>
      </c>
      <c r="B2933" t="s">
        <v>761</v>
      </c>
      <c r="C2933" t="s">
        <v>752</v>
      </c>
      <c r="D2933">
        <v>2020</v>
      </c>
      <c r="E2933">
        <v>32.355540480000002</v>
      </c>
      <c r="F2933" t="s">
        <v>753</v>
      </c>
      <c r="G2933" t="s">
        <v>732</v>
      </c>
      <c r="H2933" t="s">
        <v>767</v>
      </c>
      <c r="I2933" t="s">
        <v>768</v>
      </c>
    </row>
    <row r="2934" spans="1:9">
      <c r="A2934">
        <v>2933</v>
      </c>
      <c r="B2934" t="s">
        <v>761</v>
      </c>
      <c r="C2934" t="s">
        <v>752</v>
      </c>
      <c r="D2934">
        <v>2021</v>
      </c>
      <c r="E2934">
        <v>17.847672889999998</v>
      </c>
      <c r="F2934" t="s">
        <v>753</v>
      </c>
      <c r="G2934" t="s">
        <v>732</v>
      </c>
      <c r="H2934" t="s">
        <v>767</v>
      </c>
      <c r="I2934" t="s">
        <v>768</v>
      </c>
    </row>
    <row r="2935" spans="1:9">
      <c r="A2935">
        <v>2934</v>
      </c>
      <c r="B2935" t="s">
        <v>761</v>
      </c>
      <c r="C2935" t="s">
        <v>752</v>
      </c>
      <c r="D2935">
        <v>2022</v>
      </c>
      <c r="E2935">
        <v>16.546446750000001</v>
      </c>
      <c r="F2935" t="s">
        <v>753</v>
      </c>
      <c r="G2935" t="s">
        <v>732</v>
      </c>
      <c r="H2935" t="s">
        <v>767</v>
      </c>
      <c r="I2935" t="s">
        <v>768</v>
      </c>
    </row>
    <row r="2936" spans="1:9">
      <c r="A2936">
        <v>2935</v>
      </c>
      <c r="B2936" t="s">
        <v>761</v>
      </c>
      <c r="C2936" t="s">
        <v>752</v>
      </c>
      <c r="D2936">
        <v>2023</v>
      </c>
      <c r="E2936">
        <v>15.78365097</v>
      </c>
      <c r="F2936" t="s">
        <v>753</v>
      </c>
      <c r="G2936" t="s">
        <v>732</v>
      </c>
      <c r="H2936" t="s">
        <v>767</v>
      </c>
      <c r="I2936" t="s">
        <v>768</v>
      </c>
    </row>
    <row r="2937" spans="1:9">
      <c r="A2937">
        <v>2936</v>
      </c>
      <c r="B2937" t="s">
        <v>761</v>
      </c>
      <c r="C2937" t="s">
        <v>752</v>
      </c>
      <c r="D2937">
        <v>2024</v>
      </c>
      <c r="E2937">
        <v>25.184309949999999</v>
      </c>
      <c r="F2937" t="s">
        <v>753</v>
      </c>
      <c r="G2937" t="s">
        <v>732</v>
      </c>
      <c r="H2937" t="s">
        <v>767</v>
      </c>
      <c r="I2937" t="s">
        <v>768</v>
      </c>
    </row>
    <row r="2938" spans="1:9">
      <c r="A2938">
        <v>2937</v>
      </c>
      <c r="B2938" t="s">
        <v>761</v>
      </c>
      <c r="C2938" t="s">
        <v>752</v>
      </c>
      <c r="D2938">
        <v>2025</v>
      </c>
      <c r="E2938">
        <v>25.184309949999999</v>
      </c>
      <c r="F2938" t="s">
        <v>753</v>
      </c>
      <c r="G2938" t="s">
        <v>732</v>
      </c>
      <c r="H2938" t="s">
        <v>767</v>
      </c>
      <c r="I2938" t="s">
        <v>768</v>
      </c>
    </row>
    <row r="2939" spans="1:9">
      <c r="A2939">
        <v>2938</v>
      </c>
      <c r="B2939" t="s">
        <v>761</v>
      </c>
      <c r="C2939" t="s">
        <v>752</v>
      </c>
      <c r="D2939">
        <v>2026</v>
      </c>
      <c r="E2939">
        <v>25.184309949999999</v>
      </c>
      <c r="F2939" t="s">
        <v>753</v>
      </c>
      <c r="G2939" t="s">
        <v>732</v>
      </c>
      <c r="H2939" t="s">
        <v>767</v>
      </c>
      <c r="I2939" t="s">
        <v>768</v>
      </c>
    </row>
    <row r="2940" spans="1:9">
      <c r="A2940">
        <v>2939</v>
      </c>
      <c r="B2940" t="s">
        <v>761</v>
      </c>
      <c r="C2940" t="s">
        <v>752</v>
      </c>
      <c r="D2940">
        <v>2027</v>
      </c>
      <c r="E2940">
        <v>25.184309949999999</v>
      </c>
      <c r="F2940" t="s">
        <v>753</v>
      </c>
      <c r="G2940" t="s">
        <v>732</v>
      </c>
      <c r="H2940" t="s">
        <v>767</v>
      </c>
      <c r="I2940" t="s">
        <v>768</v>
      </c>
    </row>
    <row r="2941" spans="1:9">
      <c r="A2941">
        <v>2940</v>
      </c>
      <c r="B2941" t="s">
        <v>761</v>
      </c>
      <c r="C2941" t="s">
        <v>752</v>
      </c>
      <c r="D2941">
        <v>2028</v>
      </c>
      <c r="E2941">
        <v>25.184309949999999</v>
      </c>
      <c r="F2941" t="s">
        <v>753</v>
      </c>
      <c r="G2941" t="s">
        <v>732</v>
      </c>
      <c r="H2941" t="s">
        <v>767</v>
      </c>
      <c r="I2941" t="s">
        <v>768</v>
      </c>
    </row>
    <row r="2942" spans="1:9">
      <c r="A2942">
        <v>2941</v>
      </c>
      <c r="B2942" t="s">
        <v>761</v>
      </c>
      <c r="C2942" t="s">
        <v>752</v>
      </c>
      <c r="D2942">
        <v>2029</v>
      </c>
      <c r="E2942">
        <v>25.184309949999999</v>
      </c>
      <c r="F2942" t="s">
        <v>753</v>
      </c>
      <c r="G2942" t="s">
        <v>732</v>
      </c>
      <c r="H2942" t="s">
        <v>767</v>
      </c>
      <c r="I2942" t="s">
        <v>768</v>
      </c>
    </row>
    <row r="2943" spans="1:9">
      <c r="A2943">
        <v>2942</v>
      </c>
      <c r="B2943" t="s">
        <v>761</v>
      </c>
      <c r="C2943" t="s">
        <v>752</v>
      </c>
      <c r="D2943">
        <v>2030</v>
      </c>
      <c r="E2943">
        <v>25.184309949999999</v>
      </c>
      <c r="F2943" t="s">
        <v>753</v>
      </c>
      <c r="G2943" t="s">
        <v>732</v>
      </c>
      <c r="H2943" t="s">
        <v>767</v>
      </c>
      <c r="I2943" t="s">
        <v>768</v>
      </c>
    </row>
    <row r="2944" spans="1:9">
      <c r="A2944">
        <v>2943</v>
      </c>
      <c r="B2944" t="s">
        <v>761</v>
      </c>
      <c r="C2944" t="s">
        <v>752</v>
      </c>
      <c r="D2944">
        <v>2031</v>
      </c>
      <c r="E2944">
        <v>25.184309949999999</v>
      </c>
      <c r="F2944" t="s">
        <v>753</v>
      </c>
      <c r="G2944" t="s">
        <v>732</v>
      </c>
      <c r="H2944" t="s">
        <v>767</v>
      </c>
      <c r="I2944" t="s">
        <v>768</v>
      </c>
    </row>
    <row r="2945" spans="1:9">
      <c r="A2945">
        <v>2944</v>
      </c>
      <c r="B2945" t="s">
        <v>761</v>
      </c>
      <c r="C2945" t="s">
        <v>752</v>
      </c>
      <c r="D2945">
        <v>2032</v>
      </c>
      <c r="E2945">
        <v>25.184309949999999</v>
      </c>
      <c r="F2945" t="s">
        <v>753</v>
      </c>
      <c r="G2945" t="s">
        <v>732</v>
      </c>
      <c r="H2945" t="s">
        <v>767</v>
      </c>
      <c r="I2945" t="s">
        <v>768</v>
      </c>
    </row>
    <row r="2946" spans="1:9">
      <c r="A2946">
        <v>2945</v>
      </c>
      <c r="B2946" t="s">
        <v>761</v>
      </c>
      <c r="C2946" t="s">
        <v>752</v>
      </c>
      <c r="D2946">
        <v>2033</v>
      </c>
      <c r="E2946">
        <v>25.184309949999999</v>
      </c>
      <c r="F2946" t="s">
        <v>753</v>
      </c>
      <c r="G2946" t="s">
        <v>732</v>
      </c>
      <c r="H2946" t="s">
        <v>767</v>
      </c>
      <c r="I2946" t="s">
        <v>768</v>
      </c>
    </row>
    <row r="2947" spans="1:9">
      <c r="A2947">
        <v>2946</v>
      </c>
      <c r="B2947" t="s">
        <v>761</v>
      </c>
      <c r="C2947" t="s">
        <v>752</v>
      </c>
      <c r="D2947">
        <v>2034</v>
      </c>
      <c r="E2947">
        <v>25.184309949999999</v>
      </c>
      <c r="F2947" t="s">
        <v>753</v>
      </c>
      <c r="G2947" t="s">
        <v>732</v>
      </c>
      <c r="H2947" t="s">
        <v>767</v>
      </c>
      <c r="I2947" t="s">
        <v>768</v>
      </c>
    </row>
    <row r="2948" spans="1:9">
      <c r="A2948">
        <v>2947</v>
      </c>
      <c r="B2948" t="s">
        <v>761</v>
      </c>
      <c r="C2948" t="s">
        <v>752</v>
      </c>
      <c r="D2948">
        <v>2035</v>
      </c>
      <c r="E2948">
        <v>25.184309949999999</v>
      </c>
      <c r="F2948" t="s">
        <v>753</v>
      </c>
      <c r="G2948" t="s">
        <v>732</v>
      </c>
      <c r="H2948" t="s">
        <v>767</v>
      </c>
      <c r="I2948" t="s">
        <v>768</v>
      </c>
    </row>
    <row r="2949" spans="1:9">
      <c r="A2949">
        <v>2948</v>
      </c>
      <c r="B2949" t="s">
        <v>761</v>
      </c>
      <c r="C2949" t="s">
        <v>752</v>
      </c>
      <c r="D2949">
        <v>2036</v>
      </c>
      <c r="E2949">
        <v>25.184309949999999</v>
      </c>
      <c r="F2949" t="s">
        <v>753</v>
      </c>
      <c r="G2949" t="s">
        <v>732</v>
      </c>
      <c r="H2949" t="s">
        <v>767</v>
      </c>
      <c r="I2949" t="s">
        <v>768</v>
      </c>
    </row>
    <row r="2950" spans="1:9">
      <c r="A2950">
        <v>2949</v>
      </c>
      <c r="B2950" t="s">
        <v>761</v>
      </c>
      <c r="C2950" t="s">
        <v>752</v>
      </c>
      <c r="D2950">
        <v>2037</v>
      </c>
      <c r="E2950">
        <v>25.184309949999999</v>
      </c>
      <c r="F2950" t="s">
        <v>753</v>
      </c>
      <c r="G2950" t="s">
        <v>732</v>
      </c>
      <c r="H2950" t="s">
        <v>767</v>
      </c>
      <c r="I2950" t="s">
        <v>768</v>
      </c>
    </row>
    <row r="2951" spans="1:9">
      <c r="A2951">
        <v>2950</v>
      </c>
      <c r="B2951" t="s">
        <v>761</v>
      </c>
      <c r="C2951" t="s">
        <v>752</v>
      </c>
      <c r="D2951">
        <v>2038</v>
      </c>
      <c r="E2951">
        <v>25.184309949999999</v>
      </c>
      <c r="F2951" t="s">
        <v>753</v>
      </c>
      <c r="G2951" t="s">
        <v>732</v>
      </c>
      <c r="H2951" t="s">
        <v>767</v>
      </c>
      <c r="I2951" t="s">
        <v>768</v>
      </c>
    </row>
    <row r="2952" spans="1:9">
      <c r="A2952">
        <v>2951</v>
      </c>
      <c r="B2952" t="s">
        <v>761</v>
      </c>
      <c r="C2952" t="s">
        <v>752</v>
      </c>
      <c r="D2952">
        <v>2039</v>
      </c>
      <c r="E2952">
        <v>25.184309949999999</v>
      </c>
      <c r="F2952" t="s">
        <v>753</v>
      </c>
      <c r="G2952" t="s">
        <v>732</v>
      </c>
      <c r="H2952" t="s">
        <v>767</v>
      </c>
      <c r="I2952" t="s">
        <v>768</v>
      </c>
    </row>
    <row r="2953" spans="1:9">
      <c r="A2953">
        <v>2952</v>
      </c>
      <c r="B2953" t="s">
        <v>761</v>
      </c>
      <c r="C2953" t="s">
        <v>752</v>
      </c>
      <c r="D2953">
        <v>2040</v>
      </c>
      <c r="E2953">
        <v>25.184309949999999</v>
      </c>
      <c r="F2953" t="s">
        <v>753</v>
      </c>
      <c r="G2953" t="s">
        <v>732</v>
      </c>
      <c r="H2953" t="s">
        <v>767</v>
      </c>
      <c r="I2953" t="s">
        <v>768</v>
      </c>
    </row>
    <row r="2954" spans="1:9">
      <c r="A2954">
        <v>2953</v>
      </c>
      <c r="B2954" t="s">
        <v>761</v>
      </c>
      <c r="C2954" t="s">
        <v>752</v>
      </c>
      <c r="D2954">
        <v>2041</v>
      </c>
      <c r="E2954">
        <v>25.184309949999999</v>
      </c>
      <c r="F2954" t="s">
        <v>753</v>
      </c>
      <c r="G2954" t="s">
        <v>732</v>
      </c>
      <c r="H2954" t="s">
        <v>767</v>
      </c>
      <c r="I2954" t="s">
        <v>768</v>
      </c>
    </row>
    <row r="2955" spans="1:9">
      <c r="A2955">
        <v>2954</v>
      </c>
      <c r="B2955" t="s">
        <v>761</v>
      </c>
      <c r="C2955" t="s">
        <v>752</v>
      </c>
      <c r="D2955">
        <v>2042</v>
      </c>
      <c r="E2955">
        <v>25.184309949999999</v>
      </c>
      <c r="F2955" t="s">
        <v>753</v>
      </c>
      <c r="G2955" t="s">
        <v>732</v>
      </c>
      <c r="H2955" t="s">
        <v>767</v>
      </c>
      <c r="I2955" t="s">
        <v>768</v>
      </c>
    </row>
    <row r="2956" spans="1:9">
      <c r="A2956">
        <v>2955</v>
      </c>
      <c r="B2956" t="s">
        <v>761</v>
      </c>
      <c r="C2956" t="s">
        <v>752</v>
      </c>
      <c r="D2956">
        <v>2043</v>
      </c>
      <c r="E2956">
        <v>25.184309949999999</v>
      </c>
      <c r="F2956" t="s">
        <v>753</v>
      </c>
      <c r="G2956" t="s">
        <v>732</v>
      </c>
      <c r="H2956" t="s">
        <v>767</v>
      </c>
      <c r="I2956" t="s">
        <v>768</v>
      </c>
    </row>
    <row r="2957" spans="1:9">
      <c r="A2957">
        <v>2956</v>
      </c>
      <c r="B2957" t="s">
        <v>761</v>
      </c>
      <c r="C2957" t="s">
        <v>752</v>
      </c>
      <c r="D2957">
        <v>2044</v>
      </c>
      <c r="E2957">
        <v>25.184309949999999</v>
      </c>
      <c r="F2957" t="s">
        <v>753</v>
      </c>
      <c r="G2957" t="s">
        <v>732</v>
      </c>
      <c r="H2957" t="s">
        <v>767</v>
      </c>
      <c r="I2957" t="s">
        <v>768</v>
      </c>
    </row>
    <row r="2958" spans="1:9">
      <c r="A2958">
        <v>2957</v>
      </c>
      <c r="B2958" t="s">
        <v>761</v>
      </c>
      <c r="C2958" t="s">
        <v>752</v>
      </c>
      <c r="D2958">
        <v>2045</v>
      </c>
      <c r="E2958">
        <v>25.184309949999999</v>
      </c>
      <c r="F2958" t="s">
        <v>753</v>
      </c>
      <c r="G2958" t="s">
        <v>732</v>
      </c>
      <c r="H2958" t="s">
        <v>767</v>
      </c>
      <c r="I2958" t="s">
        <v>768</v>
      </c>
    </row>
    <row r="2959" spans="1:9">
      <c r="A2959">
        <v>2958</v>
      </c>
      <c r="B2959" t="s">
        <v>761</v>
      </c>
      <c r="C2959" t="s">
        <v>752</v>
      </c>
      <c r="D2959">
        <v>2046</v>
      </c>
      <c r="E2959">
        <v>25.184309949999999</v>
      </c>
      <c r="F2959" t="s">
        <v>753</v>
      </c>
      <c r="G2959" t="s">
        <v>732</v>
      </c>
      <c r="H2959" t="s">
        <v>767</v>
      </c>
      <c r="I2959" t="s">
        <v>768</v>
      </c>
    </row>
    <row r="2960" spans="1:9">
      <c r="A2960">
        <v>2959</v>
      </c>
      <c r="B2960" t="s">
        <v>761</v>
      </c>
      <c r="C2960" t="s">
        <v>752</v>
      </c>
      <c r="D2960">
        <v>2047</v>
      </c>
      <c r="E2960">
        <v>25.184309949999999</v>
      </c>
      <c r="F2960" t="s">
        <v>753</v>
      </c>
      <c r="G2960" t="s">
        <v>732</v>
      </c>
      <c r="H2960" t="s">
        <v>767</v>
      </c>
      <c r="I2960" t="s">
        <v>768</v>
      </c>
    </row>
    <row r="2961" spans="1:9">
      <c r="A2961">
        <v>2960</v>
      </c>
      <c r="B2961" t="s">
        <v>761</v>
      </c>
      <c r="C2961" t="s">
        <v>752</v>
      </c>
      <c r="D2961">
        <v>2048</v>
      </c>
      <c r="E2961">
        <v>25.184309949999999</v>
      </c>
      <c r="F2961" t="s">
        <v>753</v>
      </c>
      <c r="G2961" t="s">
        <v>732</v>
      </c>
      <c r="H2961" t="s">
        <v>767</v>
      </c>
      <c r="I2961" t="s">
        <v>768</v>
      </c>
    </row>
    <row r="2962" spans="1:9">
      <c r="A2962">
        <v>2961</v>
      </c>
      <c r="B2962" t="s">
        <v>761</v>
      </c>
      <c r="C2962" t="s">
        <v>752</v>
      </c>
      <c r="D2962">
        <v>2049</v>
      </c>
      <c r="E2962">
        <v>25.184309949999999</v>
      </c>
      <c r="F2962" t="s">
        <v>753</v>
      </c>
      <c r="G2962" t="s">
        <v>732</v>
      </c>
      <c r="H2962" t="s">
        <v>767</v>
      </c>
      <c r="I2962" t="s">
        <v>768</v>
      </c>
    </row>
    <row r="2963" spans="1:9">
      <c r="A2963">
        <v>2962</v>
      </c>
      <c r="B2963" t="s">
        <v>761</v>
      </c>
      <c r="C2963" t="s">
        <v>752</v>
      </c>
      <c r="D2963">
        <v>2050</v>
      </c>
      <c r="E2963">
        <v>25.184309949999999</v>
      </c>
      <c r="F2963" t="s">
        <v>753</v>
      </c>
      <c r="G2963" t="s">
        <v>732</v>
      </c>
      <c r="H2963" t="s">
        <v>767</v>
      </c>
      <c r="I2963" t="s">
        <v>768</v>
      </c>
    </row>
    <row r="2964" spans="1:9">
      <c r="A2964">
        <v>2963</v>
      </c>
      <c r="B2964" t="s">
        <v>761</v>
      </c>
      <c r="C2964" t="s">
        <v>756</v>
      </c>
      <c r="D2964">
        <v>2020</v>
      </c>
      <c r="E2964">
        <v>-6289.0362999999998</v>
      </c>
      <c r="F2964" t="s">
        <v>753</v>
      </c>
      <c r="G2964" t="s">
        <v>732</v>
      </c>
      <c r="H2964" t="s">
        <v>767</v>
      </c>
      <c r="I2964" t="s">
        <v>768</v>
      </c>
    </row>
    <row r="2965" spans="1:9">
      <c r="A2965">
        <v>2964</v>
      </c>
      <c r="B2965" t="s">
        <v>761</v>
      </c>
      <c r="C2965" t="s">
        <v>756</v>
      </c>
      <c r="D2965">
        <v>2021</v>
      </c>
      <c r="E2965">
        <v>-6234.1652329999997</v>
      </c>
      <c r="F2965" t="s">
        <v>753</v>
      </c>
      <c r="G2965" t="s">
        <v>732</v>
      </c>
      <c r="H2965" t="s">
        <v>767</v>
      </c>
      <c r="I2965" t="s">
        <v>768</v>
      </c>
    </row>
    <row r="2966" spans="1:9">
      <c r="A2966">
        <v>2965</v>
      </c>
      <c r="B2966" t="s">
        <v>761</v>
      </c>
      <c r="C2966" t="s">
        <v>756</v>
      </c>
      <c r="D2966">
        <v>2022</v>
      </c>
      <c r="E2966">
        <v>-5499.732266</v>
      </c>
      <c r="F2966" t="s">
        <v>753</v>
      </c>
      <c r="G2966" t="s">
        <v>732</v>
      </c>
      <c r="H2966" t="s">
        <v>767</v>
      </c>
      <c r="I2966" t="s">
        <v>768</v>
      </c>
    </row>
    <row r="2967" spans="1:9">
      <c r="A2967">
        <v>2966</v>
      </c>
      <c r="B2967" t="s">
        <v>761</v>
      </c>
      <c r="C2967" t="s">
        <v>756</v>
      </c>
      <c r="D2967">
        <v>2023</v>
      </c>
      <c r="E2967">
        <v>-5432.5190300000004</v>
      </c>
      <c r="F2967" t="s">
        <v>753</v>
      </c>
      <c r="G2967" t="s">
        <v>732</v>
      </c>
      <c r="H2967" t="s">
        <v>767</v>
      </c>
      <c r="I2967" t="s">
        <v>768</v>
      </c>
    </row>
    <row r="2968" spans="1:9">
      <c r="A2968">
        <v>2967</v>
      </c>
      <c r="B2968" t="s">
        <v>761</v>
      </c>
      <c r="C2968" t="s">
        <v>756</v>
      </c>
      <c r="D2968">
        <v>2024</v>
      </c>
      <c r="E2968">
        <v>-7417.6960419999996</v>
      </c>
      <c r="F2968" t="s">
        <v>753</v>
      </c>
      <c r="G2968" t="s">
        <v>732</v>
      </c>
      <c r="H2968" t="s">
        <v>767</v>
      </c>
      <c r="I2968" t="s">
        <v>768</v>
      </c>
    </row>
    <row r="2969" spans="1:9">
      <c r="A2969">
        <v>2968</v>
      </c>
      <c r="B2969" t="s">
        <v>761</v>
      </c>
      <c r="C2969" t="s">
        <v>756</v>
      </c>
      <c r="D2969">
        <v>2025</v>
      </c>
      <c r="E2969">
        <v>-7890.2313450000001</v>
      </c>
      <c r="F2969" t="s">
        <v>753</v>
      </c>
      <c r="G2969" t="s">
        <v>732</v>
      </c>
      <c r="H2969" t="s">
        <v>767</v>
      </c>
      <c r="I2969" t="s">
        <v>768</v>
      </c>
    </row>
    <row r="2970" spans="1:9">
      <c r="A2970">
        <v>2969</v>
      </c>
      <c r="B2970" t="s">
        <v>761</v>
      </c>
      <c r="C2970" t="s">
        <v>756</v>
      </c>
      <c r="D2970">
        <v>2026</v>
      </c>
      <c r="E2970">
        <v>-9775.7112049999996</v>
      </c>
      <c r="F2970" t="s">
        <v>753</v>
      </c>
      <c r="G2970" t="s">
        <v>732</v>
      </c>
      <c r="H2970" t="s">
        <v>767</v>
      </c>
      <c r="I2970" t="s">
        <v>768</v>
      </c>
    </row>
    <row r="2971" spans="1:9">
      <c r="A2971">
        <v>2970</v>
      </c>
      <c r="B2971" t="s">
        <v>761</v>
      </c>
      <c r="C2971" t="s">
        <v>756</v>
      </c>
      <c r="D2971">
        <v>2027</v>
      </c>
      <c r="E2971">
        <v>-11510.75518</v>
      </c>
      <c r="F2971" t="s">
        <v>753</v>
      </c>
      <c r="G2971" t="s">
        <v>732</v>
      </c>
      <c r="H2971" t="s">
        <v>767</v>
      </c>
      <c r="I2971" t="s">
        <v>768</v>
      </c>
    </row>
    <row r="2972" spans="1:9">
      <c r="A2972">
        <v>2971</v>
      </c>
      <c r="B2972" t="s">
        <v>761</v>
      </c>
      <c r="C2972" t="s">
        <v>756</v>
      </c>
      <c r="D2972">
        <v>2028</v>
      </c>
      <c r="E2972">
        <v>-13719.447260000001</v>
      </c>
      <c r="F2972" t="s">
        <v>753</v>
      </c>
      <c r="G2972" t="s">
        <v>732</v>
      </c>
      <c r="H2972" t="s">
        <v>767</v>
      </c>
      <c r="I2972" t="s">
        <v>768</v>
      </c>
    </row>
    <row r="2973" spans="1:9">
      <c r="A2973">
        <v>2972</v>
      </c>
      <c r="B2973" t="s">
        <v>761</v>
      </c>
      <c r="C2973" t="s">
        <v>756</v>
      </c>
      <c r="D2973">
        <v>2029</v>
      </c>
      <c r="E2973">
        <v>-15772.232470000001</v>
      </c>
      <c r="F2973" t="s">
        <v>753</v>
      </c>
      <c r="G2973" t="s">
        <v>732</v>
      </c>
      <c r="H2973" t="s">
        <v>767</v>
      </c>
      <c r="I2973" t="s">
        <v>768</v>
      </c>
    </row>
    <row r="2974" spans="1:9">
      <c r="A2974">
        <v>2973</v>
      </c>
      <c r="B2974" t="s">
        <v>761</v>
      </c>
      <c r="C2974" t="s">
        <v>756</v>
      </c>
      <c r="D2974">
        <v>2030</v>
      </c>
      <c r="E2974">
        <v>-17349.97291</v>
      </c>
      <c r="F2974" t="s">
        <v>753</v>
      </c>
      <c r="G2974" t="s">
        <v>732</v>
      </c>
      <c r="H2974" t="s">
        <v>767</v>
      </c>
      <c r="I2974" t="s">
        <v>768</v>
      </c>
    </row>
    <row r="2975" spans="1:9">
      <c r="A2975">
        <v>2974</v>
      </c>
      <c r="B2975" t="s">
        <v>761</v>
      </c>
      <c r="C2975" t="s">
        <v>756</v>
      </c>
      <c r="D2975">
        <v>2031</v>
      </c>
      <c r="E2975">
        <v>-18642.42569</v>
      </c>
      <c r="F2975" t="s">
        <v>753</v>
      </c>
      <c r="G2975" t="s">
        <v>732</v>
      </c>
      <c r="H2975" t="s">
        <v>767</v>
      </c>
      <c r="I2975" t="s">
        <v>768</v>
      </c>
    </row>
    <row r="2976" spans="1:9">
      <c r="A2976">
        <v>2975</v>
      </c>
      <c r="B2976" t="s">
        <v>761</v>
      </c>
      <c r="C2976" t="s">
        <v>756</v>
      </c>
      <c r="D2976">
        <v>2032</v>
      </c>
      <c r="E2976">
        <v>-19537.487000000001</v>
      </c>
      <c r="F2976" t="s">
        <v>753</v>
      </c>
      <c r="G2976" t="s">
        <v>732</v>
      </c>
      <c r="H2976" t="s">
        <v>767</v>
      </c>
      <c r="I2976" t="s">
        <v>768</v>
      </c>
    </row>
    <row r="2977" spans="1:9">
      <c r="A2977">
        <v>2976</v>
      </c>
      <c r="B2977" t="s">
        <v>761</v>
      </c>
      <c r="C2977" t="s">
        <v>756</v>
      </c>
      <c r="D2977">
        <v>2033</v>
      </c>
      <c r="E2977">
        <v>-20327.717369999998</v>
      </c>
      <c r="F2977" t="s">
        <v>753</v>
      </c>
      <c r="G2977" t="s">
        <v>732</v>
      </c>
      <c r="H2977" t="s">
        <v>767</v>
      </c>
      <c r="I2977" t="s">
        <v>768</v>
      </c>
    </row>
    <row r="2978" spans="1:9">
      <c r="A2978">
        <v>2977</v>
      </c>
      <c r="B2978" t="s">
        <v>761</v>
      </c>
      <c r="C2978" t="s">
        <v>756</v>
      </c>
      <c r="D2978">
        <v>2034</v>
      </c>
      <c r="E2978">
        <v>-21369.19858</v>
      </c>
      <c r="F2978" t="s">
        <v>753</v>
      </c>
      <c r="G2978" t="s">
        <v>732</v>
      </c>
      <c r="H2978" t="s">
        <v>767</v>
      </c>
      <c r="I2978" t="s">
        <v>768</v>
      </c>
    </row>
    <row r="2979" spans="1:9">
      <c r="A2979">
        <v>2978</v>
      </c>
      <c r="B2979" t="s">
        <v>761</v>
      </c>
      <c r="C2979" t="s">
        <v>756</v>
      </c>
      <c r="D2979">
        <v>2035</v>
      </c>
      <c r="E2979">
        <v>-22372.2706</v>
      </c>
      <c r="F2979" t="s">
        <v>753</v>
      </c>
      <c r="G2979" t="s">
        <v>732</v>
      </c>
      <c r="H2979" t="s">
        <v>767</v>
      </c>
      <c r="I2979" t="s">
        <v>768</v>
      </c>
    </row>
    <row r="2980" spans="1:9">
      <c r="A2980">
        <v>2979</v>
      </c>
      <c r="B2980" t="s">
        <v>761</v>
      </c>
      <c r="C2980" t="s">
        <v>756</v>
      </c>
      <c r="D2980">
        <v>2036</v>
      </c>
      <c r="E2980">
        <v>-23619.653170000001</v>
      </c>
      <c r="F2980" t="s">
        <v>753</v>
      </c>
      <c r="G2980" t="s">
        <v>732</v>
      </c>
      <c r="H2980" t="s">
        <v>767</v>
      </c>
      <c r="I2980" t="s">
        <v>768</v>
      </c>
    </row>
    <row r="2981" spans="1:9">
      <c r="A2981">
        <v>2980</v>
      </c>
      <c r="B2981" t="s">
        <v>761</v>
      </c>
      <c r="C2981" t="s">
        <v>756</v>
      </c>
      <c r="D2981">
        <v>2037</v>
      </c>
      <c r="E2981">
        <v>-25933.856029999999</v>
      </c>
      <c r="F2981" t="s">
        <v>753</v>
      </c>
      <c r="G2981" t="s">
        <v>732</v>
      </c>
      <c r="H2981" t="s">
        <v>767</v>
      </c>
      <c r="I2981" t="s">
        <v>768</v>
      </c>
    </row>
    <row r="2982" spans="1:9">
      <c r="A2982">
        <v>2981</v>
      </c>
      <c r="B2982" t="s">
        <v>761</v>
      </c>
      <c r="C2982" t="s">
        <v>756</v>
      </c>
      <c r="D2982">
        <v>2038</v>
      </c>
      <c r="E2982">
        <v>-27545.415659999999</v>
      </c>
      <c r="F2982" t="s">
        <v>753</v>
      </c>
      <c r="G2982" t="s">
        <v>732</v>
      </c>
      <c r="H2982" t="s">
        <v>767</v>
      </c>
      <c r="I2982" t="s">
        <v>768</v>
      </c>
    </row>
    <row r="2983" spans="1:9">
      <c r="A2983">
        <v>2982</v>
      </c>
      <c r="B2983" t="s">
        <v>761</v>
      </c>
      <c r="C2983" t="s">
        <v>756</v>
      </c>
      <c r="D2983">
        <v>2039</v>
      </c>
      <c r="E2983">
        <v>-29097.135579999998</v>
      </c>
      <c r="F2983" t="s">
        <v>753</v>
      </c>
      <c r="G2983" t="s">
        <v>732</v>
      </c>
      <c r="H2983" t="s">
        <v>767</v>
      </c>
      <c r="I2983" t="s">
        <v>768</v>
      </c>
    </row>
    <row r="2984" spans="1:9">
      <c r="A2984">
        <v>2983</v>
      </c>
      <c r="B2984" t="s">
        <v>761</v>
      </c>
      <c r="C2984" t="s">
        <v>756</v>
      </c>
      <c r="D2984">
        <v>2040</v>
      </c>
      <c r="E2984">
        <v>-30664.048119999999</v>
      </c>
      <c r="F2984" t="s">
        <v>753</v>
      </c>
      <c r="G2984" t="s">
        <v>732</v>
      </c>
      <c r="H2984" t="s">
        <v>767</v>
      </c>
      <c r="I2984" t="s">
        <v>768</v>
      </c>
    </row>
    <row r="2985" spans="1:9">
      <c r="A2985">
        <v>2984</v>
      </c>
      <c r="B2985" t="s">
        <v>761</v>
      </c>
      <c r="C2985" t="s">
        <v>756</v>
      </c>
      <c r="D2985">
        <v>2041</v>
      </c>
      <c r="E2985">
        <v>-32031.522389999998</v>
      </c>
      <c r="F2985" t="s">
        <v>753</v>
      </c>
      <c r="G2985" t="s">
        <v>732</v>
      </c>
      <c r="H2985" t="s">
        <v>767</v>
      </c>
      <c r="I2985" t="s">
        <v>768</v>
      </c>
    </row>
    <row r="2986" spans="1:9">
      <c r="A2986">
        <v>2985</v>
      </c>
      <c r="B2986" t="s">
        <v>761</v>
      </c>
      <c r="C2986" t="s">
        <v>756</v>
      </c>
      <c r="D2986">
        <v>2042</v>
      </c>
      <c r="E2986">
        <v>-33380.029240000003</v>
      </c>
      <c r="F2986" t="s">
        <v>753</v>
      </c>
      <c r="G2986" t="s">
        <v>732</v>
      </c>
      <c r="H2986" t="s">
        <v>767</v>
      </c>
      <c r="I2986" t="s">
        <v>768</v>
      </c>
    </row>
    <row r="2987" spans="1:9">
      <c r="A2987">
        <v>2986</v>
      </c>
      <c r="B2987" t="s">
        <v>761</v>
      </c>
      <c r="C2987" t="s">
        <v>756</v>
      </c>
      <c r="D2987">
        <v>2043</v>
      </c>
      <c r="E2987">
        <v>-34329.58481</v>
      </c>
      <c r="F2987" t="s">
        <v>753</v>
      </c>
      <c r="G2987" t="s">
        <v>732</v>
      </c>
      <c r="H2987" t="s">
        <v>767</v>
      </c>
      <c r="I2987" t="s">
        <v>768</v>
      </c>
    </row>
    <row r="2988" spans="1:9">
      <c r="A2988">
        <v>2987</v>
      </c>
      <c r="B2988" t="s">
        <v>761</v>
      </c>
      <c r="C2988" t="s">
        <v>756</v>
      </c>
      <c r="D2988">
        <v>2044</v>
      </c>
      <c r="E2988">
        <v>-34695.573920000003</v>
      </c>
      <c r="F2988" t="s">
        <v>753</v>
      </c>
      <c r="G2988" t="s">
        <v>732</v>
      </c>
      <c r="H2988" t="s">
        <v>767</v>
      </c>
      <c r="I2988" t="s">
        <v>768</v>
      </c>
    </row>
    <row r="2989" spans="1:9">
      <c r="A2989">
        <v>2988</v>
      </c>
      <c r="B2989" t="s">
        <v>761</v>
      </c>
      <c r="C2989" t="s">
        <v>756</v>
      </c>
      <c r="D2989">
        <v>2045</v>
      </c>
      <c r="E2989">
        <v>-34925.160830000001</v>
      </c>
      <c r="F2989" t="s">
        <v>753</v>
      </c>
      <c r="G2989" t="s">
        <v>732</v>
      </c>
      <c r="H2989" t="s">
        <v>767</v>
      </c>
      <c r="I2989" t="s">
        <v>768</v>
      </c>
    </row>
    <row r="2990" spans="1:9">
      <c r="A2990">
        <v>2989</v>
      </c>
      <c r="B2990" t="s">
        <v>761</v>
      </c>
      <c r="C2990" t="s">
        <v>756</v>
      </c>
      <c r="D2990">
        <v>2046</v>
      </c>
      <c r="E2990">
        <v>-34068.454810000003</v>
      </c>
      <c r="F2990" t="s">
        <v>753</v>
      </c>
      <c r="G2990" t="s">
        <v>732</v>
      </c>
      <c r="H2990" t="s">
        <v>767</v>
      </c>
      <c r="I2990" t="s">
        <v>768</v>
      </c>
    </row>
    <row r="2991" spans="1:9">
      <c r="A2991">
        <v>2990</v>
      </c>
      <c r="B2991" t="s">
        <v>761</v>
      </c>
      <c r="C2991" t="s">
        <v>756</v>
      </c>
      <c r="D2991">
        <v>2047</v>
      </c>
      <c r="E2991">
        <v>-33252.368060000001</v>
      </c>
      <c r="F2991" t="s">
        <v>753</v>
      </c>
      <c r="G2991" t="s">
        <v>732</v>
      </c>
      <c r="H2991" t="s">
        <v>767</v>
      </c>
      <c r="I2991" t="s">
        <v>768</v>
      </c>
    </row>
    <row r="2992" spans="1:9">
      <c r="A2992">
        <v>2991</v>
      </c>
      <c r="B2992" t="s">
        <v>761</v>
      </c>
      <c r="C2992" t="s">
        <v>756</v>
      </c>
      <c r="D2992">
        <v>2048</v>
      </c>
      <c r="E2992">
        <v>-32656.90854</v>
      </c>
      <c r="F2992" t="s">
        <v>753</v>
      </c>
      <c r="G2992" t="s">
        <v>732</v>
      </c>
      <c r="H2992" t="s">
        <v>767</v>
      </c>
      <c r="I2992" t="s">
        <v>768</v>
      </c>
    </row>
    <row r="2993" spans="1:9">
      <c r="A2993">
        <v>2992</v>
      </c>
      <c r="B2993" t="s">
        <v>761</v>
      </c>
      <c r="C2993" t="s">
        <v>756</v>
      </c>
      <c r="D2993">
        <v>2049</v>
      </c>
      <c r="E2993">
        <v>-31546.735049999999</v>
      </c>
      <c r="F2993" t="s">
        <v>753</v>
      </c>
      <c r="G2993" t="s">
        <v>732</v>
      </c>
      <c r="H2993" t="s">
        <v>767</v>
      </c>
      <c r="I2993" t="s">
        <v>768</v>
      </c>
    </row>
    <row r="2994" spans="1:9">
      <c r="A2994">
        <v>2993</v>
      </c>
      <c r="B2994" t="s">
        <v>761</v>
      </c>
      <c r="C2994" t="s">
        <v>756</v>
      </c>
      <c r="D2994">
        <v>2050</v>
      </c>
      <c r="E2994">
        <v>-32159.851460000002</v>
      </c>
      <c r="F2994" t="s">
        <v>753</v>
      </c>
      <c r="G2994" t="s">
        <v>732</v>
      </c>
      <c r="H2994" t="s">
        <v>767</v>
      </c>
      <c r="I2994" t="s">
        <v>768</v>
      </c>
    </row>
    <row r="2995" spans="1:9">
      <c r="A2995">
        <v>2994</v>
      </c>
      <c r="B2995" t="s">
        <v>761</v>
      </c>
      <c r="C2995" t="s">
        <v>757</v>
      </c>
      <c r="D2995">
        <v>2020</v>
      </c>
      <c r="E2995">
        <v>115.48890830000001</v>
      </c>
      <c r="F2995" t="s">
        <v>753</v>
      </c>
      <c r="G2995" t="s">
        <v>732</v>
      </c>
      <c r="H2995" t="s">
        <v>767</v>
      </c>
      <c r="I2995" t="s">
        <v>768</v>
      </c>
    </row>
    <row r="2996" spans="1:9">
      <c r="A2996">
        <v>2995</v>
      </c>
      <c r="B2996" t="s">
        <v>761</v>
      </c>
      <c r="C2996" t="s">
        <v>757</v>
      </c>
      <c r="D2996">
        <v>2021</v>
      </c>
      <c r="E2996">
        <v>113.56212979999999</v>
      </c>
      <c r="F2996" t="s">
        <v>753</v>
      </c>
      <c r="G2996" t="s">
        <v>732</v>
      </c>
      <c r="H2996" t="s">
        <v>767</v>
      </c>
      <c r="I2996" t="s">
        <v>768</v>
      </c>
    </row>
    <row r="2997" spans="1:9">
      <c r="A2997">
        <v>2996</v>
      </c>
      <c r="B2997" t="s">
        <v>761</v>
      </c>
      <c r="C2997" t="s">
        <v>757</v>
      </c>
      <c r="D2997">
        <v>2022</v>
      </c>
      <c r="E2997">
        <v>125.6161551</v>
      </c>
      <c r="F2997" t="s">
        <v>753</v>
      </c>
      <c r="G2997" t="s">
        <v>732</v>
      </c>
      <c r="H2997" t="s">
        <v>767</v>
      </c>
      <c r="I2997" t="s">
        <v>768</v>
      </c>
    </row>
    <row r="2998" spans="1:9">
      <c r="A2998">
        <v>2997</v>
      </c>
      <c r="B2998" t="s">
        <v>761</v>
      </c>
      <c r="C2998" t="s">
        <v>757</v>
      </c>
      <c r="D2998">
        <v>2023</v>
      </c>
      <c r="E2998">
        <v>137.11654799999999</v>
      </c>
      <c r="F2998" t="s">
        <v>753</v>
      </c>
      <c r="G2998" t="s">
        <v>732</v>
      </c>
      <c r="H2998" t="s">
        <v>767</v>
      </c>
      <c r="I2998" t="s">
        <v>768</v>
      </c>
    </row>
    <row r="2999" spans="1:9">
      <c r="A2999">
        <v>2998</v>
      </c>
      <c r="B2999" t="s">
        <v>761</v>
      </c>
      <c r="C2999" t="s">
        <v>757</v>
      </c>
      <c r="D2999">
        <v>2024</v>
      </c>
      <c r="E2999">
        <v>127.715889</v>
      </c>
      <c r="F2999" t="s">
        <v>753</v>
      </c>
      <c r="G2999" t="s">
        <v>732</v>
      </c>
      <c r="H2999" t="s">
        <v>767</v>
      </c>
      <c r="I2999" t="s">
        <v>768</v>
      </c>
    </row>
    <row r="3000" spans="1:9">
      <c r="A3000">
        <v>2999</v>
      </c>
      <c r="B3000" t="s">
        <v>761</v>
      </c>
      <c r="C3000" t="s">
        <v>757</v>
      </c>
      <c r="D3000">
        <v>2025</v>
      </c>
      <c r="E3000">
        <v>127.715889</v>
      </c>
      <c r="F3000" t="s">
        <v>753</v>
      </c>
      <c r="G3000" t="s">
        <v>732</v>
      </c>
      <c r="H3000" t="s">
        <v>767</v>
      </c>
      <c r="I3000" t="s">
        <v>768</v>
      </c>
    </row>
    <row r="3001" spans="1:9">
      <c r="A3001">
        <v>3000</v>
      </c>
      <c r="B3001" t="s">
        <v>761</v>
      </c>
      <c r="C3001" t="s">
        <v>757</v>
      </c>
      <c r="D3001">
        <v>2026</v>
      </c>
      <c r="E3001">
        <v>127.715889</v>
      </c>
      <c r="F3001" t="s">
        <v>753</v>
      </c>
      <c r="G3001" t="s">
        <v>732</v>
      </c>
      <c r="H3001" t="s">
        <v>767</v>
      </c>
      <c r="I3001" t="s">
        <v>768</v>
      </c>
    </row>
    <row r="3002" spans="1:9">
      <c r="A3002">
        <v>3001</v>
      </c>
      <c r="B3002" t="s">
        <v>761</v>
      </c>
      <c r="C3002" t="s">
        <v>757</v>
      </c>
      <c r="D3002">
        <v>2027</v>
      </c>
      <c r="E3002">
        <v>127.715889</v>
      </c>
      <c r="F3002" t="s">
        <v>753</v>
      </c>
      <c r="G3002" t="s">
        <v>732</v>
      </c>
      <c r="H3002" t="s">
        <v>767</v>
      </c>
      <c r="I3002" t="s">
        <v>768</v>
      </c>
    </row>
    <row r="3003" spans="1:9">
      <c r="A3003">
        <v>3002</v>
      </c>
      <c r="B3003" t="s">
        <v>761</v>
      </c>
      <c r="C3003" t="s">
        <v>757</v>
      </c>
      <c r="D3003">
        <v>2028</v>
      </c>
      <c r="E3003">
        <v>127.715889</v>
      </c>
      <c r="F3003" t="s">
        <v>753</v>
      </c>
      <c r="G3003" t="s">
        <v>732</v>
      </c>
      <c r="H3003" t="s">
        <v>767</v>
      </c>
      <c r="I3003" t="s">
        <v>768</v>
      </c>
    </row>
    <row r="3004" spans="1:9">
      <c r="A3004">
        <v>3003</v>
      </c>
      <c r="B3004" t="s">
        <v>761</v>
      </c>
      <c r="C3004" t="s">
        <v>757</v>
      </c>
      <c r="D3004">
        <v>2029</v>
      </c>
      <c r="E3004">
        <v>127.715889</v>
      </c>
      <c r="F3004" t="s">
        <v>753</v>
      </c>
      <c r="G3004" t="s">
        <v>732</v>
      </c>
      <c r="H3004" t="s">
        <v>767</v>
      </c>
      <c r="I3004" t="s">
        <v>768</v>
      </c>
    </row>
    <row r="3005" spans="1:9">
      <c r="A3005">
        <v>3004</v>
      </c>
      <c r="B3005" t="s">
        <v>761</v>
      </c>
      <c r="C3005" t="s">
        <v>757</v>
      </c>
      <c r="D3005">
        <v>2030</v>
      </c>
      <c r="E3005">
        <v>127.715889</v>
      </c>
      <c r="F3005" t="s">
        <v>753</v>
      </c>
      <c r="G3005" t="s">
        <v>732</v>
      </c>
      <c r="H3005" t="s">
        <v>767</v>
      </c>
      <c r="I3005" t="s">
        <v>768</v>
      </c>
    </row>
    <row r="3006" spans="1:9">
      <c r="A3006">
        <v>3005</v>
      </c>
      <c r="B3006" t="s">
        <v>761</v>
      </c>
      <c r="C3006" t="s">
        <v>757</v>
      </c>
      <c r="D3006">
        <v>2031</v>
      </c>
      <c r="E3006">
        <v>127.715889</v>
      </c>
      <c r="F3006" t="s">
        <v>753</v>
      </c>
      <c r="G3006" t="s">
        <v>732</v>
      </c>
      <c r="H3006" t="s">
        <v>767</v>
      </c>
      <c r="I3006" t="s">
        <v>768</v>
      </c>
    </row>
    <row r="3007" spans="1:9">
      <c r="A3007">
        <v>3006</v>
      </c>
      <c r="B3007" t="s">
        <v>761</v>
      </c>
      <c r="C3007" t="s">
        <v>757</v>
      </c>
      <c r="D3007">
        <v>2032</v>
      </c>
      <c r="E3007">
        <v>127.715889</v>
      </c>
      <c r="F3007" t="s">
        <v>753</v>
      </c>
      <c r="G3007" t="s">
        <v>732</v>
      </c>
      <c r="H3007" t="s">
        <v>767</v>
      </c>
      <c r="I3007" t="s">
        <v>768</v>
      </c>
    </row>
    <row r="3008" spans="1:9">
      <c r="A3008">
        <v>3007</v>
      </c>
      <c r="B3008" t="s">
        <v>761</v>
      </c>
      <c r="C3008" t="s">
        <v>757</v>
      </c>
      <c r="D3008">
        <v>2033</v>
      </c>
      <c r="E3008">
        <v>127.715889</v>
      </c>
      <c r="F3008" t="s">
        <v>753</v>
      </c>
      <c r="G3008" t="s">
        <v>732</v>
      </c>
      <c r="H3008" t="s">
        <v>767</v>
      </c>
      <c r="I3008" t="s">
        <v>768</v>
      </c>
    </row>
    <row r="3009" spans="1:9">
      <c r="A3009">
        <v>3008</v>
      </c>
      <c r="B3009" t="s">
        <v>761</v>
      </c>
      <c r="C3009" t="s">
        <v>757</v>
      </c>
      <c r="D3009">
        <v>2034</v>
      </c>
      <c r="E3009">
        <v>127.715889</v>
      </c>
      <c r="F3009" t="s">
        <v>753</v>
      </c>
      <c r="G3009" t="s">
        <v>732</v>
      </c>
      <c r="H3009" t="s">
        <v>767</v>
      </c>
      <c r="I3009" t="s">
        <v>768</v>
      </c>
    </row>
    <row r="3010" spans="1:9">
      <c r="A3010">
        <v>3009</v>
      </c>
      <c r="B3010" t="s">
        <v>761</v>
      </c>
      <c r="C3010" t="s">
        <v>757</v>
      </c>
      <c r="D3010">
        <v>2035</v>
      </c>
      <c r="E3010">
        <v>127.715889</v>
      </c>
      <c r="F3010" t="s">
        <v>753</v>
      </c>
      <c r="G3010" t="s">
        <v>732</v>
      </c>
      <c r="H3010" t="s">
        <v>767</v>
      </c>
      <c r="I3010" t="s">
        <v>768</v>
      </c>
    </row>
    <row r="3011" spans="1:9">
      <c r="A3011">
        <v>3010</v>
      </c>
      <c r="B3011" t="s">
        <v>761</v>
      </c>
      <c r="C3011" t="s">
        <v>757</v>
      </c>
      <c r="D3011">
        <v>2036</v>
      </c>
      <c r="E3011">
        <v>127.715889</v>
      </c>
      <c r="F3011" t="s">
        <v>753</v>
      </c>
      <c r="G3011" t="s">
        <v>732</v>
      </c>
      <c r="H3011" t="s">
        <v>767</v>
      </c>
      <c r="I3011" t="s">
        <v>768</v>
      </c>
    </row>
    <row r="3012" spans="1:9">
      <c r="A3012">
        <v>3011</v>
      </c>
      <c r="B3012" t="s">
        <v>761</v>
      </c>
      <c r="C3012" t="s">
        <v>757</v>
      </c>
      <c r="D3012">
        <v>2037</v>
      </c>
      <c r="E3012">
        <v>127.715889</v>
      </c>
      <c r="F3012" t="s">
        <v>753</v>
      </c>
      <c r="G3012" t="s">
        <v>732</v>
      </c>
      <c r="H3012" t="s">
        <v>767</v>
      </c>
      <c r="I3012" t="s">
        <v>768</v>
      </c>
    </row>
    <row r="3013" spans="1:9">
      <c r="A3013">
        <v>3012</v>
      </c>
      <c r="B3013" t="s">
        <v>761</v>
      </c>
      <c r="C3013" t="s">
        <v>757</v>
      </c>
      <c r="D3013">
        <v>2038</v>
      </c>
      <c r="E3013">
        <v>127.715889</v>
      </c>
      <c r="F3013" t="s">
        <v>753</v>
      </c>
      <c r="G3013" t="s">
        <v>732</v>
      </c>
      <c r="H3013" t="s">
        <v>767</v>
      </c>
      <c r="I3013" t="s">
        <v>768</v>
      </c>
    </row>
    <row r="3014" spans="1:9">
      <c r="A3014">
        <v>3013</v>
      </c>
      <c r="B3014" t="s">
        <v>761</v>
      </c>
      <c r="C3014" t="s">
        <v>757</v>
      </c>
      <c r="D3014">
        <v>2039</v>
      </c>
      <c r="E3014">
        <v>127.715889</v>
      </c>
      <c r="F3014" t="s">
        <v>753</v>
      </c>
      <c r="G3014" t="s">
        <v>732</v>
      </c>
      <c r="H3014" t="s">
        <v>767</v>
      </c>
      <c r="I3014" t="s">
        <v>768</v>
      </c>
    </row>
    <row r="3015" spans="1:9">
      <c r="A3015">
        <v>3014</v>
      </c>
      <c r="B3015" t="s">
        <v>761</v>
      </c>
      <c r="C3015" t="s">
        <v>757</v>
      </c>
      <c r="D3015">
        <v>2040</v>
      </c>
      <c r="E3015">
        <v>127.715889</v>
      </c>
      <c r="F3015" t="s">
        <v>753</v>
      </c>
      <c r="G3015" t="s">
        <v>732</v>
      </c>
      <c r="H3015" t="s">
        <v>767</v>
      </c>
      <c r="I3015" t="s">
        <v>768</v>
      </c>
    </row>
    <row r="3016" spans="1:9">
      <c r="A3016">
        <v>3015</v>
      </c>
      <c r="B3016" t="s">
        <v>761</v>
      </c>
      <c r="C3016" t="s">
        <v>757</v>
      </c>
      <c r="D3016">
        <v>2041</v>
      </c>
      <c r="E3016">
        <v>127.715889</v>
      </c>
      <c r="F3016" t="s">
        <v>753</v>
      </c>
      <c r="G3016" t="s">
        <v>732</v>
      </c>
      <c r="H3016" t="s">
        <v>767</v>
      </c>
      <c r="I3016" t="s">
        <v>768</v>
      </c>
    </row>
    <row r="3017" spans="1:9">
      <c r="A3017">
        <v>3016</v>
      </c>
      <c r="B3017" t="s">
        <v>761</v>
      </c>
      <c r="C3017" t="s">
        <v>757</v>
      </c>
      <c r="D3017">
        <v>2042</v>
      </c>
      <c r="E3017">
        <v>127.715889</v>
      </c>
      <c r="F3017" t="s">
        <v>753</v>
      </c>
      <c r="G3017" t="s">
        <v>732</v>
      </c>
      <c r="H3017" t="s">
        <v>767</v>
      </c>
      <c r="I3017" t="s">
        <v>768</v>
      </c>
    </row>
    <row r="3018" spans="1:9">
      <c r="A3018">
        <v>3017</v>
      </c>
      <c r="B3018" t="s">
        <v>761</v>
      </c>
      <c r="C3018" t="s">
        <v>757</v>
      </c>
      <c r="D3018">
        <v>2043</v>
      </c>
      <c r="E3018">
        <v>127.715889</v>
      </c>
      <c r="F3018" t="s">
        <v>753</v>
      </c>
      <c r="G3018" t="s">
        <v>732</v>
      </c>
      <c r="H3018" t="s">
        <v>767</v>
      </c>
      <c r="I3018" t="s">
        <v>768</v>
      </c>
    </row>
    <row r="3019" spans="1:9">
      <c r="A3019">
        <v>3018</v>
      </c>
      <c r="B3019" t="s">
        <v>761</v>
      </c>
      <c r="C3019" t="s">
        <v>757</v>
      </c>
      <c r="D3019">
        <v>2044</v>
      </c>
      <c r="E3019">
        <v>127.715889</v>
      </c>
      <c r="F3019" t="s">
        <v>753</v>
      </c>
      <c r="G3019" t="s">
        <v>732</v>
      </c>
      <c r="H3019" t="s">
        <v>767</v>
      </c>
      <c r="I3019" t="s">
        <v>768</v>
      </c>
    </row>
    <row r="3020" spans="1:9">
      <c r="A3020">
        <v>3019</v>
      </c>
      <c r="B3020" t="s">
        <v>761</v>
      </c>
      <c r="C3020" t="s">
        <v>757</v>
      </c>
      <c r="D3020">
        <v>2045</v>
      </c>
      <c r="E3020">
        <v>127.715889</v>
      </c>
      <c r="F3020" t="s">
        <v>753</v>
      </c>
      <c r="G3020" t="s">
        <v>732</v>
      </c>
      <c r="H3020" t="s">
        <v>767</v>
      </c>
      <c r="I3020" t="s">
        <v>768</v>
      </c>
    </row>
    <row r="3021" spans="1:9">
      <c r="A3021">
        <v>3020</v>
      </c>
      <c r="B3021" t="s">
        <v>761</v>
      </c>
      <c r="C3021" t="s">
        <v>757</v>
      </c>
      <c r="D3021">
        <v>2046</v>
      </c>
      <c r="E3021">
        <v>127.715889</v>
      </c>
      <c r="F3021" t="s">
        <v>753</v>
      </c>
      <c r="G3021" t="s">
        <v>732</v>
      </c>
      <c r="H3021" t="s">
        <v>767</v>
      </c>
      <c r="I3021" t="s">
        <v>768</v>
      </c>
    </row>
    <row r="3022" spans="1:9">
      <c r="A3022">
        <v>3021</v>
      </c>
      <c r="B3022" t="s">
        <v>761</v>
      </c>
      <c r="C3022" t="s">
        <v>757</v>
      </c>
      <c r="D3022">
        <v>2047</v>
      </c>
      <c r="E3022">
        <v>127.715889</v>
      </c>
      <c r="F3022" t="s">
        <v>753</v>
      </c>
      <c r="G3022" t="s">
        <v>732</v>
      </c>
      <c r="H3022" t="s">
        <v>767</v>
      </c>
      <c r="I3022" t="s">
        <v>768</v>
      </c>
    </row>
    <row r="3023" spans="1:9">
      <c r="A3023">
        <v>3022</v>
      </c>
      <c r="B3023" t="s">
        <v>761</v>
      </c>
      <c r="C3023" t="s">
        <v>757</v>
      </c>
      <c r="D3023">
        <v>2048</v>
      </c>
      <c r="E3023">
        <v>127.715889</v>
      </c>
      <c r="F3023" t="s">
        <v>753</v>
      </c>
      <c r="G3023" t="s">
        <v>732</v>
      </c>
      <c r="H3023" t="s">
        <v>767</v>
      </c>
      <c r="I3023" t="s">
        <v>768</v>
      </c>
    </row>
    <row r="3024" spans="1:9">
      <c r="A3024">
        <v>3023</v>
      </c>
      <c r="B3024" t="s">
        <v>761</v>
      </c>
      <c r="C3024" t="s">
        <v>757</v>
      </c>
      <c r="D3024">
        <v>2049</v>
      </c>
      <c r="E3024">
        <v>127.715889</v>
      </c>
      <c r="F3024" t="s">
        <v>753</v>
      </c>
      <c r="G3024" t="s">
        <v>732</v>
      </c>
      <c r="H3024" t="s">
        <v>767</v>
      </c>
      <c r="I3024" t="s">
        <v>768</v>
      </c>
    </row>
    <row r="3025" spans="1:9">
      <c r="A3025">
        <v>3024</v>
      </c>
      <c r="B3025" t="s">
        <v>761</v>
      </c>
      <c r="C3025" t="s">
        <v>757</v>
      </c>
      <c r="D3025">
        <v>2050</v>
      </c>
      <c r="E3025">
        <v>127.715889</v>
      </c>
      <c r="F3025" t="s">
        <v>753</v>
      </c>
      <c r="G3025" t="s">
        <v>732</v>
      </c>
      <c r="H3025" t="s">
        <v>767</v>
      </c>
      <c r="I3025" t="s">
        <v>768</v>
      </c>
    </row>
    <row r="3026" spans="1:9">
      <c r="A3026">
        <v>3025</v>
      </c>
      <c r="B3026" t="s">
        <v>762</v>
      </c>
      <c r="C3026" t="s">
        <v>752</v>
      </c>
      <c r="D3026">
        <v>1990</v>
      </c>
      <c r="E3026">
        <v>1240.4314687936931</v>
      </c>
      <c r="F3026" t="s">
        <v>753</v>
      </c>
      <c r="G3026" t="s">
        <v>732</v>
      </c>
      <c r="H3026" t="s">
        <v>767</v>
      </c>
      <c r="I3026" t="s">
        <v>768</v>
      </c>
    </row>
    <row r="3027" spans="1:9">
      <c r="A3027">
        <v>3026</v>
      </c>
      <c r="B3027" t="s">
        <v>762</v>
      </c>
      <c r="C3027" t="s">
        <v>752</v>
      </c>
      <c r="D3027">
        <v>1991</v>
      </c>
      <c r="E3027">
        <v>1213.518610854713</v>
      </c>
      <c r="F3027" t="s">
        <v>753</v>
      </c>
      <c r="G3027" t="s">
        <v>732</v>
      </c>
      <c r="H3027" t="s">
        <v>767</v>
      </c>
      <c r="I3027" t="s">
        <v>768</v>
      </c>
    </row>
    <row r="3028" spans="1:9">
      <c r="A3028">
        <v>3027</v>
      </c>
      <c r="B3028" t="s">
        <v>762</v>
      </c>
      <c r="C3028" t="s">
        <v>752</v>
      </c>
      <c r="D3028">
        <v>1992</v>
      </c>
      <c r="E3028">
        <v>1163.806171800868</v>
      </c>
      <c r="F3028" t="s">
        <v>753</v>
      </c>
      <c r="G3028" t="s">
        <v>732</v>
      </c>
      <c r="H3028" t="s">
        <v>767</v>
      </c>
      <c r="I3028" t="s">
        <v>768</v>
      </c>
    </row>
    <row r="3029" spans="1:9">
      <c r="A3029">
        <v>3028</v>
      </c>
      <c r="B3029" t="s">
        <v>762</v>
      </c>
      <c r="C3029" t="s">
        <v>752</v>
      </c>
      <c r="D3029">
        <v>1993</v>
      </c>
      <c r="E3029">
        <v>1243.887379777761</v>
      </c>
      <c r="F3029" t="s">
        <v>753</v>
      </c>
      <c r="G3029" t="s">
        <v>732</v>
      </c>
      <c r="H3029" t="s">
        <v>767</v>
      </c>
      <c r="I3029" t="s">
        <v>768</v>
      </c>
    </row>
    <row r="3030" spans="1:9">
      <c r="A3030">
        <v>3029</v>
      </c>
      <c r="B3030" t="s">
        <v>762</v>
      </c>
      <c r="C3030" t="s">
        <v>752</v>
      </c>
      <c r="D3030">
        <v>1994</v>
      </c>
      <c r="E3030">
        <v>1327.129206522329</v>
      </c>
      <c r="F3030" t="s">
        <v>753</v>
      </c>
      <c r="G3030" t="s">
        <v>732</v>
      </c>
      <c r="H3030" t="s">
        <v>767</v>
      </c>
      <c r="I3030" t="s">
        <v>768</v>
      </c>
    </row>
    <row r="3031" spans="1:9">
      <c r="A3031">
        <v>3030</v>
      </c>
      <c r="B3031" t="s">
        <v>762</v>
      </c>
      <c r="C3031" t="s">
        <v>752</v>
      </c>
      <c r="D3031">
        <v>1995</v>
      </c>
      <c r="E3031">
        <v>1119.9378086325189</v>
      </c>
      <c r="F3031" t="s">
        <v>753</v>
      </c>
      <c r="G3031" t="s">
        <v>732</v>
      </c>
      <c r="H3031" t="s">
        <v>767</v>
      </c>
      <c r="I3031" t="s">
        <v>768</v>
      </c>
    </row>
    <row r="3032" spans="1:9">
      <c r="A3032">
        <v>3031</v>
      </c>
      <c r="B3032" t="s">
        <v>762</v>
      </c>
      <c r="C3032" t="s">
        <v>752</v>
      </c>
      <c r="D3032">
        <v>1996</v>
      </c>
      <c r="E3032">
        <v>1394.260840224734</v>
      </c>
      <c r="F3032" t="s">
        <v>753</v>
      </c>
      <c r="G3032" t="s">
        <v>732</v>
      </c>
      <c r="H3032" t="s">
        <v>767</v>
      </c>
      <c r="I3032" t="s">
        <v>768</v>
      </c>
    </row>
    <row r="3033" spans="1:9">
      <c r="A3033">
        <v>3032</v>
      </c>
      <c r="B3033" t="s">
        <v>762</v>
      </c>
      <c r="C3033" t="s">
        <v>752</v>
      </c>
      <c r="D3033">
        <v>1997</v>
      </c>
      <c r="E3033">
        <v>1365.170407471049</v>
      </c>
      <c r="F3033" t="s">
        <v>753</v>
      </c>
      <c r="G3033" t="s">
        <v>732</v>
      </c>
      <c r="H3033" t="s">
        <v>767</v>
      </c>
      <c r="I3033" t="s">
        <v>768</v>
      </c>
    </row>
    <row r="3034" spans="1:9">
      <c r="A3034">
        <v>3033</v>
      </c>
      <c r="B3034" t="s">
        <v>762</v>
      </c>
      <c r="C3034" t="s">
        <v>752</v>
      </c>
      <c r="D3034">
        <v>1998</v>
      </c>
      <c r="E3034">
        <v>1353.9295399977379</v>
      </c>
      <c r="F3034" t="s">
        <v>753</v>
      </c>
      <c r="G3034" t="s">
        <v>732</v>
      </c>
      <c r="H3034" t="s">
        <v>767</v>
      </c>
      <c r="I3034" t="s">
        <v>768</v>
      </c>
    </row>
    <row r="3035" spans="1:9">
      <c r="A3035">
        <v>3034</v>
      </c>
      <c r="B3035" t="s">
        <v>762</v>
      </c>
      <c r="C3035" t="s">
        <v>752</v>
      </c>
      <c r="D3035">
        <v>1999</v>
      </c>
      <c r="E3035">
        <v>1336.3556530758019</v>
      </c>
      <c r="F3035" t="s">
        <v>753</v>
      </c>
      <c r="G3035" t="s">
        <v>732</v>
      </c>
      <c r="H3035" t="s">
        <v>767</v>
      </c>
      <c r="I3035" t="s">
        <v>768</v>
      </c>
    </row>
    <row r="3036" spans="1:9">
      <c r="A3036">
        <v>3035</v>
      </c>
      <c r="B3036" t="s">
        <v>762</v>
      </c>
      <c r="C3036" t="s">
        <v>752</v>
      </c>
      <c r="D3036">
        <v>2000</v>
      </c>
      <c r="E3036">
        <v>1264.170038927738</v>
      </c>
      <c r="F3036" t="s">
        <v>753</v>
      </c>
      <c r="G3036" t="s">
        <v>732</v>
      </c>
      <c r="H3036" t="s">
        <v>767</v>
      </c>
      <c r="I3036" t="s">
        <v>768</v>
      </c>
    </row>
    <row r="3037" spans="1:9">
      <c r="A3037">
        <v>3036</v>
      </c>
      <c r="B3037" t="s">
        <v>762</v>
      </c>
      <c r="C3037" t="s">
        <v>752</v>
      </c>
      <c r="D3037">
        <v>2001</v>
      </c>
      <c r="E3037">
        <v>1303.4221309134689</v>
      </c>
      <c r="F3037" t="s">
        <v>753</v>
      </c>
      <c r="G3037" t="s">
        <v>732</v>
      </c>
      <c r="H3037" t="s">
        <v>767</v>
      </c>
      <c r="I3037" t="s">
        <v>768</v>
      </c>
    </row>
    <row r="3038" spans="1:9">
      <c r="A3038">
        <v>3037</v>
      </c>
      <c r="B3038" t="s">
        <v>762</v>
      </c>
      <c r="C3038" t="s">
        <v>752</v>
      </c>
      <c r="D3038">
        <v>2002</v>
      </c>
      <c r="E3038">
        <v>1189.6981663523991</v>
      </c>
      <c r="F3038" t="s">
        <v>753</v>
      </c>
      <c r="G3038" t="s">
        <v>732</v>
      </c>
      <c r="H3038" t="s">
        <v>767</v>
      </c>
      <c r="I3038" t="s">
        <v>768</v>
      </c>
    </row>
    <row r="3039" spans="1:9">
      <c r="A3039">
        <v>3038</v>
      </c>
      <c r="B3039" t="s">
        <v>762</v>
      </c>
      <c r="C3039" t="s">
        <v>752</v>
      </c>
      <c r="D3039">
        <v>2003</v>
      </c>
      <c r="E3039">
        <v>1045.3597396662369</v>
      </c>
      <c r="F3039" t="s">
        <v>753</v>
      </c>
      <c r="G3039" t="s">
        <v>732</v>
      </c>
      <c r="H3039" t="s">
        <v>767</v>
      </c>
      <c r="I3039" t="s">
        <v>768</v>
      </c>
    </row>
    <row r="3040" spans="1:9">
      <c r="A3040">
        <v>3039</v>
      </c>
      <c r="B3040" t="s">
        <v>762</v>
      </c>
      <c r="C3040" t="s">
        <v>752</v>
      </c>
      <c r="D3040">
        <v>2004</v>
      </c>
      <c r="E3040">
        <v>1079.9375797810019</v>
      </c>
      <c r="F3040" t="s">
        <v>753</v>
      </c>
      <c r="G3040" t="s">
        <v>732</v>
      </c>
      <c r="H3040" t="s">
        <v>767</v>
      </c>
      <c r="I3040" t="s">
        <v>768</v>
      </c>
    </row>
    <row r="3041" spans="1:9">
      <c r="A3041">
        <v>3040</v>
      </c>
      <c r="B3041" t="s">
        <v>762</v>
      </c>
      <c r="C3041" t="s">
        <v>752</v>
      </c>
      <c r="D3041">
        <v>2005</v>
      </c>
      <c r="E3041">
        <v>1232.5721388107199</v>
      </c>
      <c r="F3041" t="s">
        <v>753</v>
      </c>
      <c r="G3041" t="s">
        <v>732</v>
      </c>
      <c r="H3041" t="s">
        <v>767</v>
      </c>
      <c r="I3041" t="s">
        <v>768</v>
      </c>
    </row>
    <row r="3042" spans="1:9">
      <c r="A3042">
        <v>3041</v>
      </c>
      <c r="B3042" t="s">
        <v>762</v>
      </c>
      <c r="C3042" t="s">
        <v>752</v>
      </c>
      <c r="D3042">
        <v>2006</v>
      </c>
      <c r="E3042">
        <v>1599.827044793841</v>
      </c>
      <c r="F3042" t="s">
        <v>753</v>
      </c>
      <c r="G3042" t="s">
        <v>732</v>
      </c>
      <c r="H3042" t="s">
        <v>767</v>
      </c>
      <c r="I3042" t="s">
        <v>768</v>
      </c>
    </row>
    <row r="3043" spans="1:9">
      <c r="A3043">
        <v>3042</v>
      </c>
      <c r="B3043" t="s">
        <v>762</v>
      </c>
      <c r="C3043" t="s">
        <v>752</v>
      </c>
      <c r="D3043">
        <v>2007</v>
      </c>
      <c r="E3043">
        <v>1339.0480964758431</v>
      </c>
      <c r="F3043" t="s">
        <v>753</v>
      </c>
      <c r="G3043" t="s">
        <v>732</v>
      </c>
      <c r="H3043" t="s">
        <v>767</v>
      </c>
      <c r="I3043" t="s">
        <v>768</v>
      </c>
    </row>
    <row r="3044" spans="1:9">
      <c r="A3044">
        <v>3043</v>
      </c>
      <c r="B3044" t="s">
        <v>762</v>
      </c>
      <c r="C3044" t="s">
        <v>752</v>
      </c>
      <c r="D3044">
        <v>2008</v>
      </c>
      <c r="E3044">
        <v>1084.9973782052109</v>
      </c>
      <c r="F3044" t="s">
        <v>753</v>
      </c>
      <c r="G3044" t="s">
        <v>732</v>
      </c>
      <c r="H3044" t="s">
        <v>767</v>
      </c>
      <c r="I3044" t="s">
        <v>768</v>
      </c>
    </row>
    <row r="3045" spans="1:9">
      <c r="A3045">
        <v>3044</v>
      </c>
      <c r="B3045" t="s">
        <v>762</v>
      </c>
      <c r="C3045" t="s">
        <v>752</v>
      </c>
      <c r="D3045">
        <v>2009</v>
      </c>
      <c r="E3045">
        <v>1235.3487287746659</v>
      </c>
      <c r="F3045" t="s">
        <v>753</v>
      </c>
      <c r="G3045" t="s">
        <v>732</v>
      </c>
      <c r="H3045" t="s">
        <v>767</v>
      </c>
      <c r="I3045" t="s">
        <v>768</v>
      </c>
    </row>
    <row r="3046" spans="1:9">
      <c r="A3046">
        <v>3045</v>
      </c>
      <c r="B3046" t="s">
        <v>762</v>
      </c>
      <c r="C3046" t="s">
        <v>752</v>
      </c>
      <c r="D3046">
        <v>2010</v>
      </c>
      <c r="E3046">
        <v>1551.122434965763</v>
      </c>
      <c r="F3046" t="s">
        <v>753</v>
      </c>
      <c r="G3046" t="s">
        <v>732</v>
      </c>
      <c r="H3046" t="s">
        <v>767</v>
      </c>
      <c r="I3046" t="s">
        <v>768</v>
      </c>
    </row>
    <row r="3047" spans="1:9">
      <c r="A3047">
        <v>3046</v>
      </c>
      <c r="B3047" t="s">
        <v>762</v>
      </c>
      <c r="C3047" t="s">
        <v>752</v>
      </c>
      <c r="D3047">
        <v>2011</v>
      </c>
      <c r="E3047">
        <v>1444.0056316652181</v>
      </c>
      <c r="F3047" t="s">
        <v>753</v>
      </c>
      <c r="G3047" t="s">
        <v>732</v>
      </c>
      <c r="H3047" t="s">
        <v>767</v>
      </c>
      <c r="I3047" t="s">
        <v>768</v>
      </c>
    </row>
    <row r="3048" spans="1:9">
      <c r="A3048">
        <v>3047</v>
      </c>
      <c r="B3048" t="s">
        <v>762</v>
      </c>
      <c r="C3048" t="s">
        <v>752</v>
      </c>
      <c r="D3048">
        <v>2012</v>
      </c>
      <c r="E3048">
        <v>1098.0895641820689</v>
      </c>
      <c r="F3048" t="s">
        <v>753</v>
      </c>
      <c r="G3048" t="s">
        <v>732</v>
      </c>
      <c r="H3048" t="s">
        <v>767</v>
      </c>
      <c r="I3048" t="s">
        <v>768</v>
      </c>
    </row>
    <row r="3049" spans="1:9">
      <c r="A3049">
        <v>3048</v>
      </c>
      <c r="B3049" t="s">
        <v>762</v>
      </c>
      <c r="C3049" t="s">
        <v>752</v>
      </c>
      <c r="D3049">
        <v>2013</v>
      </c>
      <c r="E3049">
        <v>877.45808298765905</v>
      </c>
      <c r="F3049" t="s">
        <v>753</v>
      </c>
      <c r="G3049" t="s">
        <v>732</v>
      </c>
      <c r="H3049" t="s">
        <v>767</v>
      </c>
      <c r="I3049" t="s">
        <v>768</v>
      </c>
    </row>
    <row r="3050" spans="1:9">
      <c r="A3050">
        <v>3049</v>
      </c>
      <c r="B3050" t="s">
        <v>762</v>
      </c>
      <c r="C3050" t="s">
        <v>752</v>
      </c>
      <c r="D3050">
        <v>2014</v>
      </c>
      <c r="E3050">
        <v>854.82788459596475</v>
      </c>
      <c r="F3050" t="s">
        <v>753</v>
      </c>
      <c r="G3050" t="s">
        <v>732</v>
      </c>
      <c r="H3050" t="s">
        <v>767</v>
      </c>
      <c r="I3050" t="s">
        <v>768</v>
      </c>
    </row>
    <row r="3051" spans="1:9">
      <c r="A3051">
        <v>3050</v>
      </c>
      <c r="B3051" t="s">
        <v>762</v>
      </c>
      <c r="C3051" t="s">
        <v>752</v>
      </c>
      <c r="D3051">
        <v>2015</v>
      </c>
      <c r="E3051">
        <v>884.19355422618662</v>
      </c>
      <c r="F3051" t="s">
        <v>753</v>
      </c>
      <c r="G3051" t="s">
        <v>732</v>
      </c>
      <c r="H3051" t="s">
        <v>767</v>
      </c>
      <c r="I3051" t="s">
        <v>768</v>
      </c>
    </row>
    <row r="3052" spans="1:9">
      <c r="A3052">
        <v>3051</v>
      </c>
      <c r="B3052" t="s">
        <v>762</v>
      </c>
      <c r="C3052" t="s">
        <v>752</v>
      </c>
      <c r="D3052">
        <v>2016</v>
      </c>
      <c r="E3052">
        <v>792.23198020781103</v>
      </c>
      <c r="F3052" t="s">
        <v>753</v>
      </c>
      <c r="G3052" t="s">
        <v>732</v>
      </c>
      <c r="H3052" t="s">
        <v>767</v>
      </c>
      <c r="I3052" t="s">
        <v>768</v>
      </c>
    </row>
    <row r="3053" spans="1:9">
      <c r="A3053">
        <v>3052</v>
      </c>
      <c r="B3053" t="s">
        <v>762</v>
      </c>
      <c r="C3053" t="s">
        <v>752</v>
      </c>
      <c r="D3053">
        <v>2017</v>
      </c>
      <c r="E3053">
        <v>663.33463145432177</v>
      </c>
      <c r="F3053" t="s">
        <v>753</v>
      </c>
      <c r="G3053" t="s">
        <v>732</v>
      </c>
      <c r="H3053" t="s">
        <v>767</v>
      </c>
      <c r="I3053" t="s">
        <v>768</v>
      </c>
    </row>
    <row r="3054" spans="1:9">
      <c r="A3054">
        <v>3053</v>
      </c>
      <c r="B3054" t="s">
        <v>762</v>
      </c>
      <c r="C3054" t="s">
        <v>752</v>
      </c>
      <c r="D3054">
        <v>2018</v>
      </c>
      <c r="E3054">
        <v>656.49612444985792</v>
      </c>
      <c r="F3054" t="s">
        <v>753</v>
      </c>
      <c r="G3054" t="s">
        <v>732</v>
      </c>
      <c r="H3054" t="s">
        <v>767</v>
      </c>
      <c r="I3054" t="s">
        <v>768</v>
      </c>
    </row>
    <row r="3055" spans="1:9">
      <c r="A3055">
        <v>3054</v>
      </c>
      <c r="B3055" t="s">
        <v>762</v>
      </c>
      <c r="C3055" t="s">
        <v>752</v>
      </c>
      <c r="D3055">
        <v>2019</v>
      </c>
      <c r="E3055">
        <v>585.73771851454433</v>
      </c>
      <c r="F3055" t="s">
        <v>753</v>
      </c>
      <c r="G3055" t="s">
        <v>732</v>
      </c>
      <c r="H3055" t="s">
        <v>767</v>
      </c>
      <c r="I3055" t="s">
        <v>768</v>
      </c>
    </row>
    <row r="3056" spans="1:9">
      <c r="A3056">
        <v>3055</v>
      </c>
      <c r="B3056" t="s">
        <v>762</v>
      </c>
      <c r="C3056" t="s">
        <v>752</v>
      </c>
      <c r="D3056">
        <v>2020</v>
      </c>
      <c r="E3056">
        <v>574.61003017919188</v>
      </c>
      <c r="F3056" t="s">
        <v>753</v>
      </c>
      <c r="G3056" t="s">
        <v>732</v>
      </c>
      <c r="H3056" t="s">
        <v>767</v>
      </c>
      <c r="I3056" t="s">
        <v>768</v>
      </c>
    </row>
    <row r="3057" spans="1:9">
      <c r="A3057">
        <v>3056</v>
      </c>
      <c r="B3057" t="s">
        <v>762</v>
      </c>
      <c r="C3057" t="s">
        <v>752</v>
      </c>
      <c r="D3057">
        <v>2021</v>
      </c>
      <c r="E3057">
        <v>563.73188594077271</v>
      </c>
      <c r="F3057" t="s">
        <v>753</v>
      </c>
      <c r="G3057" t="s">
        <v>732</v>
      </c>
      <c r="H3057" t="s">
        <v>767</v>
      </c>
      <c r="I3057" t="s">
        <v>768</v>
      </c>
    </row>
    <row r="3058" spans="1:9">
      <c r="A3058">
        <v>3057</v>
      </c>
      <c r="B3058" t="s">
        <v>762</v>
      </c>
      <c r="C3058" t="s">
        <v>752</v>
      </c>
      <c r="D3058">
        <v>2022</v>
      </c>
      <c r="E3058">
        <v>551.01339976466829</v>
      </c>
      <c r="F3058" t="s">
        <v>753</v>
      </c>
      <c r="G3058" t="s">
        <v>732</v>
      </c>
      <c r="H3058" t="s">
        <v>767</v>
      </c>
      <c r="I3058" t="s">
        <v>768</v>
      </c>
    </row>
    <row r="3059" spans="1:9">
      <c r="A3059">
        <v>3058</v>
      </c>
      <c r="B3059" t="s">
        <v>762</v>
      </c>
      <c r="C3059" t="s">
        <v>752</v>
      </c>
      <c r="D3059">
        <v>2023</v>
      </c>
      <c r="E3059">
        <v>514.55258103788924</v>
      </c>
      <c r="F3059" t="s">
        <v>753</v>
      </c>
      <c r="G3059" t="s">
        <v>732</v>
      </c>
      <c r="H3059" t="s">
        <v>767</v>
      </c>
      <c r="I3059" t="s">
        <v>768</v>
      </c>
    </row>
    <row r="3060" spans="1:9">
      <c r="A3060">
        <v>3059</v>
      </c>
      <c r="B3060" t="s">
        <v>762</v>
      </c>
      <c r="C3060" t="s">
        <v>752</v>
      </c>
      <c r="D3060">
        <v>2024</v>
      </c>
      <c r="E3060">
        <v>391.67771729999998</v>
      </c>
      <c r="F3060" t="s">
        <v>753</v>
      </c>
      <c r="G3060" t="s">
        <v>732</v>
      </c>
      <c r="H3060" t="s">
        <v>767</v>
      </c>
      <c r="I3060" t="s">
        <v>768</v>
      </c>
    </row>
    <row r="3061" spans="1:9">
      <c r="A3061">
        <v>3060</v>
      </c>
      <c r="B3061" t="s">
        <v>762</v>
      </c>
      <c r="C3061" t="s">
        <v>752</v>
      </c>
      <c r="D3061">
        <v>2025</v>
      </c>
      <c r="E3061">
        <v>416.28261600000002</v>
      </c>
      <c r="F3061" t="s">
        <v>753</v>
      </c>
      <c r="G3061" t="s">
        <v>732</v>
      </c>
      <c r="H3061" t="s">
        <v>767</v>
      </c>
      <c r="I3061" t="s">
        <v>768</v>
      </c>
    </row>
    <row r="3062" spans="1:9">
      <c r="A3062">
        <v>3061</v>
      </c>
      <c r="B3062" t="s">
        <v>762</v>
      </c>
      <c r="C3062" t="s">
        <v>752</v>
      </c>
      <c r="D3062">
        <v>2026</v>
      </c>
      <c r="E3062">
        <v>424.1609421</v>
      </c>
      <c r="F3062" t="s">
        <v>753</v>
      </c>
      <c r="G3062" t="s">
        <v>732</v>
      </c>
      <c r="H3062" t="s">
        <v>767</v>
      </c>
      <c r="I3062" t="s">
        <v>768</v>
      </c>
    </row>
    <row r="3063" spans="1:9">
      <c r="A3063">
        <v>3062</v>
      </c>
      <c r="B3063" t="s">
        <v>762</v>
      </c>
      <c r="C3063" t="s">
        <v>752</v>
      </c>
      <c r="D3063">
        <v>2027</v>
      </c>
      <c r="E3063">
        <v>419.70885779999998</v>
      </c>
      <c r="F3063" t="s">
        <v>753</v>
      </c>
      <c r="G3063" t="s">
        <v>732</v>
      </c>
      <c r="H3063" t="s">
        <v>767</v>
      </c>
      <c r="I3063" t="s">
        <v>768</v>
      </c>
    </row>
    <row r="3064" spans="1:9">
      <c r="A3064">
        <v>3063</v>
      </c>
      <c r="B3064" t="s">
        <v>762</v>
      </c>
      <c r="C3064" t="s">
        <v>752</v>
      </c>
      <c r="D3064">
        <v>2028</v>
      </c>
      <c r="E3064">
        <v>374.00342419999998</v>
      </c>
      <c r="F3064" t="s">
        <v>753</v>
      </c>
      <c r="G3064" t="s">
        <v>732</v>
      </c>
      <c r="H3064" t="s">
        <v>767</v>
      </c>
      <c r="I3064" t="s">
        <v>768</v>
      </c>
    </row>
    <row r="3065" spans="1:9">
      <c r="A3065">
        <v>3064</v>
      </c>
      <c r="B3065" t="s">
        <v>762</v>
      </c>
      <c r="C3065" t="s">
        <v>752</v>
      </c>
      <c r="D3065">
        <v>2029</v>
      </c>
      <c r="E3065">
        <v>371.26154709999997</v>
      </c>
      <c r="F3065" t="s">
        <v>753</v>
      </c>
      <c r="G3065" t="s">
        <v>732</v>
      </c>
      <c r="H3065" t="s">
        <v>767</v>
      </c>
      <c r="I3065" t="s">
        <v>768</v>
      </c>
    </row>
    <row r="3066" spans="1:9">
      <c r="A3066">
        <v>3065</v>
      </c>
      <c r="B3066" t="s">
        <v>762</v>
      </c>
      <c r="C3066" t="s">
        <v>752</v>
      </c>
      <c r="D3066">
        <v>2030</v>
      </c>
      <c r="E3066">
        <v>368.72459650000002</v>
      </c>
      <c r="F3066" t="s">
        <v>753</v>
      </c>
      <c r="G3066" t="s">
        <v>732</v>
      </c>
      <c r="H3066" t="s">
        <v>767</v>
      </c>
      <c r="I3066" t="s">
        <v>768</v>
      </c>
    </row>
    <row r="3067" spans="1:9">
      <c r="A3067">
        <v>3066</v>
      </c>
      <c r="B3067" t="s">
        <v>762</v>
      </c>
      <c r="C3067" t="s">
        <v>752</v>
      </c>
      <c r="D3067">
        <v>2031</v>
      </c>
      <c r="E3067">
        <v>365.86668700000001</v>
      </c>
      <c r="F3067" t="s">
        <v>753</v>
      </c>
      <c r="G3067" t="s">
        <v>732</v>
      </c>
      <c r="H3067" t="s">
        <v>767</v>
      </c>
      <c r="I3067" t="s">
        <v>768</v>
      </c>
    </row>
    <row r="3068" spans="1:9">
      <c r="A3068">
        <v>3067</v>
      </c>
      <c r="B3068" t="s">
        <v>762</v>
      </c>
      <c r="C3068" t="s">
        <v>752</v>
      </c>
      <c r="D3068">
        <v>2032</v>
      </c>
      <c r="E3068">
        <v>365.75397320000002</v>
      </c>
      <c r="F3068" t="s">
        <v>753</v>
      </c>
      <c r="G3068" t="s">
        <v>732</v>
      </c>
      <c r="H3068" t="s">
        <v>767</v>
      </c>
      <c r="I3068" t="s">
        <v>768</v>
      </c>
    </row>
    <row r="3069" spans="1:9">
      <c r="A3069">
        <v>3068</v>
      </c>
      <c r="B3069" t="s">
        <v>762</v>
      </c>
      <c r="C3069" t="s">
        <v>752</v>
      </c>
      <c r="D3069">
        <v>2033</v>
      </c>
      <c r="E3069">
        <v>363.39793470000001</v>
      </c>
      <c r="F3069" t="s">
        <v>753</v>
      </c>
      <c r="G3069" t="s">
        <v>732</v>
      </c>
      <c r="H3069" t="s">
        <v>767</v>
      </c>
      <c r="I3069" t="s">
        <v>768</v>
      </c>
    </row>
    <row r="3070" spans="1:9">
      <c r="A3070">
        <v>3069</v>
      </c>
      <c r="B3070" t="s">
        <v>762</v>
      </c>
      <c r="C3070" t="s">
        <v>752</v>
      </c>
      <c r="D3070">
        <v>2034</v>
      </c>
      <c r="E3070">
        <v>358.98886279999999</v>
      </c>
      <c r="F3070" t="s">
        <v>753</v>
      </c>
      <c r="G3070" t="s">
        <v>732</v>
      </c>
      <c r="H3070" t="s">
        <v>767</v>
      </c>
      <c r="I3070" t="s">
        <v>768</v>
      </c>
    </row>
    <row r="3071" spans="1:9">
      <c r="A3071">
        <v>3070</v>
      </c>
      <c r="B3071" t="s">
        <v>762</v>
      </c>
      <c r="C3071" t="s">
        <v>752</v>
      </c>
      <c r="D3071">
        <v>2035</v>
      </c>
      <c r="E3071">
        <v>353.30155930000001</v>
      </c>
      <c r="F3071" t="s">
        <v>753</v>
      </c>
      <c r="G3071" t="s">
        <v>732</v>
      </c>
      <c r="H3071" t="s">
        <v>767</v>
      </c>
      <c r="I3071" t="s">
        <v>768</v>
      </c>
    </row>
    <row r="3072" spans="1:9">
      <c r="A3072">
        <v>3071</v>
      </c>
      <c r="B3072" t="s">
        <v>762</v>
      </c>
      <c r="C3072" t="s">
        <v>752</v>
      </c>
      <c r="D3072">
        <v>2036</v>
      </c>
      <c r="E3072">
        <v>347.52292299999999</v>
      </c>
      <c r="F3072" t="s">
        <v>753</v>
      </c>
      <c r="G3072" t="s">
        <v>732</v>
      </c>
      <c r="H3072" t="s">
        <v>767</v>
      </c>
      <c r="I3072" t="s">
        <v>768</v>
      </c>
    </row>
    <row r="3073" spans="1:9">
      <c r="A3073">
        <v>3072</v>
      </c>
      <c r="B3073" t="s">
        <v>762</v>
      </c>
      <c r="C3073" t="s">
        <v>752</v>
      </c>
      <c r="D3073">
        <v>2037</v>
      </c>
      <c r="E3073">
        <v>343.42060670000001</v>
      </c>
      <c r="F3073" t="s">
        <v>753</v>
      </c>
      <c r="G3073" t="s">
        <v>732</v>
      </c>
      <c r="H3073" t="s">
        <v>767</v>
      </c>
      <c r="I3073" t="s">
        <v>768</v>
      </c>
    </row>
    <row r="3074" spans="1:9">
      <c r="A3074">
        <v>3073</v>
      </c>
      <c r="B3074" t="s">
        <v>762</v>
      </c>
      <c r="C3074" t="s">
        <v>752</v>
      </c>
      <c r="D3074">
        <v>2038</v>
      </c>
      <c r="E3074">
        <v>340.2434945</v>
      </c>
      <c r="F3074" t="s">
        <v>753</v>
      </c>
      <c r="G3074" t="s">
        <v>732</v>
      </c>
      <c r="H3074" t="s">
        <v>767</v>
      </c>
      <c r="I3074" t="s">
        <v>768</v>
      </c>
    </row>
    <row r="3075" spans="1:9">
      <c r="A3075">
        <v>3074</v>
      </c>
      <c r="B3075" t="s">
        <v>762</v>
      </c>
      <c r="C3075" t="s">
        <v>752</v>
      </c>
      <c r="D3075">
        <v>2039</v>
      </c>
      <c r="E3075">
        <v>335.189772</v>
      </c>
      <c r="F3075" t="s">
        <v>753</v>
      </c>
      <c r="G3075" t="s">
        <v>732</v>
      </c>
      <c r="H3075" t="s">
        <v>767</v>
      </c>
      <c r="I3075" t="s">
        <v>768</v>
      </c>
    </row>
    <row r="3076" spans="1:9">
      <c r="A3076">
        <v>3075</v>
      </c>
      <c r="B3076" t="s">
        <v>762</v>
      </c>
      <c r="C3076" t="s">
        <v>752</v>
      </c>
      <c r="D3076">
        <v>2040</v>
      </c>
      <c r="E3076">
        <v>328.17978890000001</v>
      </c>
      <c r="F3076" t="s">
        <v>753</v>
      </c>
      <c r="G3076" t="s">
        <v>732</v>
      </c>
      <c r="H3076" t="s">
        <v>767</v>
      </c>
      <c r="I3076" t="s">
        <v>768</v>
      </c>
    </row>
    <row r="3077" spans="1:9">
      <c r="A3077">
        <v>3076</v>
      </c>
      <c r="B3077" t="s">
        <v>762</v>
      </c>
      <c r="C3077" t="s">
        <v>752</v>
      </c>
      <c r="D3077">
        <v>2041</v>
      </c>
      <c r="E3077">
        <v>329.15279959999998</v>
      </c>
      <c r="F3077" t="s">
        <v>753</v>
      </c>
      <c r="G3077" t="s">
        <v>732</v>
      </c>
      <c r="H3077" t="s">
        <v>767</v>
      </c>
      <c r="I3077" t="s">
        <v>768</v>
      </c>
    </row>
    <row r="3078" spans="1:9">
      <c r="A3078">
        <v>3077</v>
      </c>
      <c r="B3078" t="s">
        <v>762</v>
      </c>
      <c r="C3078" t="s">
        <v>752</v>
      </c>
      <c r="D3078">
        <v>2042</v>
      </c>
      <c r="E3078">
        <v>323.21140209999999</v>
      </c>
      <c r="F3078" t="s">
        <v>753</v>
      </c>
      <c r="G3078" t="s">
        <v>732</v>
      </c>
      <c r="H3078" t="s">
        <v>767</v>
      </c>
      <c r="I3078" t="s">
        <v>768</v>
      </c>
    </row>
    <row r="3079" spans="1:9">
      <c r="A3079">
        <v>3078</v>
      </c>
      <c r="B3079" t="s">
        <v>762</v>
      </c>
      <c r="C3079" t="s">
        <v>752</v>
      </c>
      <c r="D3079">
        <v>2043</v>
      </c>
      <c r="E3079">
        <v>322.50014490000001</v>
      </c>
      <c r="F3079" t="s">
        <v>753</v>
      </c>
      <c r="G3079" t="s">
        <v>732</v>
      </c>
      <c r="H3079" t="s">
        <v>767</v>
      </c>
      <c r="I3079" t="s">
        <v>768</v>
      </c>
    </row>
    <row r="3080" spans="1:9">
      <c r="A3080">
        <v>3079</v>
      </c>
      <c r="B3080" t="s">
        <v>762</v>
      </c>
      <c r="C3080" t="s">
        <v>752</v>
      </c>
      <c r="D3080">
        <v>2044</v>
      </c>
      <c r="E3080">
        <v>333.76068759999998</v>
      </c>
      <c r="F3080" t="s">
        <v>753</v>
      </c>
      <c r="G3080" t="s">
        <v>732</v>
      </c>
      <c r="H3080" t="s">
        <v>767</v>
      </c>
      <c r="I3080" t="s">
        <v>768</v>
      </c>
    </row>
    <row r="3081" spans="1:9">
      <c r="A3081">
        <v>3080</v>
      </c>
      <c r="B3081" t="s">
        <v>762</v>
      </c>
      <c r="C3081" t="s">
        <v>752</v>
      </c>
      <c r="D3081">
        <v>2045</v>
      </c>
      <c r="E3081">
        <v>331.5876624</v>
      </c>
      <c r="F3081" t="s">
        <v>753</v>
      </c>
      <c r="G3081" t="s">
        <v>732</v>
      </c>
      <c r="H3081" t="s">
        <v>767</v>
      </c>
      <c r="I3081" t="s">
        <v>768</v>
      </c>
    </row>
    <row r="3082" spans="1:9">
      <c r="A3082">
        <v>3081</v>
      </c>
      <c r="B3082" t="s">
        <v>762</v>
      </c>
      <c r="C3082" t="s">
        <v>752</v>
      </c>
      <c r="D3082">
        <v>2046</v>
      </c>
      <c r="E3082">
        <v>329.7615606</v>
      </c>
      <c r="F3082" t="s">
        <v>753</v>
      </c>
      <c r="G3082" t="s">
        <v>732</v>
      </c>
      <c r="H3082" t="s">
        <v>767</v>
      </c>
      <c r="I3082" t="s">
        <v>768</v>
      </c>
    </row>
    <row r="3083" spans="1:9">
      <c r="A3083">
        <v>3082</v>
      </c>
      <c r="B3083" t="s">
        <v>762</v>
      </c>
      <c r="C3083" t="s">
        <v>752</v>
      </c>
      <c r="D3083">
        <v>2047</v>
      </c>
      <c r="E3083">
        <v>328.31267930000001</v>
      </c>
      <c r="F3083" t="s">
        <v>753</v>
      </c>
      <c r="G3083" t="s">
        <v>732</v>
      </c>
      <c r="H3083" t="s">
        <v>767</v>
      </c>
      <c r="I3083" t="s">
        <v>768</v>
      </c>
    </row>
    <row r="3084" spans="1:9">
      <c r="A3084">
        <v>3083</v>
      </c>
      <c r="B3084" t="s">
        <v>762</v>
      </c>
      <c r="C3084" t="s">
        <v>752</v>
      </c>
      <c r="D3084">
        <v>2048</v>
      </c>
      <c r="E3084">
        <v>328.22621190000001</v>
      </c>
      <c r="F3084" t="s">
        <v>753</v>
      </c>
      <c r="G3084" t="s">
        <v>732</v>
      </c>
      <c r="H3084" t="s">
        <v>767</v>
      </c>
      <c r="I3084" t="s">
        <v>768</v>
      </c>
    </row>
    <row r="3085" spans="1:9">
      <c r="A3085">
        <v>3084</v>
      </c>
      <c r="B3085" t="s">
        <v>762</v>
      </c>
      <c r="C3085" t="s">
        <v>752</v>
      </c>
      <c r="D3085">
        <v>2049</v>
      </c>
      <c r="E3085">
        <v>328.3202799</v>
      </c>
      <c r="F3085" t="s">
        <v>753</v>
      </c>
      <c r="G3085" t="s">
        <v>732</v>
      </c>
      <c r="H3085" t="s">
        <v>767</v>
      </c>
      <c r="I3085" t="s">
        <v>768</v>
      </c>
    </row>
    <row r="3086" spans="1:9">
      <c r="A3086">
        <v>3085</v>
      </c>
      <c r="B3086" t="s">
        <v>762</v>
      </c>
      <c r="C3086" t="s">
        <v>752</v>
      </c>
      <c r="D3086">
        <v>2050</v>
      </c>
      <c r="E3086">
        <v>327.8958303</v>
      </c>
      <c r="F3086" t="s">
        <v>753</v>
      </c>
      <c r="G3086" t="s">
        <v>732</v>
      </c>
      <c r="H3086" t="s">
        <v>767</v>
      </c>
      <c r="I3086" t="s">
        <v>768</v>
      </c>
    </row>
    <row r="3087" spans="1:9">
      <c r="A3087">
        <v>3086</v>
      </c>
      <c r="B3087" t="s">
        <v>762</v>
      </c>
      <c r="C3087" t="s">
        <v>756</v>
      </c>
      <c r="D3087">
        <v>1990</v>
      </c>
      <c r="E3087">
        <v>14538.604423497831</v>
      </c>
      <c r="F3087" t="s">
        <v>753</v>
      </c>
      <c r="G3087" t="s">
        <v>732</v>
      </c>
      <c r="H3087" t="s">
        <v>767</v>
      </c>
      <c r="I3087" t="s">
        <v>768</v>
      </c>
    </row>
    <row r="3088" spans="1:9">
      <c r="A3088">
        <v>3087</v>
      </c>
      <c r="B3088" t="s">
        <v>762</v>
      </c>
      <c r="C3088" t="s">
        <v>756</v>
      </c>
      <c r="D3088">
        <v>1991</v>
      </c>
      <c r="E3088">
        <v>15065.953691612371</v>
      </c>
      <c r="F3088" t="s">
        <v>753</v>
      </c>
      <c r="G3088" t="s">
        <v>732</v>
      </c>
      <c r="H3088" t="s">
        <v>767</v>
      </c>
      <c r="I3088" t="s">
        <v>768</v>
      </c>
    </row>
    <row r="3089" spans="1:9">
      <c r="A3089">
        <v>3088</v>
      </c>
      <c r="B3089" t="s">
        <v>762</v>
      </c>
      <c r="C3089" t="s">
        <v>756</v>
      </c>
      <c r="D3089">
        <v>1992</v>
      </c>
      <c r="E3089">
        <v>16566.193419378069</v>
      </c>
      <c r="F3089" t="s">
        <v>753</v>
      </c>
      <c r="G3089" t="s">
        <v>732</v>
      </c>
      <c r="H3089" t="s">
        <v>767</v>
      </c>
      <c r="I3089" t="s">
        <v>768</v>
      </c>
    </row>
    <row r="3090" spans="1:9">
      <c r="A3090">
        <v>3089</v>
      </c>
      <c r="B3090" t="s">
        <v>762</v>
      </c>
      <c r="C3090" t="s">
        <v>756</v>
      </c>
      <c r="D3090">
        <v>1993</v>
      </c>
      <c r="E3090">
        <v>15568.59990503022</v>
      </c>
      <c r="F3090" t="s">
        <v>753</v>
      </c>
      <c r="G3090" t="s">
        <v>732</v>
      </c>
      <c r="H3090" t="s">
        <v>767</v>
      </c>
      <c r="I3090" t="s">
        <v>768</v>
      </c>
    </row>
    <row r="3091" spans="1:9">
      <c r="A3091">
        <v>3090</v>
      </c>
      <c r="B3091" t="s">
        <v>762</v>
      </c>
      <c r="C3091" t="s">
        <v>756</v>
      </c>
      <c r="D3091">
        <v>1994</v>
      </c>
      <c r="E3091">
        <v>15137.41206570167</v>
      </c>
      <c r="F3091" t="s">
        <v>753</v>
      </c>
      <c r="G3091" t="s">
        <v>732</v>
      </c>
      <c r="H3091" t="s">
        <v>767</v>
      </c>
      <c r="I3091" t="s">
        <v>768</v>
      </c>
    </row>
    <row r="3092" spans="1:9">
      <c r="A3092">
        <v>3091</v>
      </c>
      <c r="B3092" t="s">
        <v>762</v>
      </c>
      <c r="C3092" t="s">
        <v>756</v>
      </c>
      <c r="D3092">
        <v>1995</v>
      </c>
      <c r="E3092">
        <v>14414.8528864612</v>
      </c>
      <c r="F3092" t="s">
        <v>753</v>
      </c>
      <c r="G3092" t="s">
        <v>732</v>
      </c>
      <c r="H3092" t="s">
        <v>767</v>
      </c>
      <c r="I3092" t="s">
        <v>768</v>
      </c>
    </row>
    <row r="3093" spans="1:9">
      <c r="A3093">
        <v>3092</v>
      </c>
      <c r="B3093" t="s">
        <v>762</v>
      </c>
      <c r="C3093" t="s">
        <v>756</v>
      </c>
      <c r="D3093">
        <v>1996</v>
      </c>
      <c r="E3093">
        <v>15614.030468388721</v>
      </c>
      <c r="F3093" t="s">
        <v>753</v>
      </c>
      <c r="G3093" t="s">
        <v>732</v>
      </c>
      <c r="H3093" t="s">
        <v>767</v>
      </c>
      <c r="I3093" t="s">
        <v>768</v>
      </c>
    </row>
    <row r="3094" spans="1:9">
      <c r="A3094">
        <v>3093</v>
      </c>
      <c r="B3094" t="s">
        <v>762</v>
      </c>
      <c r="C3094" t="s">
        <v>756</v>
      </c>
      <c r="D3094">
        <v>1997</v>
      </c>
      <c r="E3094">
        <v>17420.15459814062</v>
      </c>
      <c r="F3094" t="s">
        <v>753</v>
      </c>
      <c r="G3094" t="s">
        <v>732</v>
      </c>
      <c r="H3094" t="s">
        <v>767</v>
      </c>
      <c r="I3094" t="s">
        <v>768</v>
      </c>
    </row>
    <row r="3095" spans="1:9">
      <c r="A3095">
        <v>3094</v>
      </c>
      <c r="B3095" t="s">
        <v>762</v>
      </c>
      <c r="C3095" t="s">
        <v>756</v>
      </c>
      <c r="D3095">
        <v>1998</v>
      </c>
      <c r="E3095">
        <v>15652.03651407104</v>
      </c>
      <c r="F3095" t="s">
        <v>753</v>
      </c>
      <c r="G3095" t="s">
        <v>732</v>
      </c>
      <c r="H3095" t="s">
        <v>767</v>
      </c>
      <c r="I3095" t="s">
        <v>768</v>
      </c>
    </row>
    <row r="3096" spans="1:9">
      <c r="A3096">
        <v>3095</v>
      </c>
      <c r="B3096" t="s">
        <v>762</v>
      </c>
      <c r="C3096" t="s">
        <v>756</v>
      </c>
      <c r="D3096">
        <v>1999</v>
      </c>
      <c r="E3096">
        <v>16720.84457274964</v>
      </c>
      <c r="F3096" t="s">
        <v>753</v>
      </c>
      <c r="G3096" t="s">
        <v>732</v>
      </c>
      <c r="H3096" t="s">
        <v>767</v>
      </c>
      <c r="I3096" t="s">
        <v>768</v>
      </c>
    </row>
    <row r="3097" spans="1:9">
      <c r="A3097">
        <v>3096</v>
      </c>
      <c r="B3097" t="s">
        <v>762</v>
      </c>
      <c r="C3097" t="s">
        <v>756</v>
      </c>
      <c r="D3097">
        <v>2000</v>
      </c>
      <c r="E3097">
        <v>16941.147621439519</v>
      </c>
      <c r="F3097" t="s">
        <v>753</v>
      </c>
      <c r="G3097" t="s">
        <v>732</v>
      </c>
      <c r="H3097" t="s">
        <v>767</v>
      </c>
      <c r="I3097" t="s">
        <v>768</v>
      </c>
    </row>
    <row r="3098" spans="1:9">
      <c r="A3098">
        <v>3097</v>
      </c>
      <c r="B3098" t="s">
        <v>762</v>
      </c>
      <c r="C3098" t="s">
        <v>756</v>
      </c>
      <c r="D3098">
        <v>2001</v>
      </c>
      <c r="E3098">
        <v>18849.666999568599</v>
      </c>
      <c r="F3098" t="s">
        <v>753</v>
      </c>
      <c r="G3098" t="s">
        <v>732</v>
      </c>
      <c r="H3098" t="s">
        <v>767</v>
      </c>
      <c r="I3098" t="s">
        <v>768</v>
      </c>
    </row>
    <row r="3099" spans="1:9">
      <c r="A3099">
        <v>3098</v>
      </c>
      <c r="B3099" t="s">
        <v>762</v>
      </c>
      <c r="C3099" t="s">
        <v>756</v>
      </c>
      <c r="D3099">
        <v>2002</v>
      </c>
      <c r="E3099">
        <v>18433.37877239137</v>
      </c>
      <c r="F3099" t="s">
        <v>753</v>
      </c>
      <c r="G3099" t="s">
        <v>732</v>
      </c>
      <c r="H3099" t="s">
        <v>767</v>
      </c>
      <c r="I3099" t="s">
        <v>768</v>
      </c>
    </row>
    <row r="3100" spans="1:9">
      <c r="A3100">
        <v>3099</v>
      </c>
      <c r="B3100" t="s">
        <v>762</v>
      </c>
      <c r="C3100" t="s">
        <v>756</v>
      </c>
      <c r="D3100">
        <v>2003</v>
      </c>
      <c r="E3100">
        <v>19477.361066111611</v>
      </c>
      <c r="F3100" t="s">
        <v>753</v>
      </c>
      <c r="G3100" t="s">
        <v>732</v>
      </c>
      <c r="H3100" t="s">
        <v>767</v>
      </c>
      <c r="I3100" t="s">
        <v>768</v>
      </c>
    </row>
    <row r="3101" spans="1:9">
      <c r="A3101">
        <v>3100</v>
      </c>
      <c r="B3101" t="s">
        <v>762</v>
      </c>
      <c r="C3101" t="s">
        <v>756</v>
      </c>
      <c r="D3101">
        <v>2004</v>
      </c>
      <c r="E3101">
        <v>18797.494437259051</v>
      </c>
      <c r="F3101" t="s">
        <v>753</v>
      </c>
      <c r="G3101" t="s">
        <v>732</v>
      </c>
      <c r="H3101" t="s">
        <v>767</v>
      </c>
      <c r="I3101" t="s">
        <v>768</v>
      </c>
    </row>
    <row r="3102" spans="1:9">
      <c r="A3102">
        <v>3101</v>
      </c>
      <c r="B3102" t="s">
        <v>762</v>
      </c>
      <c r="C3102" t="s">
        <v>756</v>
      </c>
      <c r="D3102">
        <v>2005</v>
      </c>
      <c r="E3102">
        <v>20179.802656223372</v>
      </c>
      <c r="F3102" t="s">
        <v>753</v>
      </c>
      <c r="G3102" t="s">
        <v>732</v>
      </c>
      <c r="H3102" t="s">
        <v>767</v>
      </c>
      <c r="I3102" t="s">
        <v>768</v>
      </c>
    </row>
    <row r="3103" spans="1:9">
      <c r="A3103">
        <v>3102</v>
      </c>
      <c r="B3103" t="s">
        <v>762</v>
      </c>
      <c r="C3103" t="s">
        <v>756</v>
      </c>
      <c r="D3103">
        <v>2006</v>
      </c>
      <c r="E3103">
        <v>20120.082699929892</v>
      </c>
      <c r="F3103" t="s">
        <v>753</v>
      </c>
      <c r="G3103" t="s">
        <v>732</v>
      </c>
      <c r="H3103" t="s">
        <v>767</v>
      </c>
      <c r="I3103" t="s">
        <v>768</v>
      </c>
    </row>
    <row r="3104" spans="1:9">
      <c r="A3104">
        <v>3103</v>
      </c>
      <c r="B3104" t="s">
        <v>762</v>
      </c>
      <c r="C3104" t="s">
        <v>756</v>
      </c>
      <c r="D3104">
        <v>2007</v>
      </c>
      <c r="E3104">
        <v>18827.51214051541</v>
      </c>
      <c r="F3104" t="s">
        <v>753</v>
      </c>
      <c r="G3104" t="s">
        <v>732</v>
      </c>
      <c r="H3104" t="s">
        <v>767</v>
      </c>
      <c r="I3104" t="s">
        <v>768</v>
      </c>
    </row>
    <row r="3105" spans="1:9">
      <c r="A3105">
        <v>3104</v>
      </c>
      <c r="B3105" t="s">
        <v>762</v>
      </c>
      <c r="C3105" t="s">
        <v>756</v>
      </c>
      <c r="D3105">
        <v>2008</v>
      </c>
      <c r="E3105">
        <v>20179.05356535692</v>
      </c>
      <c r="F3105" t="s">
        <v>753</v>
      </c>
      <c r="G3105" t="s">
        <v>732</v>
      </c>
      <c r="H3105" t="s">
        <v>767</v>
      </c>
      <c r="I3105" t="s">
        <v>768</v>
      </c>
    </row>
    <row r="3106" spans="1:9">
      <c r="A3106">
        <v>3105</v>
      </c>
      <c r="B3106" t="s">
        <v>762</v>
      </c>
      <c r="C3106" t="s">
        <v>756</v>
      </c>
      <c r="D3106">
        <v>2009</v>
      </c>
      <c r="E3106">
        <v>17592.248363525759</v>
      </c>
      <c r="F3106" t="s">
        <v>753</v>
      </c>
      <c r="G3106" t="s">
        <v>732</v>
      </c>
      <c r="H3106" t="s">
        <v>767</v>
      </c>
      <c r="I3106" t="s">
        <v>768</v>
      </c>
    </row>
    <row r="3107" spans="1:9">
      <c r="A3107">
        <v>3106</v>
      </c>
      <c r="B3107" t="s">
        <v>762</v>
      </c>
      <c r="C3107" t="s">
        <v>756</v>
      </c>
      <c r="D3107">
        <v>2010</v>
      </c>
      <c r="E3107">
        <v>17230.98917117207</v>
      </c>
      <c r="F3107" t="s">
        <v>753</v>
      </c>
      <c r="G3107" t="s">
        <v>732</v>
      </c>
      <c r="H3107" t="s">
        <v>767</v>
      </c>
      <c r="I3107" t="s">
        <v>768</v>
      </c>
    </row>
    <row r="3108" spans="1:9">
      <c r="A3108">
        <v>3107</v>
      </c>
      <c r="B3108" t="s">
        <v>762</v>
      </c>
      <c r="C3108" t="s">
        <v>756</v>
      </c>
      <c r="D3108">
        <v>2011</v>
      </c>
      <c r="E3108">
        <v>16664.390881373991</v>
      </c>
      <c r="F3108" t="s">
        <v>753</v>
      </c>
      <c r="G3108" t="s">
        <v>732</v>
      </c>
      <c r="H3108" t="s">
        <v>767</v>
      </c>
      <c r="I3108" t="s">
        <v>768</v>
      </c>
    </row>
    <row r="3109" spans="1:9">
      <c r="A3109">
        <v>3108</v>
      </c>
      <c r="B3109" t="s">
        <v>762</v>
      </c>
      <c r="C3109" t="s">
        <v>756</v>
      </c>
      <c r="D3109">
        <v>2012</v>
      </c>
      <c r="E3109">
        <v>18658.797308857211</v>
      </c>
      <c r="F3109" t="s">
        <v>753</v>
      </c>
      <c r="G3109" t="s">
        <v>732</v>
      </c>
      <c r="H3109" t="s">
        <v>767</v>
      </c>
      <c r="I3109" t="s">
        <v>768</v>
      </c>
    </row>
    <row r="3110" spans="1:9">
      <c r="A3110">
        <v>3109</v>
      </c>
      <c r="B3110" t="s">
        <v>762</v>
      </c>
      <c r="C3110" t="s">
        <v>756</v>
      </c>
      <c r="D3110">
        <v>2013</v>
      </c>
      <c r="E3110">
        <v>17906.479331128259</v>
      </c>
      <c r="F3110" t="s">
        <v>753</v>
      </c>
      <c r="G3110" t="s">
        <v>732</v>
      </c>
      <c r="H3110" t="s">
        <v>767</v>
      </c>
      <c r="I3110" t="s">
        <v>768</v>
      </c>
    </row>
    <row r="3111" spans="1:9">
      <c r="A3111">
        <v>3110</v>
      </c>
      <c r="B3111" t="s">
        <v>762</v>
      </c>
      <c r="C3111" t="s">
        <v>756</v>
      </c>
      <c r="D3111">
        <v>2014</v>
      </c>
      <c r="E3111">
        <v>17714.56449835654</v>
      </c>
      <c r="F3111" t="s">
        <v>753</v>
      </c>
      <c r="G3111" t="s">
        <v>732</v>
      </c>
      <c r="H3111" t="s">
        <v>767</v>
      </c>
      <c r="I3111" t="s">
        <v>768</v>
      </c>
    </row>
    <row r="3112" spans="1:9">
      <c r="A3112">
        <v>3111</v>
      </c>
      <c r="B3112" t="s">
        <v>762</v>
      </c>
      <c r="C3112" t="s">
        <v>756</v>
      </c>
      <c r="D3112">
        <v>2015</v>
      </c>
      <c r="E3112">
        <v>17477.36610041044</v>
      </c>
      <c r="F3112" t="s">
        <v>753</v>
      </c>
      <c r="G3112" t="s">
        <v>732</v>
      </c>
      <c r="H3112" t="s">
        <v>767</v>
      </c>
      <c r="I3112" t="s">
        <v>768</v>
      </c>
    </row>
    <row r="3113" spans="1:9">
      <c r="A3113">
        <v>3112</v>
      </c>
      <c r="B3113" t="s">
        <v>762</v>
      </c>
      <c r="C3113" t="s">
        <v>756</v>
      </c>
      <c r="D3113">
        <v>2016</v>
      </c>
      <c r="E3113">
        <v>16044.243638906601</v>
      </c>
      <c r="F3113" t="s">
        <v>753</v>
      </c>
      <c r="G3113" t="s">
        <v>732</v>
      </c>
      <c r="H3113" t="s">
        <v>767</v>
      </c>
      <c r="I3113" t="s">
        <v>768</v>
      </c>
    </row>
    <row r="3114" spans="1:9">
      <c r="A3114">
        <v>3113</v>
      </c>
      <c r="B3114" t="s">
        <v>762</v>
      </c>
      <c r="C3114" t="s">
        <v>756</v>
      </c>
      <c r="D3114">
        <v>2017</v>
      </c>
      <c r="E3114">
        <v>16691.590663927262</v>
      </c>
      <c r="F3114" t="s">
        <v>753</v>
      </c>
      <c r="G3114" t="s">
        <v>732</v>
      </c>
      <c r="H3114" t="s">
        <v>767</v>
      </c>
      <c r="I3114" t="s">
        <v>768</v>
      </c>
    </row>
    <row r="3115" spans="1:9">
      <c r="A3115">
        <v>3114</v>
      </c>
      <c r="B3115" t="s">
        <v>762</v>
      </c>
      <c r="C3115" t="s">
        <v>756</v>
      </c>
      <c r="D3115">
        <v>2018</v>
      </c>
      <c r="E3115">
        <v>16462.406678813019</v>
      </c>
      <c r="F3115" t="s">
        <v>753</v>
      </c>
      <c r="G3115" t="s">
        <v>732</v>
      </c>
      <c r="H3115" t="s">
        <v>767</v>
      </c>
      <c r="I3115" t="s">
        <v>768</v>
      </c>
    </row>
    <row r="3116" spans="1:9">
      <c r="A3116">
        <v>3115</v>
      </c>
      <c r="B3116" t="s">
        <v>762</v>
      </c>
      <c r="C3116" t="s">
        <v>756</v>
      </c>
      <c r="D3116">
        <v>2019</v>
      </c>
      <c r="E3116">
        <v>17956.832293724721</v>
      </c>
      <c r="F3116" t="s">
        <v>753</v>
      </c>
      <c r="G3116" t="s">
        <v>732</v>
      </c>
      <c r="H3116" t="s">
        <v>767</v>
      </c>
      <c r="I3116" t="s">
        <v>768</v>
      </c>
    </row>
    <row r="3117" spans="1:9">
      <c r="A3117">
        <v>3116</v>
      </c>
      <c r="B3117" t="s">
        <v>762</v>
      </c>
      <c r="C3117" t="s">
        <v>756</v>
      </c>
      <c r="D3117">
        <v>2020</v>
      </c>
      <c r="E3117">
        <v>17085.146295700801</v>
      </c>
      <c r="F3117" t="s">
        <v>753</v>
      </c>
      <c r="G3117" t="s">
        <v>732</v>
      </c>
      <c r="H3117" t="s">
        <v>767</v>
      </c>
      <c r="I3117" t="s">
        <v>768</v>
      </c>
    </row>
    <row r="3118" spans="1:9">
      <c r="A3118">
        <v>3117</v>
      </c>
      <c r="B3118" t="s">
        <v>762</v>
      </c>
      <c r="C3118" t="s">
        <v>756</v>
      </c>
      <c r="D3118">
        <v>2021</v>
      </c>
      <c r="E3118">
        <v>16929.675067652021</v>
      </c>
      <c r="F3118" t="s">
        <v>753</v>
      </c>
      <c r="G3118" t="s">
        <v>732</v>
      </c>
      <c r="H3118" t="s">
        <v>767</v>
      </c>
      <c r="I3118" t="s">
        <v>768</v>
      </c>
    </row>
    <row r="3119" spans="1:9">
      <c r="A3119">
        <v>3118</v>
      </c>
      <c r="B3119" t="s">
        <v>762</v>
      </c>
      <c r="C3119" t="s">
        <v>756</v>
      </c>
      <c r="D3119">
        <v>2022</v>
      </c>
      <c r="E3119">
        <v>14719.827020432011</v>
      </c>
      <c r="F3119" t="s">
        <v>753</v>
      </c>
      <c r="G3119" t="s">
        <v>732</v>
      </c>
      <c r="H3119" t="s">
        <v>767</v>
      </c>
      <c r="I3119" t="s">
        <v>768</v>
      </c>
    </row>
    <row r="3120" spans="1:9">
      <c r="A3120">
        <v>3119</v>
      </c>
      <c r="B3120" t="s">
        <v>762</v>
      </c>
      <c r="C3120" t="s">
        <v>756</v>
      </c>
      <c r="D3120">
        <v>2023</v>
      </c>
      <c r="E3120">
        <v>14067.79874719576</v>
      </c>
      <c r="F3120" t="s">
        <v>753</v>
      </c>
      <c r="G3120" t="s">
        <v>732</v>
      </c>
      <c r="H3120" t="s">
        <v>767</v>
      </c>
      <c r="I3120" t="s">
        <v>768</v>
      </c>
    </row>
    <row r="3121" spans="1:9">
      <c r="A3121">
        <v>3120</v>
      </c>
      <c r="B3121" t="s">
        <v>762</v>
      </c>
      <c r="C3121" t="s">
        <v>756</v>
      </c>
      <c r="D3121">
        <v>2024</v>
      </c>
      <c r="E3121">
        <v>14599.57632</v>
      </c>
      <c r="F3121" t="s">
        <v>753</v>
      </c>
      <c r="G3121" t="s">
        <v>732</v>
      </c>
      <c r="H3121" t="s">
        <v>767</v>
      </c>
      <c r="I3121" t="s">
        <v>768</v>
      </c>
    </row>
    <row r="3122" spans="1:9">
      <c r="A3122">
        <v>3121</v>
      </c>
      <c r="B3122" t="s">
        <v>762</v>
      </c>
      <c r="C3122" t="s">
        <v>756</v>
      </c>
      <c r="D3122">
        <v>2025</v>
      </c>
      <c r="E3122">
        <v>13702.93996</v>
      </c>
      <c r="F3122" t="s">
        <v>753</v>
      </c>
      <c r="G3122" t="s">
        <v>732</v>
      </c>
      <c r="H3122" t="s">
        <v>767</v>
      </c>
      <c r="I3122" t="s">
        <v>768</v>
      </c>
    </row>
    <row r="3123" spans="1:9">
      <c r="A3123">
        <v>3122</v>
      </c>
      <c r="B3123" t="s">
        <v>762</v>
      </c>
      <c r="C3123" t="s">
        <v>756</v>
      </c>
      <c r="D3123">
        <v>2026</v>
      </c>
      <c r="E3123">
        <v>13726.47134</v>
      </c>
      <c r="F3123" t="s">
        <v>753</v>
      </c>
      <c r="G3123" t="s">
        <v>732</v>
      </c>
      <c r="H3123" t="s">
        <v>767</v>
      </c>
      <c r="I3123" t="s">
        <v>768</v>
      </c>
    </row>
    <row r="3124" spans="1:9">
      <c r="A3124">
        <v>3123</v>
      </c>
      <c r="B3124" t="s">
        <v>762</v>
      </c>
      <c r="C3124" t="s">
        <v>756</v>
      </c>
      <c r="D3124">
        <v>2027</v>
      </c>
      <c r="E3124">
        <v>13620.827149999999</v>
      </c>
      <c r="F3124" t="s">
        <v>753</v>
      </c>
      <c r="G3124" t="s">
        <v>732</v>
      </c>
      <c r="H3124" t="s">
        <v>767</v>
      </c>
      <c r="I3124" t="s">
        <v>768</v>
      </c>
    </row>
    <row r="3125" spans="1:9">
      <c r="A3125">
        <v>3124</v>
      </c>
      <c r="B3125" t="s">
        <v>762</v>
      </c>
      <c r="C3125" t="s">
        <v>756</v>
      </c>
      <c r="D3125">
        <v>2028</v>
      </c>
      <c r="E3125">
        <v>12675.441290000001</v>
      </c>
      <c r="F3125" t="s">
        <v>753</v>
      </c>
      <c r="G3125" t="s">
        <v>732</v>
      </c>
      <c r="H3125" t="s">
        <v>767</v>
      </c>
      <c r="I3125" t="s">
        <v>768</v>
      </c>
    </row>
    <row r="3126" spans="1:9">
      <c r="A3126">
        <v>3125</v>
      </c>
      <c r="B3126" t="s">
        <v>762</v>
      </c>
      <c r="C3126" t="s">
        <v>756</v>
      </c>
      <c r="D3126">
        <v>2029</v>
      </c>
      <c r="E3126">
        <v>12225.61537</v>
      </c>
      <c r="F3126" t="s">
        <v>753</v>
      </c>
      <c r="G3126" t="s">
        <v>732</v>
      </c>
      <c r="H3126" t="s">
        <v>767</v>
      </c>
      <c r="I3126" t="s">
        <v>768</v>
      </c>
    </row>
    <row r="3127" spans="1:9">
      <c r="A3127">
        <v>3126</v>
      </c>
      <c r="B3127" t="s">
        <v>762</v>
      </c>
      <c r="C3127" t="s">
        <v>756</v>
      </c>
      <c r="D3127">
        <v>2030</v>
      </c>
      <c r="E3127">
        <v>12063.47493</v>
      </c>
      <c r="F3127" t="s">
        <v>753</v>
      </c>
      <c r="G3127" t="s">
        <v>732</v>
      </c>
      <c r="H3127" t="s">
        <v>767</v>
      </c>
      <c r="I3127" t="s">
        <v>768</v>
      </c>
    </row>
    <row r="3128" spans="1:9">
      <c r="A3128">
        <v>3127</v>
      </c>
      <c r="B3128" t="s">
        <v>762</v>
      </c>
      <c r="C3128" t="s">
        <v>756</v>
      </c>
      <c r="D3128">
        <v>2031</v>
      </c>
      <c r="E3128">
        <v>11868.339400000001</v>
      </c>
      <c r="F3128" t="s">
        <v>753</v>
      </c>
      <c r="G3128" t="s">
        <v>732</v>
      </c>
      <c r="H3128" t="s">
        <v>767</v>
      </c>
      <c r="I3128" t="s">
        <v>768</v>
      </c>
    </row>
    <row r="3129" spans="1:9">
      <c r="A3129">
        <v>3128</v>
      </c>
      <c r="B3129" t="s">
        <v>762</v>
      </c>
      <c r="C3129" t="s">
        <v>756</v>
      </c>
      <c r="D3129">
        <v>2032</v>
      </c>
      <c r="E3129">
        <v>11783.60498</v>
      </c>
      <c r="F3129" t="s">
        <v>753</v>
      </c>
      <c r="G3129" t="s">
        <v>732</v>
      </c>
      <c r="H3129" t="s">
        <v>767</v>
      </c>
      <c r="I3129" t="s">
        <v>768</v>
      </c>
    </row>
    <row r="3130" spans="1:9">
      <c r="A3130">
        <v>3129</v>
      </c>
      <c r="B3130" t="s">
        <v>762</v>
      </c>
      <c r="C3130" t="s">
        <v>756</v>
      </c>
      <c r="D3130">
        <v>2033</v>
      </c>
      <c r="E3130">
        <v>11577.219370000001</v>
      </c>
      <c r="F3130" t="s">
        <v>753</v>
      </c>
      <c r="G3130" t="s">
        <v>732</v>
      </c>
      <c r="H3130" t="s">
        <v>767</v>
      </c>
      <c r="I3130" t="s">
        <v>768</v>
      </c>
    </row>
    <row r="3131" spans="1:9">
      <c r="A3131">
        <v>3130</v>
      </c>
      <c r="B3131" t="s">
        <v>762</v>
      </c>
      <c r="C3131" t="s">
        <v>756</v>
      </c>
      <c r="D3131">
        <v>2034</v>
      </c>
      <c r="E3131">
        <v>11259.3905</v>
      </c>
      <c r="F3131" t="s">
        <v>753</v>
      </c>
      <c r="G3131" t="s">
        <v>732</v>
      </c>
      <c r="H3131" t="s">
        <v>767</v>
      </c>
      <c r="I3131" t="s">
        <v>768</v>
      </c>
    </row>
    <row r="3132" spans="1:9">
      <c r="A3132">
        <v>3131</v>
      </c>
      <c r="B3132" t="s">
        <v>762</v>
      </c>
      <c r="C3132" t="s">
        <v>756</v>
      </c>
      <c r="D3132">
        <v>2035</v>
      </c>
      <c r="E3132">
        <v>10862.87601</v>
      </c>
      <c r="F3132" t="s">
        <v>753</v>
      </c>
      <c r="G3132" t="s">
        <v>732</v>
      </c>
      <c r="H3132" t="s">
        <v>767</v>
      </c>
      <c r="I3132" t="s">
        <v>768</v>
      </c>
    </row>
    <row r="3133" spans="1:9">
      <c r="A3133">
        <v>3132</v>
      </c>
      <c r="B3133" t="s">
        <v>762</v>
      </c>
      <c r="C3133" t="s">
        <v>756</v>
      </c>
      <c r="D3133">
        <v>2036</v>
      </c>
      <c r="E3133">
        <v>10445.221240000001</v>
      </c>
      <c r="F3133" t="s">
        <v>753</v>
      </c>
      <c r="G3133" t="s">
        <v>732</v>
      </c>
      <c r="H3133" t="s">
        <v>767</v>
      </c>
      <c r="I3133" t="s">
        <v>768</v>
      </c>
    </row>
    <row r="3134" spans="1:9">
      <c r="A3134">
        <v>3133</v>
      </c>
      <c r="B3134" t="s">
        <v>762</v>
      </c>
      <c r="C3134" t="s">
        <v>756</v>
      </c>
      <c r="D3134">
        <v>2037</v>
      </c>
      <c r="E3134">
        <v>10089.644550000001</v>
      </c>
      <c r="F3134" t="s">
        <v>753</v>
      </c>
      <c r="G3134" t="s">
        <v>732</v>
      </c>
      <c r="H3134" t="s">
        <v>767</v>
      </c>
      <c r="I3134" t="s">
        <v>768</v>
      </c>
    </row>
    <row r="3135" spans="1:9">
      <c r="A3135">
        <v>3134</v>
      </c>
      <c r="B3135" t="s">
        <v>762</v>
      </c>
      <c r="C3135" t="s">
        <v>756</v>
      </c>
      <c r="D3135">
        <v>2038</v>
      </c>
      <c r="E3135">
        <v>9969.5385769999993</v>
      </c>
      <c r="F3135" t="s">
        <v>753</v>
      </c>
      <c r="G3135" t="s">
        <v>732</v>
      </c>
      <c r="H3135" t="s">
        <v>767</v>
      </c>
      <c r="I3135" t="s">
        <v>768</v>
      </c>
    </row>
    <row r="3136" spans="1:9">
      <c r="A3136">
        <v>3135</v>
      </c>
      <c r="B3136" t="s">
        <v>762</v>
      </c>
      <c r="C3136" t="s">
        <v>756</v>
      </c>
      <c r="D3136">
        <v>2039</v>
      </c>
      <c r="E3136">
        <v>9742.9337130000004</v>
      </c>
      <c r="F3136" t="s">
        <v>753</v>
      </c>
      <c r="G3136" t="s">
        <v>732</v>
      </c>
      <c r="H3136" t="s">
        <v>767</v>
      </c>
      <c r="I3136" t="s">
        <v>768</v>
      </c>
    </row>
    <row r="3137" spans="1:9">
      <c r="A3137">
        <v>3136</v>
      </c>
      <c r="B3137" t="s">
        <v>762</v>
      </c>
      <c r="C3137" t="s">
        <v>756</v>
      </c>
      <c r="D3137">
        <v>2040</v>
      </c>
      <c r="E3137">
        <v>9472.3337780000002</v>
      </c>
      <c r="F3137" t="s">
        <v>753</v>
      </c>
      <c r="G3137" t="s">
        <v>732</v>
      </c>
      <c r="H3137" t="s">
        <v>767</v>
      </c>
      <c r="I3137" t="s">
        <v>768</v>
      </c>
    </row>
    <row r="3138" spans="1:9">
      <c r="A3138">
        <v>3137</v>
      </c>
      <c r="B3138" t="s">
        <v>762</v>
      </c>
      <c r="C3138" t="s">
        <v>756</v>
      </c>
      <c r="D3138">
        <v>2041</v>
      </c>
      <c r="E3138">
        <v>9337.6901560000006</v>
      </c>
      <c r="F3138" t="s">
        <v>753</v>
      </c>
      <c r="G3138" t="s">
        <v>732</v>
      </c>
      <c r="H3138" t="s">
        <v>767</v>
      </c>
      <c r="I3138" t="s">
        <v>768</v>
      </c>
    </row>
    <row r="3139" spans="1:9">
      <c r="A3139">
        <v>3138</v>
      </c>
      <c r="B3139" t="s">
        <v>762</v>
      </c>
      <c r="C3139" t="s">
        <v>756</v>
      </c>
      <c r="D3139">
        <v>2042</v>
      </c>
      <c r="E3139">
        <v>9261.0495150000006</v>
      </c>
      <c r="F3139" t="s">
        <v>753</v>
      </c>
      <c r="G3139" t="s">
        <v>732</v>
      </c>
      <c r="H3139" t="s">
        <v>767</v>
      </c>
      <c r="I3139" t="s">
        <v>768</v>
      </c>
    </row>
    <row r="3140" spans="1:9">
      <c r="A3140">
        <v>3139</v>
      </c>
      <c r="B3140" t="s">
        <v>762</v>
      </c>
      <c r="C3140" t="s">
        <v>756</v>
      </c>
      <c r="D3140">
        <v>2043</v>
      </c>
      <c r="E3140">
        <v>9097.3093690000005</v>
      </c>
      <c r="F3140" t="s">
        <v>753</v>
      </c>
      <c r="G3140" t="s">
        <v>732</v>
      </c>
      <c r="H3140" t="s">
        <v>767</v>
      </c>
      <c r="I3140" t="s">
        <v>768</v>
      </c>
    </row>
    <row r="3141" spans="1:9">
      <c r="A3141">
        <v>3140</v>
      </c>
      <c r="B3141" t="s">
        <v>762</v>
      </c>
      <c r="C3141" t="s">
        <v>756</v>
      </c>
      <c r="D3141">
        <v>2044</v>
      </c>
      <c r="E3141">
        <v>8996.4750459999996</v>
      </c>
      <c r="F3141" t="s">
        <v>753</v>
      </c>
      <c r="G3141" t="s">
        <v>732</v>
      </c>
      <c r="H3141" t="s">
        <v>767</v>
      </c>
      <c r="I3141" t="s">
        <v>768</v>
      </c>
    </row>
    <row r="3142" spans="1:9">
      <c r="A3142">
        <v>3141</v>
      </c>
      <c r="B3142" t="s">
        <v>762</v>
      </c>
      <c r="C3142" t="s">
        <v>756</v>
      </c>
      <c r="D3142">
        <v>2045</v>
      </c>
      <c r="E3142">
        <v>8886.2313169999998</v>
      </c>
      <c r="F3142" t="s">
        <v>753</v>
      </c>
      <c r="G3142" t="s">
        <v>732</v>
      </c>
      <c r="H3142" t="s">
        <v>767</v>
      </c>
      <c r="I3142" t="s">
        <v>768</v>
      </c>
    </row>
    <row r="3143" spans="1:9">
      <c r="A3143">
        <v>3142</v>
      </c>
      <c r="B3143" t="s">
        <v>762</v>
      </c>
      <c r="C3143" t="s">
        <v>756</v>
      </c>
      <c r="D3143">
        <v>2046</v>
      </c>
      <c r="E3143">
        <v>8845.7347900000004</v>
      </c>
      <c r="F3143" t="s">
        <v>753</v>
      </c>
      <c r="G3143" t="s">
        <v>732</v>
      </c>
      <c r="H3143" t="s">
        <v>767</v>
      </c>
      <c r="I3143" t="s">
        <v>768</v>
      </c>
    </row>
    <row r="3144" spans="1:9">
      <c r="A3144">
        <v>3143</v>
      </c>
      <c r="B3144" t="s">
        <v>762</v>
      </c>
      <c r="C3144" t="s">
        <v>756</v>
      </c>
      <c r="D3144">
        <v>2047</v>
      </c>
      <c r="E3144">
        <v>8838.5246150000003</v>
      </c>
      <c r="F3144" t="s">
        <v>753</v>
      </c>
      <c r="G3144" t="s">
        <v>732</v>
      </c>
      <c r="H3144" t="s">
        <v>767</v>
      </c>
      <c r="I3144" t="s">
        <v>768</v>
      </c>
    </row>
    <row r="3145" spans="1:9">
      <c r="A3145">
        <v>3144</v>
      </c>
      <c r="B3145" t="s">
        <v>762</v>
      </c>
      <c r="C3145" t="s">
        <v>756</v>
      </c>
      <c r="D3145">
        <v>2048</v>
      </c>
      <c r="E3145">
        <v>8723.4169930000007</v>
      </c>
      <c r="F3145" t="s">
        <v>753</v>
      </c>
      <c r="G3145" t="s">
        <v>732</v>
      </c>
      <c r="H3145" t="s">
        <v>767</v>
      </c>
      <c r="I3145" t="s">
        <v>768</v>
      </c>
    </row>
    <row r="3146" spans="1:9">
      <c r="A3146">
        <v>3145</v>
      </c>
      <c r="B3146" t="s">
        <v>762</v>
      </c>
      <c r="C3146" t="s">
        <v>756</v>
      </c>
      <c r="D3146">
        <v>2049</v>
      </c>
      <c r="E3146">
        <v>8709.5267339999991</v>
      </c>
      <c r="F3146" t="s">
        <v>753</v>
      </c>
      <c r="G3146" t="s">
        <v>732</v>
      </c>
      <c r="H3146" t="s">
        <v>767</v>
      </c>
      <c r="I3146" t="s">
        <v>768</v>
      </c>
    </row>
    <row r="3147" spans="1:9">
      <c r="A3147">
        <v>3146</v>
      </c>
      <c r="B3147" t="s">
        <v>762</v>
      </c>
      <c r="C3147" t="s">
        <v>756</v>
      </c>
      <c r="D3147">
        <v>2050</v>
      </c>
      <c r="E3147">
        <v>8700.6390449999999</v>
      </c>
      <c r="F3147" t="s">
        <v>753</v>
      </c>
      <c r="G3147" t="s">
        <v>732</v>
      </c>
      <c r="H3147" t="s">
        <v>767</v>
      </c>
      <c r="I3147" t="s">
        <v>768</v>
      </c>
    </row>
    <row r="3148" spans="1:9">
      <c r="A3148">
        <v>3147</v>
      </c>
      <c r="B3148" t="s">
        <v>762</v>
      </c>
      <c r="C3148" t="s">
        <v>757</v>
      </c>
      <c r="D3148">
        <v>1990</v>
      </c>
      <c r="E3148">
        <v>97.22584113491844</v>
      </c>
      <c r="F3148" t="s">
        <v>753</v>
      </c>
      <c r="G3148" t="s">
        <v>732</v>
      </c>
      <c r="H3148" t="s">
        <v>767</v>
      </c>
      <c r="I3148" t="s">
        <v>768</v>
      </c>
    </row>
    <row r="3149" spans="1:9">
      <c r="A3149">
        <v>3148</v>
      </c>
      <c r="B3149" t="s">
        <v>762</v>
      </c>
      <c r="C3149" t="s">
        <v>757</v>
      </c>
      <c r="D3149">
        <v>1991</v>
      </c>
      <c r="E3149">
        <v>94.273860597722447</v>
      </c>
      <c r="F3149" t="s">
        <v>753</v>
      </c>
      <c r="G3149" t="s">
        <v>732</v>
      </c>
      <c r="H3149" t="s">
        <v>767</v>
      </c>
      <c r="I3149" t="s">
        <v>768</v>
      </c>
    </row>
    <row r="3150" spans="1:9">
      <c r="A3150">
        <v>3149</v>
      </c>
      <c r="B3150" t="s">
        <v>762</v>
      </c>
      <c r="C3150" t="s">
        <v>757</v>
      </c>
      <c r="D3150">
        <v>1992</v>
      </c>
      <c r="E3150">
        <v>101.8018139228632</v>
      </c>
      <c r="F3150" t="s">
        <v>753</v>
      </c>
      <c r="G3150" t="s">
        <v>732</v>
      </c>
      <c r="H3150" t="s">
        <v>767</v>
      </c>
      <c r="I3150" t="s">
        <v>768</v>
      </c>
    </row>
    <row r="3151" spans="1:9">
      <c r="A3151">
        <v>3150</v>
      </c>
      <c r="B3151" t="s">
        <v>762</v>
      </c>
      <c r="C3151" t="s">
        <v>757</v>
      </c>
      <c r="D3151">
        <v>1993</v>
      </c>
      <c r="E3151">
        <v>100.4729158486728</v>
      </c>
      <c r="F3151" t="s">
        <v>753</v>
      </c>
      <c r="G3151" t="s">
        <v>732</v>
      </c>
      <c r="H3151" t="s">
        <v>767</v>
      </c>
      <c r="I3151" t="s">
        <v>768</v>
      </c>
    </row>
    <row r="3152" spans="1:9">
      <c r="A3152">
        <v>3151</v>
      </c>
      <c r="B3152" t="s">
        <v>762</v>
      </c>
      <c r="C3152" t="s">
        <v>757</v>
      </c>
      <c r="D3152">
        <v>1994</v>
      </c>
      <c r="E3152">
        <v>107.4163232452433</v>
      </c>
      <c r="F3152" t="s">
        <v>753</v>
      </c>
      <c r="G3152" t="s">
        <v>732</v>
      </c>
      <c r="H3152" t="s">
        <v>767</v>
      </c>
      <c r="I3152" t="s">
        <v>768</v>
      </c>
    </row>
    <row r="3153" spans="1:9">
      <c r="A3153">
        <v>3152</v>
      </c>
      <c r="B3153" t="s">
        <v>762</v>
      </c>
      <c r="C3153" t="s">
        <v>757</v>
      </c>
      <c r="D3153">
        <v>1995</v>
      </c>
      <c r="E3153">
        <v>106.3076102402914</v>
      </c>
      <c r="F3153" t="s">
        <v>753</v>
      </c>
      <c r="G3153" t="s">
        <v>732</v>
      </c>
      <c r="H3153" t="s">
        <v>767</v>
      </c>
      <c r="I3153" t="s">
        <v>768</v>
      </c>
    </row>
    <row r="3154" spans="1:9">
      <c r="A3154">
        <v>3153</v>
      </c>
      <c r="B3154" t="s">
        <v>762</v>
      </c>
      <c r="C3154" t="s">
        <v>757</v>
      </c>
      <c r="D3154">
        <v>1996</v>
      </c>
      <c r="E3154">
        <v>103.4815301505564</v>
      </c>
      <c r="F3154" t="s">
        <v>753</v>
      </c>
      <c r="G3154" t="s">
        <v>732</v>
      </c>
      <c r="H3154" t="s">
        <v>767</v>
      </c>
      <c r="I3154" t="s">
        <v>768</v>
      </c>
    </row>
    <row r="3155" spans="1:9">
      <c r="A3155">
        <v>3154</v>
      </c>
      <c r="B3155" t="s">
        <v>762</v>
      </c>
      <c r="C3155" t="s">
        <v>757</v>
      </c>
      <c r="D3155">
        <v>1997</v>
      </c>
      <c r="E3155">
        <v>104.28590636242249</v>
      </c>
      <c r="F3155" t="s">
        <v>753</v>
      </c>
      <c r="G3155" t="s">
        <v>732</v>
      </c>
      <c r="H3155" t="s">
        <v>767</v>
      </c>
      <c r="I3155" t="s">
        <v>768</v>
      </c>
    </row>
    <row r="3156" spans="1:9">
      <c r="A3156">
        <v>3155</v>
      </c>
      <c r="B3156" t="s">
        <v>762</v>
      </c>
      <c r="C3156" t="s">
        <v>757</v>
      </c>
      <c r="D3156">
        <v>1998</v>
      </c>
      <c r="E3156">
        <v>100.50224858487969</v>
      </c>
      <c r="F3156" t="s">
        <v>753</v>
      </c>
      <c r="G3156" t="s">
        <v>732</v>
      </c>
      <c r="H3156" t="s">
        <v>767</v>
      </c>
      <c r="I3156" t="s">
        <v>768</v>
      </c>
    </row>
    <row r="3157" spans="1:9">
      <c r="A3157">
        <v>3156</v>
      </c>
      <c r="B3157" t="s">
        <v>762</v>
      </c>
      <c r="C3157" t="s">
        <v>757</v>
      </c>
      <c r="D3157">
        <v>1999</v>
      </c>
      <c r="E3157">
        <v>106.58094940013</v>
      </c>
      <c r="F3157" t="s">
        <v>753</v>
      </c>
      <c r="G3157" t="s">
        <v>732</v>
      </c>
      <c r="H3157" t="s">
        <v>767</v>
      </c>
      <c r="I3157" t="s">
        <v>768</v>
      </c>
    </row>
    <row r="3158" spans="1:9">
      <c r="A3158">
        <v>3157</v>
      </c>
      <c r="B3158" t="s">
        <v>762</v>
      </c>
      <c r="C3158" t="s">
        <v>757</v>
      </c>
      <c r="D3158">
        <v>2000</v>
      </c>
      <c r="E3158">
        <v>107.85985469562659</v>
      </c>
      <c r="F3158" t="s">
        <v>753</v>
      </c>
      <c r="G3158" t="s">
        <v>732</v>
      </c>
      <c r="H3158" t="s">
        <v>767</v>
      </c>
      <c r="I3158" t="s">
        <v>768</v>
      </c>
    </row>
    <row r="3159" spans="1:9">
      <c r="A3159">
        <v>3158</v>
      </c>
      <c r="B3159" t="s">
        <v>762</v>
      </c>
      <c r="C3159" t="s">
        <v>757</v>
      </c>
      <c r="D3159">
        <v>2001</v>
      </c>
      <c r="E3159">
        <v>112.7540391810805</v>
      </c>
      <c r="F3159" t="s">
        <v>753</v>
      </c>
      <c r="G3159" t="s">
        <v>732</v>
      </c>
      <c r="H3159" t="s">
        <v>767</v>
      </c>
      <c r="I3159" t="s">
        <v>768</v>
      </c>
    </row>
    <row r="3160" spans="1:9">
      <c r="A3160">
        <v>3159</v>
      </c>
      <c r="B3160" t="s">
        <v>762</v>
      </c>
      <c r="C3160" t="s">
        <v>757</v>
      </c>
      <c r="D3160">
        <v>2002</v>
      </c>
      <c r="E3160">
        <v>117.63589526538949</v>
      </c>
      <c r="F3160" t="s">
        <v>753</v>
      </c>
      <c r="G3160" t="s">
        <v>732</v>
      </c>
      <c r="H3160" t="s">
        <v>767</v>
      </c>
      <c r="I3160" t="s">
        <v>768</v>
      </c>
    </row>
    <row r="3161" spans="1:9">
      <c r="A3161">
        <v>3160</v>
      </c>
      <c r="B3161" t="s">
        <v>762</v>
      </c>
      <c r="C3161" t="s">
        <v>757</v>
      </c>
      <c r="D3161">
        <v>2003</v>
      </c>
      <c r="E3161">
        <v>126.9339172393048</v>
      </c>
      <c r="F3161" t="s">
        <v>753</v>
      </c>
      <c r="G3161" t="s">
        <v>732</v>
      </c>
      <c r="H3161" t="s">
        <v>767</v>
      </c>
      <c r="I3161" t="s">
        <v>768</v>
      </c>
    </row>
    <row r="3162" spans="1:9">
      <c r="A3162">
        <v>3161</v>
      </c>
      <c r="B3162" t="s">
        <v>762</v>
      </c>
      <c r="C3162" t="s">
        <v>757</v>
      </c>
      <c r="D3162">
        <v>2004</v>
      </c>
      <c r="E3162">
        <v>131.62394862131151</v>
      </c>
      <c r="F3162" t="s">
        <v>753</v>
      </c>
      <c r="G3162" t="s">
        <v>732</v>
      </c>
      <c r="H3162" t="s">
        <v>767</v>
      </c>
      <c r="I3162" t="s">
        <v>768</v>
      </c>
    </row>
    <row r="3163" spans="1:9">
      <c r="A3163">
        <v>3162</v>
      </c>
      <c r="B3163" t="s">
        <v>762</v>
      </c>
      <c r="C3163" t="s">
        <v>757</v>
      </c>
      <c r="D3163">
        <v>2005</v>
      </c>
      <c r="E3163">
        <v>137.34819864491519</v>
      </c>
      <c r="F3163" t="s">
        <v>753</v>
      </c>
      <c r="G3163" t="s">
        <v>732</v>
      </c>
      <c r="H3163" t="s">
        <v>767</v>
      </c>
      <c r="I3163" t="s">
        <v>768</v>
      </c>
    </row>
    <row r="3164" spans="1:9">
      <c r="A3164">
        <v>3163</v>
      </c>
      <c r="B3164" t="s">
        <v>762</v>
      </c>
      <c r="C3164" t="s">
        <v>757</v>
      </c>
      <c r="D3164">
        <v>2006</v>
      </c>
      <c r="E3164">
        <v>136.2982740160279</v>
      </c>
      <c r="F3164" t="s">
        <v>753</v>
      </c>
      <c r="G3164" t="s">
        <v>732</v>
      </c>
      <c r="H3164" t="s">
        <v>767</v>
      </c>
      <c r="I3164" t="s">
        <v>768</v>
      </c>
    </row>
    <row r="3165" spans="1:9">
      <c r="A3165">
        <v>3164</v>
      </c>
      <c r="B3165" t="s">
        <v>762</v>
      </c>
      <c r="C3165" t="s">
        <v>757</v>
      </c>
      <c r="D3165">
        <v>2007</v>
      </c>
      <c r="E3165">
        <v>127.89511859557351</v>
      </c>
      <c r="F3165" t="s">
        <v>753</v>
      </c>
      <c r="G3165" t="s">
        <v>732</v>
      </c>
      <c r="H3165" t="s">
        <v>767</v>
      </c>
      <c r="I3165" t="s">
        <v>768</v>
      </c>
    </row>
    <row r="3166" spans="1:9">
      <c r="A3166">
        <v>3165</v>
      </c>
      <c r="B3166" t="s">
        <v>762</v>
      </c>
      <c r="C3166" t="s">
        <v>757</v>
      </c>
      <c r="D3166">
        <v>2008</v>
      </c>
      <c r="E3166">
        <v>130.08752468871009</v>
      </c>
      <c r="F3166" t="s">
        <v>753</v>
      </c>
      <c r="G3166" t="s">
        <v>732</v>
      </c>
      <c r="H3166" t="s">
        <v>767</v>
      </c>
      <c r="I3166" t="s">
        <v>768</v>
      </c>
    </row>
    <row r="3167" spans="1:9">
      <c r="A3167">
        <v>3166</v>
      </c>
      <c r="B3167" t="s">
        <v>762</v>
      </c>
      <c r="C3167" t="s">
        <v>757</v>
      </c>
      <c r="D3167">
        <v>2009</v>
      </c>
      <c r="E3167">
        <v>117.5794629424736</v>
      </c>
      <c r="F3167" t="s">
        <v>753</v>
      </c>
      <c r="G3167" t="s">
        <v>732</v>
      </c>
      <c r="H3167" t="s">
        <v>767</v>
      </c>
      <c r="I3167" t="s">
        <v>768</v>
      </c>
    </row>
    <row r="3168" spans="1:9">
      <c r="A3168">
        <v>3167</v>
      </c>
      <c r="B3168" t="s">
        <v>762</v>
      </c>
      <c r="C3168" t="s">
        <v>757</v>
      </c>
      <c r="D3168">
        <v>2010</v>
      </c>
      <c r="E3168">
        <v>113.49040731721939</v>
      </c>
      <c r="F3168" t="s">
        <v>753</v>
      </c>
      <c r="G3168" t="s">
        <v>732</v>
      </c>
      <c r="H3168" t="s">
        <v>767</v>
      </c>
      <c r="I3168" t="s">
        <v>768</v>
      </c>
    </row>
    <row r="3169" spans="1:9">
      <c r="A3169">
        <v>3168</v>
      </c>
      <c r="B3169" t="s">
        <v>762</v>
      </c>
      <c r="C3169" t="s">
        <v>757</v>
      </c>
      <c r="D3169">
        <v>2011</v>
      </c>
      <c r="E3169">
        <v>116.27448138910979</v>
      </c>
      <c r="F3169" t="s">
        <v>753</v>
      </c>
      <c r="G3169" t="s">
        <v>732</v>
      </c>
      <c r="H3169" t="s">
        <v>767</v>
      </c>
      <c r="I3169" t="s">
        <v>768</v>
      </c>
    </row>
    <row r="3170" spans="1:9">
      <c r="A3170">
        <v>3169</v>
      </c>
      <c r="B3170" t="s">
        <v>762</v>
      </c>
      <c r="C3170" t="s">
        <v>757</v>
      </c>
      <c r="D3170">
        <v>2012</v>
      </c>
      <c r="E3170">
        <v>124.2116936674868</v>
      </c>
      <c r="F3170" t="s">
        <v>753</v>
      </c>
      <c r="G3170" t="s">
        <v>732</v>
      </c>
      <c r="H3170" t="s">
        <v>767</v>
      </c>
      <c r="I3170" t="s">
        <v>768</v>
      </c>
    </row>
    <row r="3171" spans="1:9">
      <c r="A3171">
        <v>3170</v>
      </c>
      <c r="B3171" t="s">
        <v>762</v>
      </c>
      <c r="C3171" t="s">
        <v>757</v>
      </c>
      <c r="D3171">
        <v>2013</v>
      </c>
      <c r="E3171">
        <v>123.24783209675491</v>
      </c>
      <c r="F3171" t="s">
        <v>753</v>
      </c>
      <c r="G3171" t="s">
        <v>732</v>
      </c>
      <c r="H3171" t="s">
        <v>767</v>
      </c>
      <c r="I3171" t="s">
        <v>768</v>
      </c>
    </row>
    <row r="3172" spans="1:9">
      <c r="A3172">
        <v>3171</v>
      </c>
      <c r="B3172" t="s">
        <v>762</v>
      </c>
      <c r="C3172" t="s">
        <v>757</v>
      </c>
      <c r="D3172">
        <v>2014</v>
      </c>
      <c r="E3172">
        <v>118.0064196499867</v>
      </c>
      <c r="F3172" t="s">
        <v>753</v>
      </c>
      <c r="G3172" t="s">
        <v>732</v>
      </c>
      <c r="H3172" t="s">
        <v>767</v>
      </c>
      <c r="I3172" t="s">
        <v>768</v>
      </c>
    </row>
    <row r="3173" spans="1:9">
      <c r="A3173">
        <v>3172</v>
      </c>
      <c r="B3173" t="s">
        <v>762</v>
      </c>
      <c r="C3173" t="s">
        <v>757</v>
      </c>
      <c r="D3173">
        <v>2015</v>
      </c>
      <c r="E3173">
        <v>118.3723281463313</v>
      </c>
      <c r="F3173" t="s">
        <v>753</v>
      </c>
      <c r="G3173" t="s">
        <v>732</v>
      </c>
      <c r="H3173" t="s">
        <v>767</v>
      </c>
      <c r="I3173" t="s">
        <v>768</v>
      </c>
    </row>
    <row r="3174" spans="1:9">
      <c r="A3174">
        <v>3173</v>
      </c>
      <c r="B3174" t="s">
        <v>762</v>
      </c>
      <c r="C3174" t="s">
        <v>757</v>
      </c>
      <c r="D3174">
        <v>2016</v>
      </c>
      <c r="E3174">
        <v>117.4872087576305</v>
      </c>
      <c r="F3174" t="s">
        <v>753</v>
      </c>
      <c r="G3174" t="s">
        <v>732</v>
      </c>
      <c r="H3174" t="s">
        <v>767</v>
      </c>
      <c r="I3174" t="s">
        <v>768</v>
      </c>
    </row>
    <row r="3175" spans="1:9">
      <c r="A3175">
        <v>3174</v>
      </c>
      <c r="B3175" t="s">
        <v>762</v>
      </c>
      <c r="C3175" t="s">
        <v>757</v>
      </c>
      <c r="D3175">
        <v>2017</v>
      </c>
      <c r="E3175">
        <v>115.9572173003658</v>
      </c>
      <c r="F3175" t="s">
        <v>753</v>
      </c>
      <c r="G3175" t="s">
        <v>732</v>
      </c>
      <c r="H3175" t="s">
        <v>767</v>
      </c>
      <c r="I3175" t="s">
        <v>768</v>
      </c>
    </row>
    <row r="3176" spans="1:9">
      <c r="A3176">
        <v>3175</v>
      </c>
      <c r="B3176" t="s">
        <v>762</v>
      </c>
      <c r="C3176" t="s">
        <v>757</v>
      </c>
      <c r="D3176">
        <v>2018</v>
      </c>
      <c r="E3176">
        <v>118.3356520122986</v>
      </c>
      <c r="F3176" t="s">
        <v>753</v>
      </c>
      <c r="G3176" t="s">
        <v>732</v>
      </c>
      <c r="H3176" t="s">
        <v>767</v>
      </c>
      <c r="I3176" t="s">
        <v>768</v>
      </c>
    </row>
    <row r="3177" spans="1:9">
      <c r="A3177">
        <v>3176</v>
      </c>
      <c r="B3177" t="s">
        <v>762</v>
      </c>
      <c r="C3177" t="s">
        <v>757</v>
      </c>
      <c r="D3177">
        <v>2019</v>
      </c>
      <c r="E3177">
        <v>126.47902397167159</v>
      </c>
      <c r="F3177" t="s">
        <v>753</v>
      </c>
      <c r="G3177" t="s">
        <v>732</v>
      </c>
      <c r="H3177" t="s">
        <v>767</v>
      </c>
      <c r="I3177" t="s">
        <v>768</v>
      </c>
    </row>
    <row r="3178" spans="1:9">
      <c r="A3178">
        <v>3177</v>
      </c>
      <c r="B3178" t="s">
        <v>762</v>
      </c>
      <c r="C3178" t="s">
        <v>757</v>
      </c>
      <c r="D3178">
        <v>2020</v>
      </c>
      <c r="E3178">
        <v>121.2530670603942</v>
      </c>
      <c r="F3178" t="s">
        <v>753</v>
      </c>
      <c r="G3178" t="s">
        <v>732</v>
      </c>
      <c r="H3178" t="s">
        <v>767</v>
      </c>
      <c r="I3178" t="s">
        <v>768</v>
      </c>
    </row>
    <row r="3179" spans="1:9">
      <c r="A3179">
        <v>3178</v>
      </c>
      <c r="B3179" t="s">
        <v>762</v>
      </c>
      <c r="C3179" t="s">
        <v>757</v>
      </c>
      <c r="D3179">
        <v>2021</v>
      </c>
      <c r="E3179">
        <v>127.0220586496464</v>
      </c>
      <c r="F3179" t="s">
        <v>753</v>
      </c>
      <c r="G3179" t="s">
        <v>732</v>
      </c>
      <c r="H3179" t="s">
        <v>767</v>
      </c>
      <c r="I3179" t="s">
        <v>768</v>
      </c>
    </row>
    <row r="3180" spans="1:9">
      <c r="A3180">
        <v>3179</v>
      </c>
      <c r="B3180" t="s">
        <v>762</v>
      </c>
      <c r="C3180" t="s">
        <v>757</v>
      </c>
      <c r="D3180">
        <v>2022</v>
      </c>
      <c r="E3180">
        <v>119.3371681794181</v>
      </c>
      <c r="F3180" t="s">
        <v>753</v>
      </c>
      <c r="G3180" t="s">
        <v>732</v>
      </c>
      <c r="H3180" t="s">
        <v>767</v>
      </c>
      <c r="I3180" t="s">
        <v>768</v>
      </c>
    </row>
    <row r="3181" spans="1:9">
      <c r="A3181">
        <v>3180</v>
      </c>
      <c r="B3181" t="s">
        <v>762</v>
      </c>
      <c r="C3181" t="s">
        <v>757</v>
      </c>
      <c r="D3181">
        <v>2023</v>
      </c>
      <c r="E3181">
        <v>113.05111637707211</v>
      </c>
      <c r="F3181" t="s">
        <v>753</v>
      </c>
      <c r="G3181" t="s">
        <v>732</v>
      </c>
      <c r="H3181" t="s">
        <v>767</v>
      </c>
      <c r="I3181" t="s">
        <v>768</v>
      </c>
    </row>
    <row r="3182" spans="1:9">
      <c r="A3182">
        <v>3181</v>
      </c>
      <c r="B3182" t="s">
        <v>762</v>
      </c>
      <c r="C3182" t="s">
        <v>757</v>
      </c>
      <c r="D3182">
        <v>2024</v>
      </c>
      <c r="E3182">
        <v>112.4773508</v>
      </c>
      <c r="F3182" t="s">
        <v>753</v>
      </c>
      <c r="G3182" t="s">
        <v>732</v>
      </c>
      <c r="H3182" t="s">
        <v>767</v>
      </c>
      <c r="I3182" t="s">
        <v>768</v>
      </c>
    </row>
    <row r="3183" spans="1:9">
      <c r="A3183">
        <v>3182</v>
      </c>
      <c r="B3183" t="s">
        <v>762</v>
      </c>
      <c r="C3183" t="s">
        <v>757</v>
      </c>
      <c r="D3183">
        <v>2025</v>
      </c>
      <c r="E3183">
        <v>111.9801678</v>
      </c>
      <c r="F3183" t="s">
        <v>753</v>
      </c>
      <c r="G3183" t="s">
        <v>732</v>
      </c>
      <c r="H3183" t="s">
        <v>767</v>
      </c>
      <c r="I3183" t="s">
        <v>768</v>
      </c>
    </row>
    <row r="3184" spans="1:9">
      <c r="A3184">
        <v>3183</v>
      </c>
      <c r="B3184" t="s">
        <v>762</v>
      </c>
      <c r="C3184" t="s">
        <v>757</v>
      </c>
      <c r="D3184">
        <v>2026</v>
      </c>
      <c r="E3184">
        <v>111.4691351</v>
      </c>
      <c r="F3184" t="s">
        <v>753</v>
      </c>
      <c r="G3184" t="s">
        <v>732</v>
      </c>
      <c r="H3184" t="s">
        <v>767</v>
      </c>
      <c r="I3184" t="s">
        <v>768</v>
      </c>
    </row>
    <row r="3185" spans="1:9">
      <c r="A3185">
        <v>3184</v>
      </c>
      <c r="B3185" t="s">
        <v>762</v>
      </c>
      <c r="C3185" t="s">
        <v>757</v>
      </c>
      <c r="D3185">
        <v>2027</v>
      </c>
      <c r="E3185">
        <v>111.2657421</v>
      </c>
      <c r="F3185" t="s">
        <v>753</v>
      </c>
      <c r="G3185" t="s">
        <v>732</v>
      </c>
      <c r="H3185" t="s">
        <v>767</v>
      </c>
      <c r="I3185" t="s">
        <v>768</v>
      </c>
    </row>
    <row r="3186" spans="1:9">
      <c r="A3186">
        <v>3185</v>
      </c>
      <c r="B3186" t="s">
        <v>762</v>
      </c>
      <c r="C3186" t="s">
        <v>757</v>
      </c>
      <c r="D3186">
        <v>2028</v>
      </c>
      <c r="E3186">
        <v>104.26420469999999</v>
      </c>
      <c r="F3186" t="s">
        <v>753</v>
      </c>
      <c r="G3186" t="s">
        <v>732</v>
      </c>
      <c r="H3186" t="s">
        <v>767</v>
      </c>
      <c r="I3186" t="s">
        <v>768</v>
      </c>
    </row>
    <row r="3187" spans="1:9">
      <c r="A3187">
        <v>3186</v>
      </c>
      <c r="B3187" t="s">
        <v>762</v>
      </c>
      <c r="C3187" t="s">
        <v>757</v>
      </c>
      <c r="D3187">
        <v>2029</v>
      </c>
      <c r="E3187">
        <v>102.58490399999999</v>
      </c>
      <c r="F3187" t="s">
        <v>753</v>
      </c>
      <c r="G3187" t="s">
        <v>732</v>
      </c>
      <c r="H3187" t="s">
        <v>767</v>
      </c>
      <c r="I3187" t="s">
        <v>768</v>
      </c>
    </row>
    <row r="3188" spans="1:9">
      <c r="A3188">
        <v>3187</v>
      </c>
      <c r="B3188" t="s">
        <v>762</v>
      </c>
      <c r="C3188" t="s">
        <v>757</v>
      </c>
      <c r="D3188">
        <v>2030</v>
      </c>
      <c r="E3188">
        <v>101.15373409999999</v>
      </c>
      <c r="F3188" t="s">
        <v>753</v>
      </c>
      <c r="G3188" t="s">
        <v>732</v>
      </c>
      <c r="H3188" t="s">
        <v>767</v>
      </c>
      <c r="I3188" t="s">
        <v>768</v>
      </c>
    </row>
    <row r="3189" spans="1:9">
      <c r="A3189">
        <v>3188</v>
      </c>
      <c r="B3189" t="s">
        <v>762</v>
      </c>
      <c r="C3189" t="s">
        <v>757</v>
      </c>
      <c r="D3189">
        <v>2031</v>
      </c>
      <c r="E3189">
        <v>99.535852379999994</v>
      </c>
      <c r="F3189" t="s">
        <v>753</v>
      </c>
      <c r="G3189" t="s">
        <v>732</v>
      </c>
      <c r="H3189" t="s">
        <v>767</v>
      </c>
      <c r="I3189" t="s">
        <v>768</v>
      </c>
    </row>
    <row r="3190" spans="1:9">
      <c r="A3190">
        <v>3189</v>
      </c>
      <c r="B3190" t="s">
        <v>762</v>
      </c>
      <c r="C3190" t="s">
        <v>757</v>
      </c>
      <c r="D3190">
        <v>2032</v>
      </c>
      <c r="E3190">
        <v>97.840316290000004</v>
      </c>
      <c r="F3190" t="s">
        <v>753</v>
      </c>
      <c r="G3190" t="s">
        <v>732</v>
      </c>
      <c r="H3190" t="s">
        <v>767</v>
      </c>
      <c r="I3190" t="s">
        <v>768</v>
      </c>
    </row>
    <row r="3191" spans="1:9">
      <c r="A3191">
        <v>3190</v>
      </c>
      <c r="B3191" t="s">
        <v>762</v>
      </c>
      <c r="C3191" t="s">
        <v>757</v>
      </c>
      <c r="D3191">
        <v>2033</v>
      </c>
      <c r="E3191">
        <v>95.808806390000001</v>
      </c>
      <c r="F3191" t="s">
        <v>753</v>
      </c>
      <c r="G3191" t="s">
        <v>732</v>
      </c>
      <c r="H3191" t="s">
        <v>767</v>
      </c>
      <c r="I3191" t="s">
        <v>768</v>
      </c>
    </row>
    <row r="3192" spans="1:9">
      <c r="A3192">
        <v>3191</v>
      </c>
      <c r="B3192" t="s">
        <v>762</v>
      </c>
      <c r="C3192" t="s">
        <v>757</v>
      </c>
      <c r="D3192">
        <v>2034</v>
      </c>
      <c r="E3192">
        <v>93.600928379999999</v>
      </c>
      <c r="F3192" t="s">
        <v>753</v>
      </c>
      <c r="G3192" t="s">
        <v>732</v>
      </c>
      <c r="H3192" t="s">
        <v>767</v>
      </c>
      <c r="I3192" t="s">
        <v>768</v>
      </c>
    </row>
    <row r="3193" spans="1:9">
      <c r="A3193">
        <v>3192</v>
      </c>
      <c r="B3193" t="s">
        <v>762</v>
      </c>
      <c r="C3193" t="s">
        <v>757</v>
      </c>
      <c r="D3193">
        <v>2035</v>
      </c>
      <c r="E3193">
        <v>91.076125529999999</v>
      </c>
      <c r="F3193" t="s">
        <v>753</v>
      </c>
      <c r="G3193" t="s">
        <v>732</v>
      </c>
      <c r="H3193" t="s">
        <v>767</v>
      </c>
      <c r="I3193" t="s">
        <v>768</v>
      </c>
    </row>
    <row r="3194" spans="1:9">
      <c r="A3194">
        <v>3193</v>
      </c>
      <c r="B3194" t="s">
        <v>762</v>
      </c>
      <c r="C3194" t="s">
        <v>757</v>
      </c>
      <c r="D3194">
        <v>2036</v>
      </c>
      <c r="E3194">
        <v>88.405354329999994</v>
      </c>
      <c r="F3194" t="s">
        <v>753</v>
      </c>
      <c r="G3194" t="s">
        <v>732</v>
      </c>
      <c r="H3194" t="s">
        <v>767</v>
      </c>
      <c r="I3194" t="s">
        <v>768</v>
      </c>
    </row>
    <row r="3195" spans="1:9">
      <c r="A3195">
        <v>3194</v>
      </c>
      <c r="B3195" t="s">
        <v>762</v>
      </c>
      <c r="C3195" t="s">
        <v>757</v>
      </c>
      <c r="D3195">
        <v>2037</v>
      </c>
      <c r="E3195">
        <v>85.622423870000006</v>
      </c>
      <c r="F3195" t="s">
        <v>753</v>
      </c>
      <c r="G3195" t="s">
        <v>732</v>
      </c>
      <c r="H3195" t="s">
        <v>767</v>
      </c>
      <c r="I3195" t="s">
        <v>768</v>
      </c>
    </row>
    <row r="3196" spans="1:9">
      <c r="A3196">
        <v>3195</v>
      </c>
      <c r="B3196" t="s">
        <v>762</v>
      </c>
      <c r="C3196" t="s">
        <v>757</v>
      </c>
      <c r="D3196">
        <v>2038</v>
      </c>
      <c r="E3196">
        <v>84.927666549999998</v>
      </c>
      <c r="F3196" t="s">
        <v>753</v>
      </c>
      <c r="G3196" t="s">
        <v>732</v>
      </c>
      <c r="H3196" t="s">
        <v>767</v>
      </c>
      <c r="I3196" t="s">
        <v>768</v>
      </c>
    </row>
    <row r="3197" spans="1:9">
      <c r="A3197">
        <v>3196</v>
      </c>
      <c r="B3197" t="s">
        <v>762</v>
      </c>
      <c r="C3197" t="s">
        <v>757</v>
      </c>
      <c r="D3197">
        <v>2039</v>
      </c>
      <c r="E3197">
        <v>84.122927480000001</v>
      </c>
      <c r="F3197" t="s">
        <v>753</v>
      </c>
      <c r="G3197" t="s">
        <v>732</v>
      </c>
      <c r="H3197" t="s">
        <v>767</v>
      </c>
      <c r="I3197" t="s">
        <v>768</v>
      </c>
    </row>
    <row r="3198" spans="1:9">
      <c r="A3198">
        <v>3197</v>
      </c>
      <c r="B3198" t="s">
        <v>762</v>
      </c>
      <c r="C3198" t="s">
        <v>757</v>
      </c>
      <c r="D3198">
        <v>2040</v>
      </c>
      <c r="E3198">
        <v>83.109281960000004</v>
      </c>
      <c r="F3198" t="s">
        <v>753</v>
      </c>
      <c r="G3198" t="s">
        <v>732</v>
      </c>
      <c r="H3198" t="s">
        <v>767</v>
      </c>
      <c r="I3198" t="s">
        <v>768</v>
      </c>
    </row>
    <row r="3199" spans="1:9">
      <c r="A3199">
        <v>3198</v>
      </c>
      <c r="B3199" t="s">
        <v>762</v>
      </c>
      <c r="C3199" t="s">
        <v>757</v>
      </c>
      <c r="D3199">
        <v>2041</v>
      </c>
      <c r="E3199">
        <v>82.069506849999996</v>
      </c>
      <c r="F3199" t="s">
        <v>753</v>
      </c>
      <c r="G3199" t="s">
        <v>732</v>
      </c>
      <c r="H3199" t="s">
        <v>767</v>
      </c>
      <c r="I3199" t="s">
        <v>768</v>
      </c>
    </row>
    <row r="3200" spans="1:9">
      <c r="A3200">
        <v>3199</v>
      </c>
      <c r="B3200" t="s">
        <v>762</v>
      </c>
      <c r="C3200" t="s">
        <v>757</v>
      </c>
      <c r="D3200">
        <v>2042</v>
      </c>
      <c r="E3200">
        <v>81.190754429999998</v>
      </c>
      <c r="F3200" t="s">
        <v>753</v>
      </c>
      <c r="G3200" t="s">
        <v>732</v>
      </c>
      <c r="H3200" t="s">
        <v>767</v>
      </c>
      <c r="I3200" t="s">
        <v>768</v>
      </c>
    </row>
    <row r="3201" spans="1:9">
      <c r="A3201">
        <v>3200</v>
      </c>
      <c r="B3201" t="s">
        <v>762</v>
      </c>
      <c r="C3201" t="s">
        <v>757</v>
      </c>
      <c r="D3201">
        <v>2043</v>
      </c>
      <c r="E3201">
        <v>80.491575159999996</v>
      </c>
      <c r="F3201" t="s">
        <v>753</v>
      </c>
      <c r="G3201" t="s">
        <v>732</v>
      </c>
      <c r="H3201" t="s">
        <v>767</v>
      </c>
      <c r="I3201" t="s">
        <v>768</v>
      </c>
    </row>
    <row r="3202" spans="1:9">
      <c r="A3202">
        <v>3201</v>
      </c>
      <c r="B3202" t="s">
        <v>762</v>
      </c>
      <c r="C3202" t="s">
        <v>757</v>
      </c>
      <c r="D3202">
        <v>2044</v>
      </c>
      <c r="E3202">
        <v>79.796008630000003</v>
      </c>
      <c r="F3202" t="s">
        <v>753</v>
      </c>
      <c r="G3202" t="s">
        <v>732</v>
      </c>
      <c r="H3202" t="s">
        <v>767</v>
      </c>
      <c r="I3202" t="s">
        <v>768</v>
      </c>
    </row>
    <row r="3203" spans="1:9">
      <c r="A3203">
        <v>3202</v>
      </c>
      <c r="B3203" t="s">
        <v>762</v>
      </c>
      <c r="C3203" t="s">
        <v>757</v>
      </c>
      <c r="D3203">
        <v>2045</v>
      </c>
      <c r="E3203">
        <v>79.157546969999999</v>
      </c>
      <c r="F3203" t="s">
        <v>753</v>
      </c>
      <c r="G3203" t="s">
        <v>732</v>
      </c>
      <c r="H3203" t="s">
        <v>767</v>
      </c>
      <c r="I3203" t="s">
        <v>768</v>
      </c>
    </row>
    <row r="3204" spans="1:9">
      <c r="A3204">
        <v>3203</v>
      </c>
      <c r="B3204" t="s">
        <v>762</v>
      </c>
      <c r="C3204" t="s">
        <v>757</v>
      </c>
      <c r="D3204">
        <v>2046</v>
      </c>
      <c r="E3204">
        <v>78.691277880000001</v>
      </c>
      <c r="F3204" t="s">
        <v>753</v>
      </c>
      <c r="G3204" t="s">
        <v>732</v>
      </c>
      <c r="H3204" t="s">
        <v>767</v>
      </c>
      <c r="I3204" t="s">
        <v>768</v>
      </c>
    </row>
    <row r="3205" spans="1:9">
      <c r="A3205">
        <v>3204</v>
      </c>
      <c r="B3205" t="s">
        <v>762</v>
      </c>
      <c r="C3205" t="s">
        <v>757</v>
      </c>
      <c r="D3205">
        <v>2047</v>
      </c>
      <c r="E3205">
        <v>78.304307019999996</v>
      </c>
      <c r="F3205" t="s">
        <v>753</v>
      </c>
      <c r="G3205" t="s">
        <v>732</v>
      </c>
      <c r="H3205" t="s">
        <v>767</v>
      </c>
      <c r="I3205" t="s">
        <v>768</v>
      </c>
    </row>
    <row r="3206" spans="1:9">
      <c r="A3206">
        <v>3205</v>
      </c>
      <c r="B3206" t="s">
        <v>762</v>
      </c>
      <c r="C3206" t="s">
        <v>757</v>
      </c>
      <c r="D3206">
        <v>2048</v>
      </c>
      <c r="E3206">
        <v>77.838857369999999</v>
      </c>
      <c r="F3206" t="s">
        <v>753</v>
      </c>
      <c r="G3206" t="s">
        <v>732</v>
      </c>
      <c r="H3206" t="s">
        <v>767</v>
      </c>
      <c r="I3206" t="s">
        <v>768</v>
      </c>
    </row>
    <row r="3207" spans="1:9">
      <c r="A3207">
        <v>3206</v>
      </c>
      <c r="B3207" t="s">
        <v>762</v>
      </c>
      <c r="C3207" t="s">
        <v>757</v>
      </c>
      <c r="D3207">
        <v>2049</v>
      </c>
      <c r="E3207">
        <v>77.519663449999996</v>
      </c>
      <c r="F3207" t="s">
        <v>753</v>
      </c>
      <c r="G3207" t="s">
        <v>732</v>
      </c>
      <c r="H3207" t="s">
        <v>767</v>
      </c>
      <c r="I3207" t="s">
        <v>768</v>
      </c>
    </row>
    <row r="3208" spans="1:9">
      <c r="A3208">
        <v>3207</v>
      </c>
      <c r="B3208" t="s">
        <v>762</v>
      </c>
      <c r="C3208" t="s">
        <v>757</v>
      </c>
      <c r="D3208">
        <v>2050</v>
      </c>
      <c r="E3208">
        <v>77.126975720000004</v>
      </c>
      <c r="F3208" t="s">
        <v>753</v>
      </c>
      <c r="G3208" t="s">
        <v>732</v>
      </c>
      <c r="H3208" t="s">
        <v>767</v>
      </c>
      <c r="I3208" t="s">
        <v>768</v>
      </c>
    </row>
    <row r="3209" spans="1:9">
      <c r="A3209">
        <v>3208</v>
      </c>
      <c r="B3209" t="s">
        <v>763</v>
      </c>
      <c r="C3209" t="s">
        <v>752</v>
      </c>
      <c r="D3209">
        <v>1990</v>
      </c>
      <c r="E3209">
        <v>88.784256736185952</v>
      </c>
      <c r="F3209" t="s">
        <v>753</v>
      </c>
      <c r="G3209" t="s">
        <v>732</v>
      </c>
      <c r="H3209" t="s">
        <v>767</v>
      </c>
      <c r="I3209" t="s">
        <v>768</v>
      </c>
    </row>
    <row r="3210" spans="1:9">
      <c r="A3210">
        <v>3209</v>
      </c>
      <c r="B3210" t="s">
        <v>763</v>
      </c>
      <c r="C3210" t="s">
        <v>752</v>
      </c>
      <c r="D3210">
        <v>1991</v>
      </c>
      <c r="E3210">
        <v>85.856689261512273</v>
      </c>
      <c r="F3210" t="s">
        <v>753</v>
      </c>
      <c r="G3210" t="s">
        <v>732</v>
      </c>
      <c r="H3210" t="s">
        <v>767</v>
      </c>
      <c r="I3210" t="s">
        <v>768</v>
      </c>
    </row>
    <row r="3211" spans="1:9">
      <c r="A3211">
        <v>3210</v>
      </c>
      <c r="B3211" t="s">
        <v>763</v>
      </c>
      <c r="C3211" t="s">
        <v>752</v>
      </c>
      <c r="D3211">
        <v>1992</v>
      </c>
      <c r="E3211">
        <v>84.007216006411468</v>
      </c>
      <c r="F3211" t="s">
        <v>753</v>
      </c>
      <c r="G3211" t="s">
        <v>732</v>
      </c>
      <c r="H3211" t="s">
        <v>767</v>
      </c>
      <c r="I3211" t="s">
        <v>768</v>
      </c>
    </row>
    <row r="3212" spans="1:9">
      <c r="A3212">
        <v>3211</v>
      </c>
      <c r="B3212" t="s">
        <v>763</v>
      </c>
      <c r="C3212" t="s">
        <v>752</v>
      </c>
      <c r="D3212">
        <v>1993</v>
      </c>
      <c r="E3212">
        <v>81.646142490913547</v>
      </c>
      <c r="F3212" t="s">
        <v>753</v>
      </c>
      <c r="G3212" t="s">
        <v>732</v>
      </c>
      <c r="H3212" t="s">
        <v>767</v>
      </c>
      <c r="I3212" t="s">
        <v>768</v>
      </c>
    </row>
    <row r="3213" spans="1:9">
      <c r="A3213">
        <v>3212</v>
      </c>
      <c r="B3213" t="s">
        <v>763</v>
      </c>
      <c r="C3213" t="s">
        <v>752</v>
      </c>
      <c r="D3213">
        <v>1994</v>
      </c>
      <c r="E3213">
        <v>80.338743332504237</v>
      </c>
      <c r="F3213" t="s">
        <v>753</v>
      </c>
      <c r="G3213" t="s">
        <v>732</v>
      </c>
      <c r="H3213" t="s">
        <v>767</v>
      </c>
      <c r="I3213" t="s">
        <v>768</v>
      </c>
    </row>
    <row r="3214" spans="1:9">
      <c r="A3214">
        <v>3213</v>
      </c>
      <c r="B3214" t="s">
        <v>763</v>
      </c>
      <c r="C3214" t="s">
        <v>752</v>
      </c>
      <c r="D3214">
        <v>1995</v>
      </c>
      <c r="E3214">
        <v>79.097065701496135</v>
      </c>
      <c r="F3214" t="s">
        <v>753</v>
      </c>
      <c r="G3214" t="s">
        <v>732</v>
      </c>
      <c r="H3214" t="s">
        <v>767</v>
      </c>
      <c r="I3214" t="s">
        <v>768</v>
      </c>
    </row>
    <row r="3215" spans="1:9">
      <c r="A3215">
        <v>3214</v>
      </c>
      <c r="B3215" t="s">
        <v>763</v>
      </c>
      <c r="C3215" t="s">
        <v>752</v>
      </c>
      <c r="D3215">
        <v>1996</v>
      </c>
      <c r="E3215">
        <v>75.460629777619459</v>
      </c>
      <c r="F3215" t="s">
        <v>753</v>
      </c>
      <c r="G3215" t="s">
        <v>732</v>
      </c>
      <c r="H3215" t="s">
        <v>767</v>
      </c>
      <c r="I3215" t="s">
        <v>768</v>
      </c>
    </row>
    <row r="3216" spans="1:9">
      <c r="A3216">
        <v>3215</v>
      </c>
      <c r="B3216" t="s">
        <v>763</v>
      </c>
      <c r="C3216" t="s">
        <v>752</v>
      </c>
      <c r="D3216">
        <v>1997</v>
      </c>
      <c r="E3216">
        <v>73.39236756223913</v>
      </c>
      <c r="F3216" t="s">
        <v>753</v>
      </c>
      <c r="G3216" t="s">
        <v>732</v>
      </c>
      <c r="H3216" t="s">
        <v>767</v>
      </c>
      <c r="I3216" t="s">
        <v>768</v>
      </c>
    </row>
    <row r="3217" spans="1:9">
      <c r="A3217">
        <v>3216</v>
      </c>
      <c r="B3217" t="s">
        <v>763</v>
      </c>
      <c r="C3217" t="s">
        <v>752</v>
      </c>
      <c r="D3217">
        <v>1998</v>
      </c>
      <c r="E3217">
        <v>70.329425572890969</v>
      </c>
      <c r="F3217" t="s">
        <v>753</v>
      </c>
      <c r="G3217" t="s">
        <v>732</v>
      </c>
      <c r="H3217" t="s">
        <v>767</v>
      </c>
      <c r="I3217" t="s">
        <v>768</v>
      </c>
    </row>
    <row r="3218" spans="1:9">
      <c r="A3218">
        <v>3217</v>
      </c>
      <c r="B3218" t="s">
        <v>763</v>
      </c>
      <c r="C3218" t="s">
        <v>752</v>
      </c>
      <c r="D3218">
        <v>1999</v>
      </c>
      <c r="E3218">
        <v>67.438068184704193</v>
      </c>
      <c r="F3218" t="s">
        <v>753</v>
      </c>
      <c r="G3218" t="s">
        <v>732</v>
      </c>
      <c r="H3218" t="s">
        <v>767</v>
      </c>
      <c r="I3218" t="s">
        <v>768</v>
      </c>
    </row>
    <row r="3219" spans="1:9">
      <c r="A3219">
        <v>3218</v>
      </c>
      <c r="B3219" t="s">
        <v>763</v>
      </c>
      <c r="C3219" t="s">
        <v>752</v>
      </c>
      <c r="D3219">
        <v>2000</v>
      </c>
      <c r="E3219">
        <v>63.933949394111139</v>
      </c>
      <c r="F3219" t="s">
        <v>753</v>
      </c>
      <c r="G3219" t="s">
        <v>732</v>
      </c>
      <c r="H3219" t="s">
        <v>767</v>
      </c>
      <c r="I3219" t="s">
        <v>768</v>
      </c>
    </row>
    <row r="3220" spans="1:9">
      <c r="A3220">
        <v>3219</v>
      </c>
      <c r="B3220" t="s">
        <v>763</v>
      </c>
      <c r="C3220" t="s">
        <v>752</v>
      </c>
      <c r="D3220">
        <v>2001</v>
      </c>
      <c r="E3220">
        <v>60.94691970678997</v>
      </c>
      <c r="F3220" t="s">
        <v>753</v>
      </c>
      <c r="G3220" t="s">
        <v>732</v>
      </c>
      <c r="H3220" t="s">
        <v>767</v>
      </c>
      <c r="I3220" t="s">
        <v>768</v>
      </c>
    </row>
    <row r="3221" spans="1:9">
      <c r="A3221">
        <v>3220</v>
      </c>
      <c r="B3221" t="s">
        <v>763</v>
      </c>
      <c r="C3221" t="s">
        <v>752</v>
      </c>
      <c r="D3221">
        <v>2002</v>
      </c>
      <c r="E3221">
        <v>59.367409422874843</v>
      </c>
      <c r="F3221" t="s">
        <v>753</v>
      </c>
      <c r="G3221" t="s">
        <v>732</v>
      </c>
      <c r="H3221" t="s">
        <v>767</v>
      </c>
      <c r="I3221" t="s">
        <v>768</v>
      </c>
    </row>
    <row r="3222" spans="1:9">
      <c r="A3222">
        <v>3221</v>
      </c>
      <c r="B3222" t="s">
        <v>763</v>
      </c>
      <c r="C3222" t="s">
        <v>752</v>
      </c>
      <c r="D3222">
        <v>2003</v>
      </c>
      <c r="E3222">
        <v>57.252927032027067</v>
      </c>
      <c r="F3222" t="s">
        <v>753</v>
      </c>
      <c r="G3222" t="s">
        <v>732</v>
      </c>
      <c r="H3222" t="s">
        <v>767</v>
      </c>
      <c r="I3222" t="s">
        <v>768</v>
      </c>
    </row>
    <row r="3223" spans="1:9">
      <c r="A3223">
        <v>3222</v>
      </c>
      <c r="B3223" t="s">
        <v>763</v>
      </c>
      <c r="C3223" t="s">
        <v>752</v>
      </c>
      <c r="D3223">
        <v>2004</v>
      </c>
      <c r="E3223">
        <v>54.75353648199988</v>
      </c>
      <c r="F3223" t="s">
        <v>753</v>
      </c>
      <c r="G3223" t="s">
        <v>732</v>
      </c>
      <c r="H3223" t="s">
        <v>767</v>
      </c>
      <c r="I3223" t="s">
        <v>768</v>
      </c>
    </row>
    <row r="3224" spans="1:9">
      <c r="A3224">
        <v>3223</v>
      </c>
      <c r="B3224" t="s">
        <v>763</v>
      </c>
      <c r="C3224" t="s">
        <v>752</v>
      </c>
      <c r="D3224">
        <v>2005</v>
      </c>
      <c r="E3224">
        <v>51.617590828304103</v>
      </c>
      <c r="F3224" t="s">
        <v>753</v>
      </c>
      <c r="G3224" t="s">
        <v>732</v>
      </c>
      <c r="H3224" t="s">
        <v>767</v>
      </c>
      <c r="I3224" t="s">
        <v>768</v>
      </c>
    </row>
    <row r="3225" spans="1:9">
      <c r="A3225">
        <v>3224</v>
      </c>
      <c r="B3225" t="s">
        <v>763</v>
      </c>
      <c r="C3225" t="s">
        <v>752</v>
      </c>
      <c r="D3225">
        <v>2006</v>
      </c>
      <c r="E3225">
        <v>47.998490356467613</v>
      </c>
      <c r="F3225" t="s">
        <v>753</v>
      </c>
      <c r="G3225" t="s">
        <v>732</v>
      </c>
      <c r="H3225" t="s">
        <v>767</v>
      </c>
      <c r="I3225" t="s">
        <v>768</v>
      </c>
    </row>
    <row r="3226" spans="1:9">
      <c r="A3226">
        <v>3225</v>
      </c>
      <c r="B3226" t="s">
        <v>763</v>
      </c>
      <c r="C3226" t="s">
        <v>752</v>
      </c>
      <c r="D3226">
        <v>2007</v>
      </c>
      <c r="E3226">
        <v>45.791763347098943</v>
      </c>
      <c r="F3226" t="s">
        <v>753</v>
      </c>
      <c r="G3226" t="s">
        <v>732</v>
      </c>
      <c r="H3226" t="s">
        <v>767</v>
      </c>
      <c r="I3226" t="s">
        <v>768</v>
      </c>
    </row>
    <row r="3227" spans="1:9">
      <c r="A3227">
        <v>3226</v>
      </c>
      <c r="B3227" t="s">
        <v>763</v>
      </c>
      <c r="C3227" t="s">
        <v>752</v>
      </c>
      <c r="D3227">
        <v>2008</v>
      </c>
      <c r="E3227">
        <v>42.482461519501591</v>
      </c>
      <c r="F3227" t="s">
        <v>753</v>
      </c>
      <c r="G3227" t="s">
        <v>732</v>
      </c>
      <c r="H3227" t="s">
        <v>767</v>
      </c>
      <c r="I3227" t="s">
        <v>768</v>
      </c>
    </row>
    <row r="3228" spans="1:9">
      <c r="A3228">
        <v>3227</v>
      </c>
      <c r="B3228" t="s">
        <v>763</v>
      </c>
      <c r="C3228" t="s">
        <v>752</v>
      </c>
      <c r="D3228">
        <v>2009</v>
      </c>
      <c r="E3228">
        <v>40.434926943879177</v>
      </c>
      <c r="F3228" t="s">
        <v>753</v>
      </c>
      <c r="G3228" t="s">
        <v>732</v>
      </c>
      <c r="H3228" t="s">
        <v>767</v>
      </c>
      <c r="I3228" t="s">
        <v>768</v>
      </c>
    </row>
    <row r="3229" spans="1:9">
      <c r="A3229">
        <v>3228</v>
      </c>
      <c r="B3229" t="s">
        <v>763</v>
      </c>
      <c r="C3229" t="s">
        <v>752</v>
      </c>
      <c r="D3229">
        <v>2010</v>
      </c>
      <c r="E3229">
        <v>38.466426466399952</v>
      </c>
      <c r="F3229" t="s">
        <v>753</v>
      </c>
      <c r="G3229" t="s">
        <v>732</v>
      </c>
      <c r="H3229" t="s">
        <v>767</v>
      </c>
      <c r="I3229" t="s">
        <v>768</v>
      </c>
    </row>
    <row r="3230" spans="1:9">
      <c r="A3230">
        <v>3229</v>
      </c>
      <c r="B3230" t="s">
        <v>763</v>
      </c>
      <c r="C3230" t="s">
        <v>752</v>
      </c>
      <c r="D3230">
        <v>2011</v>
      </c>
      <c r="E3230">
        <v>36.03273203914496</v>
      </c>
      <c r="F3230" t="s">
        <v>753</v>
      </c>
      <c r="G3230" t="s">
        <v>732</v>
      </c>
      <c r="H3230" t="s">
        <v>767</v>
      </c>
      <c r="I3230" t="s">
        <v>768</v>
      </c>
    </row>
    <row r="3231" spans="1:9">
      <c r="A3231">
        <v>3230</v>
      </c>
      <c r="B3231" t="s">
        <v>763</v>
      </c>
      <c r="C3231" t="s">
        <v>752</v>
      </c>
      <c r="D3231">
        <v>2012</v>
      </c>
      <c r="E3231">
        <v>34.154119654408717</v>
      </c>
      <c r="F3231" t="s">
        <v>753</v>
      </c>
      <c r="G3231" t="s">
        <v>732</v>
      </c>
      <c r="H3231" t="s">
        <v>767</v>
      </c>
      <c r="I3231" t="s">
        <v>768</v>
      </c>
    </row>
    <row r="3232" spans="1:9">
      <c r="A3232">
        <v>3231</v>
      </c>
      <c r="B3232" t="s">
        <v>763</v>
      </c>
      <c r="C3232" t="s">
        <v>752</v>
      </c>
      <c r="D3232">
        <v>2013</v>
      </c>
      <c r="E3232">
        <v>33.338885137308338</v>
      </c>
      <c r="F3232" t="s">
        <v>753</v>
      </c>
      <c r="G3232" t="s">
        <v>732</v>
      </c>
      <c r="H3232" t="s">
        <v>767</v>
      </c>
      <c r="I3232" t="s">
        <v>768</v>
      </c>
    </row>
    <row r="3233" spans="1:9">
      <c r="A3233">
        <v>3232</v>
      </c>
      <c r="B3233" t="s">
        <v>763</v>
      </c>
      <c r="C3233" t="s">
        <v>752</v>
      </c>
      <c r="D3233">
        <v>2014</v>
      </c>
      <c r="E3233">
        <v>32.180527726759301</v>
      </c>
      <c r="F3233" t="s">
        <v>753</v>
      </c>
      <c r="G3233" t="s">
        <v>732</v>
      </c>
      <c r="H3233" t="s">
        <v>767</v>
      </c>
      <c r="I3233" t="s">
        <v>768</v>
      </c>
    </row>
    <row r="3234" spans="1:9">
      <c r="A3234">
        <v>3233</v>
      </c>
      <c r="B3234" t="s">
        <v>763</v>
      </c>
      <c r="C3234" t="s">
        <v>752</v>
      </c>
      <c r="D3234">
        <v>2015</v>
      </c>
      <c r="E3234">
        <v>31.036312343068591</v>
      </c>
      <c r="F3234" t="s">
        <v>753</v>
      </c>
      <c r="G3234" t="s">
        <v>732</v>
      </c>
      <c r="H3234" t="s">
        <v>767</v>
      </c>
      <c r="I3234" t="s">
        <v>768</v>
      </c>
    </row>
    <row r="3235" spans="1:9">
      <c r="A3235">
        <v>3234</v>
      </c>
      <c r="B3235" t="s">
        <v>763</v>
      </c>
      <c r="C3235" t="s">
        <v>752</v>
      </c>
      <c r="D3235">
        <v>2016</v>
      </c>
      <c r="E3235">
        <v>29.947263940225891</v>
      </c>
      <c r="F3235" t="s">
        <v>753</v>
      </c>
      <c r="G3235" t="s">
        <v>732</v>
      </c>
      <c r="H3235" t="s">
        <v>767</v>
      </c>
      <c r="I3235" t="s">
        <v>768</v>
      </c>
    </row>
    <row r="3236" spans="1:9">
      <c r="A3236">
        <v>3235</v>
      </c>
      <c r="B3236" t="s">
        <v>763</v>
      </c>
      <c r="C3236" t="s">
        <v>752</v>
      </c>
      <c r="D3236">
        <v>2017</v>
      </c>
      <c r="E3236">
        <v>25.06375251759826</v>
      </c>
      <c r="F3236" t="s">
        <v>753</v>
      </c>
      <c r="G3236" t="s">
        <v>732</v>
      </c>
      <c r="H3236" t="s">
        <v>767</v>
      </c>
      <c r="I3236" t="s">
        <v>768</v>
      </c>
    </row>
    <row r="3237" spans="1:9">
      <c r="A3237">
        <v>3236</v>
      </c>
      <c r="B3237" t="s">
        <v>763</v>
      </c>
      <c r="C3237" t="s">
        <v>752</v>
      </c>
      <c r="D3237">
        <v>2018</v>
      </c>
      <c r="E3237">
        <v>23.295785374248329</v>
      </c>
      <c r="F3237" t="s">
        <v>753</v>
      </c>
      <c r="G3237" t="s">
        <v>732</v>
      </c>
      <c r="H3237" t="s">
        <v>767</v>
      </c>
      <c r="I3237" t="s">
        <v>768</v>
      </c>
    </row>
    <row r="3238" spans="1:9">
      <c r="A3238">
        <v>3237</v>
      </c>
      <c r="B3238" t="s">
        <v>763</v>
      </c>
      <c r="C3238" t="s">
        <v>752</v>
      </c>
      <c r="D3238">
        <v>2019</v>
      </c>
      <c r="E3238">
        <v>21.667855223915819</v>
      </c>
      <c r="F3238" t="s">
        <v>753</v>
      </c>
      <c r="G3238" t="s">
        <v>732</v>
      </c>
      <c r="H3238" t="s">
        <v>767</v>
      </c>
      <c r="I3238" t="s">
        <v>768</v>
      </c>
    </row>
    <row r="3239" spans="1:9">
      <c r="A3239">
        <v>3238</v>
      </c>
      <c r="B3239" t="s">
        <v>763</v>
      </c>
      <c r="C3239" t="s">
        <v>752</v>
      </c>
      <c r="D3239">
        <v>2020</v>
      </c>
      <c r="E3239">
        <v>19.138737085863418</v>
      </c>
      <c r="F3239" t="s">
        <v>753</v>
      </c>
      <c r="G3239" t="s">
        <v>732</v>
      </c>
      <c r="H3239" t="s">
        <v>767</v>
      </c>
      <c r="I3239" t="s">
        <v>768</v>
      </c>
    </row>
    <row r="3240" spans="1:9">
      <c r="A3240">
        <v>3239</v>
      </c>
      <c r="B3240" t="s">
        <v>763</v>
      </c>
      <c r="C3240" t="s">
        <v>752</v>
      </c>
      <c r="D3240">
        <v>2021</v>
      </c>
      <c r="E3240">
        <v>18.126885514455591</v>
      </c>
      <c r="F3240" t="s">
        <v>753</v>
      </c>
      <c r="G3240" t="s">
        <v>732</v>
      </c>
      <c r="H3240" t="s">
        <v>767</v>
      </c>
      <c r="I3240" t="s">
        <v>768</v>
      </c>
    </row>
    <row r="3241" spans="1:9">
      <c r="A3241">
        <v>3240</v>
      </c>
      <c r="B3241" t="s">
        <v>763</v>
      </c>
      <c r="C3241" t="s">
        <v>752</v>
      </c>
      <c r="D3241">
        <v>2022</v>
      </c>
      <c r="E3241">
        <v>16.3820294717212</v>
      </c>
      <c r="F3241" t="s">
        <v>753</v>
      </c>
      <c r="G3241" t="s">
        <v>732</v>
      </c>
      <c r="H3241" t="s">
        <v>767</v>
      </c>
      <c r="I3241" t="s">
        <v>768</v>
      </c>
    </row>
    <row r="3242" spans="1:9">
      <c r="A3242">
        <v>3241</v>
      </c>
      <c r="B3242" t="s">
        <v>763</v>
      </c>
      <c r="C3242" t="s">
        <v>752</v>
      </c>
      <c r="D3242">
        <v>2023</v>
      </c>
      <c r="E3242">
        <v>16.08452216511569</v>
      </c>
      <c r="F3242" t="s">
        <v>753</v>
      </c>
      <c r="G3242" t="s">
        <v>732</v>
      </c>
      <c r="H3242" t="s">
        <v>767</v>
      </c>
      <c r="I3242" t="s">
        <v>768</v>
      </c>
    </row>
    <row r="3243" spans="1:9">
      <c r="A3243">
        <v>3242</v>
      </c>
      <c r="B3243" t="s">
        <v>763</v>
      </c>
      <c r="C3243" t="s">
        <v>752</v>
      </c>
      <c r="D3243">
        <v>2024</v>
      </c>
      <c r="E3243">
        <v>46.506800089999999</v>
      </c>
      <c r="F3243" t="s">
        <v>753</v>
      </c>
      <c r="G3243" t="s">
        <v>732</v>
      </c>
      <c r="H3243" t="s">
        <v>767</v>
      </c>
      <c r="I3243" t="s">
        <v>768</v>
      </c>
    </row>
    <row r="3244" spans="1:9">
      <c r="A3244">
        <v>3243</v>
      </c>
      <c r="B3244" t="s">
        <v>763</v>
      </c>
      <c r="C3244" t="s">
        <v>752</v>
      </c>
      <c r="D3244">
        <v>2025</v>
      </c>
      <c r="E3244">
        <v>45.261964239999998</v>
      </c>
      <c r="F3244" t="s">
        <v>753</v>
      </c>
      <c r="G3244" t="s">
        <v>732</v>
      </c>
      <c r="H3244" t="s">
        <v>767</v>
      </c>
      <c r="I3244" t="s">
        <v>768</v>
      </c>
    </row>
    <row r="3245" spans="1:9">
      <c r="A3245">
        <v>3244</v>
      </c>
      <c r="B3245" t="s">
        <v>763</v>
      </c>
      <c r="C3245" t="s">
        <v>752</v>
      </c>
      <c r="D3245">
        <v>2026</v>
      </c>
      <c r="E3245">
        <v>44.58575716</v>
      </c>
      <c r="F3245" t="s">
        <v>753</v>
      </c>
      <c r="G3245" t="s">
        <v>732</v>
      </c>
      <c r="H3245" t="s">
        <v>767</v>
      </c>
      <c r="I3245" t="s">
        <v>768</v>
      </c>
    </row>
    <row r="3246" spans="1:9">
      <c r="A3246">
        <v>3245</v>
      </c>
      <c r="B3246" t="s">
        <v>763</v>
      </c>
      <c r="C3246" t="s">
        <v>752</v>
      </c>
      <c r="D3246">
        <v>2027</v>
      </c>
      <c r="E3246">
        <v>43.973457619999998</v>
      </c>
      <c r="F3246" t="s">
        <v>753</v>
      </c>
      <c r="G3246" t="s">
        <v>732</v>
      </c>
      <c r="H3246" t="s">
        <v>767</v>
      </c>
      <c r="I3246" t="s">
        <v>768</v>
      </c>
    </row>
    <row r="3247" spans="1:9">
      <c r="A3247">
        <v>3246</v>
      </c>
      <c r="B3247" t="s">
        <v>763</v>
      </c>
      <c r="C3247" t="s">
        <v>752</v>
      </c>
      <c r="D3247">
        <v>2028</v>
      </c>
      <c r="E3247">
        <v>43.21317148</v>
      </c>
      <c r="F3247" t="s">
        <v>753</v>
      </c>
      <c r="G3247" t="s">
        <v>732</v>
      </c>
      <c r="H3247" t="s">
        <v>767</v>
      </c>
      <c r="I3247" t="s">
        <v>768</v>
      </c>
    </row>
    <row r="3248" spans="1:9">
      <c r="A3248">
        <v>3247</v>
      </c>
      <c r="B3248" t="s">
        <v>763</v>
      </c>
      <c r="C3248" t="s">
        <v>752</v>
      </c>
      <c r="D3248">
        <v>2029</v>
      </c>
      <c r="E3248">
        <v>42.339076599999999</v>
      </c>
      <c r="F3248" t="s">
        <v>753</v>
      </c>
      <c r="G3248" t="s">
        <v>732</v>
      </c>
      <c r="H3248" t="s">
        <v>767</v>
      </c>
      <c r="I3248" t="s">
        <v>768</v>
      </c>
    </row>
    <row r="3249" spans="1:9">
      <c r="A3249">
        <v>3248</v>
      </c>
      <c r="B3249" t="s">
        <v>763</v>
      </c>
      <c r="C3249" t="s">
        <v>752</v>
      </c>
      <c r="D3249">
        <v>2030</v>
      </c>
      <c r="E3249">
        <v>41.344844760000001</v>
      </c>
      <c r="F3249" t="s">
        <v>753</v>
      </c>
      <c r="G3249" t="s">
        <v>732</v>
      </c>
      <c r="H3249" t="s">
        <v>767</v>
      </c>
      <c r="I3249" t="s">
        <v>768</v>
      </c>
    </row>
    <row r="3250" spans="1:9">
      <c r="A3250">
        <v>3249</v>
      </c>
      <c r="B3250" t="s">
        <v>763</v>
      </c>
      <c r="C3250" t="s">
        <v>752</v>
      </c>
      <c r="D3250">
        <v>2031</v>
      </c>
      <c r="E3250">
        <v>40.35902411</v>
      </c>
      <c r="F3250" t="s">
        <v>753</v>
      </c>
      <c r="G3250" t="s">
        <v>732</v>
      </c>
      <c r="H3250" t="s">
        <v>767</v>
      </c>
      <c r="I3250" t="s">
        <v>768</v>
      </c>
    </row>
    <row r="3251" spans="1:9">
      <c r="A3251">
        <v>3250</v>
      </c>
      <c r="B3251" t="s">
        <v>763</v>
      </c>
      <c r="C3251" t="s">
        <v>752</v>
      </c>
      <c r="D3251">
        <v>2032</v>
      </c>
      <c r="E3251">
        <v>39.258469859999998</v>
      </c>
      <c r="F3251" t="s">
        <v>753</v>
      </c>
      <c r="G3251" t="s">
        <v>732</v>
      </c>
      <c r="H3251" t="s">
        <v>767</v>
      </c>
      <c r="I3251" t="s">
        <v>768</v>
      </c>
    </row>
    <row r="3252" spans="1:9">
      <c r="A3252">
        <v>3251</v>
      </c>
      <c r="B3252" t="s">
        <v>763</v>
      </c>
      <c r="C3252" t="s">
        <v>752</v>
      </c>
      <c r="D3252">
        <v>2033</v>
      </c>
      <c r="E3252">
        <v>37.935105049999997</v>
      </c>
      <c r="F3252" t="s">
        <v>753</v>
      </c>
      <c r="G3252" t="s">
        <v>732</v>
      </c>
      <c r="H3252" t="s">
        <v>767</v>
      </c>
      <c r="I3252" t="s">
        <v>768</v>
      </c>
    </row>
    <row r="3253" spans="1:9">
      <c r="A3253">
        <v>3252</v>
      </c>
      <c r="B3253" t="s">
        <v>763</v>
      </c>
      <c r="C3253" t="s">
        <v>752</v>
      </c>
      <c r="D3253">
        <v>2034</v>
      </c>
      <c r="E3253">
        <v>36.629867599999997</v>
      </c>
      <c r="F3253" t="s">
        <v>753</v>
      </c>
      <c r="G3253" t="s">
        <v>732</v>
      </c>
      <c r="H3253" t="s">
        <v>767</v>
      </c>
      <c r="I3253" t="s">
        <v>768</v>
      </c>
    </row>
    <row r="3254" spans="1:9">
      <c r="A3254">
        <v>3253</v>
      </c>
      <c r="B3254" t="s">
        <v>763</v>
      </c>
      <c r="C3254" t="s">
        <v>752</v>
      </c>
      <c r="D3254">
        <v>2035</v>
      </c>
      <c r="E3254">
        <v>34.964892450000001</v>
      </c>
      <c r="F3254" t="s">
        <v>753</v>
      </c>
      <c r="G3254" t="s">
        <v>732</v>
      </c>
      <c r="H3254" t="s">
        <v>767</v>
      </c>
      <c r="I3254" t="s">
        <v>768</v>
      </c>
    </row>
    <row r="3255" spans="1:9">
      <c r="A3255">
        <v>3254</v>
      </c>
      <c r="B3255" t="s">
        <v>763</v>
      </c>
      <c r="C3255" t="s">
        <v>752</v>
      </c>
      <c r="D3255">
        <v>2036</v>
      </c>
      <c r="E3255">
        <v>33.40692361</v>
      </c>
      <c r="F3255" t="s">
        <v>753</v>
      </c>
      <c r="G3255" t="s">
        <v>732</v>
      </c>
      <c r="H3255" t="s">
        <v>767</v>
      </c>
      <c r="I3255" t="s">
        <v>768</v>
      </c>
    </row>
    <row r="3256" spans="1:9">
      <c r="A3256">
        <v>3255</v>
      </c>
      <c r="B3256" t="s">
        <v>763</v>
      </c>
      <c r="C3256" t="s">
        <v>752</v>
      </c>
      <c r="D3256">
        <v>2037</v>
      </c>
      <c r="E3256">
        <v>31.647504359999999</v>
      </c>
      <c r="F3256" t="s">
        <v>753</v>
      </c>
      <c r="G3256" t="s">
        <v>732</v>
      </c>
      <c r="H3256" t="s">
        <v>767</v>
      </c>
      <c r="I3256" t="s">
        <v>768</v>
      </c>
    </row>
    <row r="3257" spans="1:9">
      <c r="A3257">
        <v>3256</v>
      </c>
      <c r="B3257" t="s">
        <v>763</v>
      </c>
      <c r="C3257" t="s">
        <v>752</v>
      </c>
      <c r="D3257">
        <v>2038</v>
      </c>
      <c r="E3257">
        <v>29.590030179999999</v>
      </c>
      <c r="F3257" t="s">
        <v>753</v>
      </c>
      <c r="G3257" t="s">
        <v>732</v>
      </c>
      <c r="H3257" t="s">
        <v>767</v>
      </c>
      <c r="I3257" t="s">
        <v>768</v>
      </c>
    </row>
    <row r="3258" spans="1:9">
      <c r="A3258">
        <v>3257</v>
      </c>
      <c r="B3258" t="s">
        <v>763</v>
      </c>
      <c r="C3258" t="s">
        <v>752</v>
      </c>
      <c r="D3258">
        <v>2039</v>
      </c>
      <c r="E3258">
        <v>27.83790462</v>
      </c>
      <c r="F3258" t="s">
        <v>753</v>
      </c>
      <c r="G3258" t="s">
        <v>732</v>
      </c>
      <c r="H3258" t="s">
        <v>767</v>
      </c>
      <c r="I3258" t="s">
        <v>768</v>
      </c>
    </row>
    <row r="3259" spans="1:9">
      <c r="A3259">
        <v>3258</v>
      </c>
      <c r="B3259" t="s">
        <v>763</v>
      </c>
      <c r="C3259" t="s">
        <v>752</v>
      </c>
      <c r="D3259">
        <v>2040</v>
      </c>
      <c r="E3259">
        <v>25.800301780000002</v>
      </c>
      <c r="F3259" t="s">
        <v>753</v>
      </c>
      <c r="G3259" t="s">
        <v>732</v>
      </c>
      <c r="H3259" t="s">
        <v>767</v>
      </c>
      <c r="I3259" t="s">
        <v>768</v>
      </c>
    </row>
    <row r="3260" spans="1:9">
      <c r="A3260">
        <v>3259</v>
      </c>
      <c r="B3260" t="s">
        <v>763</v>
      </c>
      <c r="C3260" t="s">
        <v>752</v>
      </c>
      <c r="D3260">
        <v>2041</v>
      </c>
      <c r="E3260">
        <v>24.308204369999999</v>
      </c>
      <c r="F3260" t="s">
        <v>753</v>
      </c>
      <c r="G3260" t="s">
        <v>732</v>
      </c>
      <c r="H3260" t="s">
        <v>767</v>
      </c>
      <c r="I3260" t="s">
        <v>768</v>
      </c>
    </row>
    <row r="3261" spans="1:9">
      <c r="A3261">
        <v>3260</v>
      </c>
      <c r="B3261" t="s">
        <v>763</v>
      </c>
      <c r="C3261" t="s">
        <v>752</v>
      </c>
      <c r="D3261">
        <v>2042</v>
      </c>
      <c r="E3261">
        <v>22.505430910000001</v>
      </c>
      <c r="F3261" t="s">
        <v>753</v>
      </c>
      <c r="G3261" t="s">
        <v>732</v>
      </c>
      <c r="H3261" t="s">
        <v>767</v>
      </c>
      <c r="I3261" t="s">
        <v>768</v>
      </c>
    </row>
    <row r="3262" spans="1:9">
      <c r="A3262">
        <v>3261</v>
      </c>
      <c r="B3262" t="s">
        <v>763</v>
      </c>
      <c r="C3262" t="s">
        <v>752</v>
      </c>
      <c r="D3262">
        <v>2043</v>
      </c>
      <c r="E3262">
        <v>21.081544640000001</v>
      </c>
      <c r="F3262" t="s">
        <v>753</v>
      </c>
      <c r="G3262" t="s">
        <v>732</v>
      </c>
      <c r="H3262" t="s">
        <v>767</v>
      </c>
      <c r="I3262" t="s">
        <v>768</v>
      </c>
    </row>
    <row r="3263" spans="1:9">
      <c r="A3263">
        <v>3262</v>
      </c>
      <c r="B3263" t="s">
        <v>763</v>
      </c>
      <c r="C3263" t="s">
        <v>752</v>
      </c>
      <c r="D3263">
        <v>2044</v>
      </c>
      <c r="E3263">
        <v>19.541305250000001</v>
      </c>
      <c r="F3263" t="s">
        <v>753</v>
      </c>
      <c r="G3263" t="s">
        <v>732</v>
      </c>
      <c r="H3263" t="s">
        <v>767</v>
      </c>
      <c r="I3263" t="s">
        <v>768</v>
      </c>
    </row>
    <row r="3264" spans="1:9">
      <c r="A3264">
        <v>3263</v>
      </c>
      <c r="B3264" t="s">
        <v>763</v>
      </c>
      <c r="C3264" t="s">
        <v>752</v>
      </c>
      <c r="D3264">
        <v>2045</v>
      </c>
      <c r="E3264">
        <v>18.044442100000001</v>
      </c>
      <c r="F3264" t="s">
        <v>753</v>
      </c>
      <c r="G3264" t="s">
        <v>732</v>
      </c>
      <c r="H3264" t="s">
        <v>767</v>
      </c>
      <c r="I3264" t="s">
        <v>768</v>
      </c>
    </row>
    <row r="3265" spans="1:9">
      <c r="A3265">
        <v>3264</v>
      </c>
      <c r="B3265" t="s">
        <v>763</v>
      </c>
      <c r="C3265" t="s">
        <v>752</v>
      </c>
      <c r="D3265">
        <v>2046</v>
      </c>
      <c r="E3265">
        <v>16.971232100000002</v>
      </c>
      <c r="F3265" t="s">
        <v>753</v>
      </c>
      <c r="G3265" t="s">
        <v>732</v>
      </c>
      <c r="H3265" t="s">
        <v>767</v>
      </c>
      <c r="I3265" t="s">
        <v>768</v>
      </c>
    </row>
    <row r="3266" spans="1:9">
      <c r="A3266">
        <v>3265</v>
      </c>
      <c r="B3266" t="s">
        <v>763</v>
      </c>
      <c r="C3266" t="s">
        <v>752</v>
      </c>
      <c r="D3266">
        <v>2047</v>
      </c>
      <c r="E3266">
        <v>15.752682549999999</v>
      </c>
      <c r="F3266" t="s">
        <v>753</v>
      </c>
      <c r="G3266" t="s">
        <v>732</v>
      </c>
      <c r="H3266" t="s">
        <v>767</v>
      </c>
      <c r="I3266" t="s">
        <v>768</v>
      </c>
    </row>
    <row r="3267" spans="1:9">
      <c r="A3267">
        <v>3266</v>
      </c>
      <c r="B3267" t="s">
        <v>763</v>
      </c>
      <c r="C3267" t="s">
        <v>752</v>
      </c>
      <c r="D3267">
        <v>2048</v>
      </c>
      <c r="E3267">
        <v>14.62118195</v>
      </c>
      <c r="F3267" t="s">
        <v>753</v>
      </c>
      <c r="G3267" t="s">
        <v>732</v>
      </c>
      <c r="H3267" t="s">
        <v>767</v>
      </c>
      <c r="I3267" t="s">
        <v>768</v>
      </c>
    </row>
    <row r="3268" spans="1:9">
      <c r="A3268">
        <v>3267</v>
      </c>
      <c r="B3268" t="s">
        <v>763</v>
      </c>
      <c r="C3268" t="s">
        <v>752</v>
      </c>
      <c r="D3268">
        <v>2049</v>
      </c>
      <c r="E3268">
        <v>13.76917737</v>
      </c>
      <c r="F3268" t="s">
        <v>753</v>
      </c>
      <c r="G3268" t="s">
        <v>732</v>
      </c>
      <c r="H3268" t="s">
        <v>767</v>
      </c>
      <c r="I3268" t="s">
        <v>768</v>
      </c>
    </row>
    <row r="3269" spans="1:9">
      <c r="A3269">
        <v>3268</v>
      </c>
      <c r="B3269" t="s">
        <v>763</v>
      </c>
      <c r="C3269" t="s">
        <v>752</v>
      </c>
      <c r="D3269">
        <v>2050</v>
      </c>
      <c r="E3269">
        <v>12.79298084</v>
      </c>
      <c r="F3269" t="s">
        <v>753</v>
      </c>
      <c r="G3269" t="s">
        <v>732</v>
      </c>
      <c r="H3269" t="s">
        <v>767</v>
      </c>
      <c r="I3269" t="s">
        <v>768</v>
      </c>
    </row>
    <row r="3270" spans="1:9">
      <c r="A3270">
        <v>3269</v>
      </c>
      <c r="B3270" t="s">
        <v>763</v>
      </c>
      <c r="C3270" t="s">
        <v>756</v>
      </c>
      <c r="D3270">
        <v>1990</v>
      </c>
      <c r="E3270">
        <v>7936.4629716361687</v>
      </c>
      <c r="F3270" t="s">
        <v>753</v>
      </c>
      <c r="G3270" t="s">
        <v>732</v>
      </c>
      <c r="H3270" t="s">
        <v>767</v>
      </c>
      <c r="I3270" t="s">
        <v>768</v>
      </c>
    </row>
    <row r="3271" spans="1:9">
      <c r="A3271">
        <v>3270</v>
      </c>
      <c r="B3271" t="s">
        <v>763</v>
      </c>
      <c r="C3271" t="s">
        <v>756</v>
      </c>
      <c r="D3271">
        <v>1991</v>
      </c>
      <c r="E3271">
        <v>7915.2837021666337</v>
      </c>
      <c r="F3271" t="s">
        <v>753</v>
      </c>
      <c r="G3271" t="s">
        <v>732</v>
      </c>
      <c r="H3271" t="s">
        <v>767</v>
      </c>
      <c r="I3271" t="s">
        <v>768</v>
      </c>
    </row>
    <row r="3272" spans="1:9">
      <c r="A3272">
        <v>3271</v>
      </c>
      <c r="B3272" t="s">
        <v>763</v>
      </c>
      <c r="C3272" t="s">
        <v>756</v>
      </c>
      <c r="D3272">
        <v>1992</v>
      </c>
      <c r="E3272">
        <v>8271.9975429782935</v>
      </c>
      <c r="F3272" t="s">
        <v>753</v>
      </c>
      <c r="G3272" t="s">
        <v>732</v>
      </c>
      <c r="H3272" t="s">
        <v>767</v>
      </c>
      <c r="I3272" t="s">
        <v>768</v>
      </c>
    </row>
    <row r="3273" spans="1:9">
      <c r="A3273">
        <v>3272</v>
      </c>
      <c r="B3273" t="s">
        <v>763</v>
      </c>
      <c r="C3273" t="s">
        <v>756</v>
      </c>
      <c r="D3273">
        <v>1993</v>
      </c>
      <c r="E3273">
        <v>8720.4447045830802</v>
      </c>
      <c r="F3273" t="s">
        <v>753</v>
      </c>
      <c r="G3273" t="s">
        <v>732</v>
      </c>
      <c r="H3273" t="s">
        <v>767</v>
      </c>
      <c r="I3273" t="s">
        <v>768</v>
      </c>
    </row>
    <row r="3274" spans="1:9">
      <c r="A3274">
        <v>3273</v>
      </c>
      <c r="B3274" t="s">
        <v>763</v>
      </c>
      <c r="C3274" t="s">
        <v>756</v>
      </c>
      <c r="D3274">
        <v>1994</v>
      </c>
      <c r="E3274">
        <v>9373.6919769104479</v>
      </c>
      <c r="F3274" t="s">
        <v>753</v>
      </c>
      <c r="G3274" t="s">
        <v>732</v>
      </c>
      <c r="H3274" t="s">
        <v>767</v>
      </c>
      <c r="I3274" t="s">
        <v>768</v>
      </c>
    </row>
    <row r="3275" spans="1:9">
      <c r="A3275">
        <v>3274</v>
      </c>
      <c r="B3275" t="s">
        <v>763</v>
      </c>
      <c r="C3275" t="s">
        <v>756</v>
      </c>
      <c r="D3275">
        <v>1995</v>
      </c>
      <c r="E3275">
        <v>10029.86605365062</v>
      </c>
      <c r="F3275" t="s">
        <v>753</v>
      </c>
      <c r="G3275" t="s">
        <v>732</v>
      </c>
      <c r="H3275" t="s">
        <v>767</v>
      </c>
      <c r="I3275" t="s">
        <v>768</v>
      </c>
    </row>
    <row r="3276" spans="1:9">
      <c r="A3276">
        <v>3275</v>
      </c>
      <c r="B3276" t="s">
        <v>763</v>
      </c>
      <c r="C3276" t="s">
        <v>756</v>
      </c>
      <c r="D3276">
        <v>1996</v>
      </c>
      <c r="E3276">
        <v>10161.508046136831</v>
      </c>
      <c r="F3276" t="s">
        <v>753</v>
      </c>
      <c r="G3276" t="s">
        <v>732</v>
      </c>
      <c r="H3276" t="s">
        <v>767</v>
      </c>
      <c r="I3276" t="s">
        <v>768</v>
      </c>
    </row>
    <row r="3277" spans="1:9">
      <c r="A3277">
        <v>3276</v>
      </c>
      <c r="B3277" t="s">
        <v>763</v>
      </c>
      <c r="C3277" t="s">
        <v>756</v>
      </c>
      <c r="D3277">
        <v>1997</v>
      </c>
      <c r="E3277">
        <v>10383.534321169869</v>
      </c>
      <c r="F3277" t="s">
        <v>753</v>
      </c>
      <c r="G3277" t="s">
        <v>732</v>
      </c>
      <c r="H3277" t="s">
        <v>767</v>
      </c>
      <c r="I3277" t="s">
        <v>768</v>
      </c>
    </row>
    <row r="3278" spans="1:9">
      <c r="A3278">
        <v>3277</v>
      </c>
      <c r="B3278" t="s">
        <v>763</v>
      </c>
      <c r="C3278" t="s">
        <v>756</v>
      </c>
      <c r="D3278">
        <v>1998</v>
      </c>
      <c r="E3278">
        <v>10587.777213549291</v>
      </c>
      <c r="F3278" t="s">
        <v>753</v>
      </c>
      <c r="G3278" t="s">
        <v>732</v>
      </c>
      <c r="H3278" t="s">
        <v>767</v>
      </c>
      <c r="I3278" t="s">
        <v>768</v>
      </c>
    </row>
    <row r="3279" spans="1:9">
      <c r="A3279">
        <v>3278</v>
      </c>
      <c r="B3279" t="s">
        <v>763</v>
      </c>
      <c r="C3279" t="s">
        <v>756</v>
      </c>
      <c r="D3279">
        <v>1999</v>
      </c>
      <c r="E3279">
        <v>10868.589794699061</v>
      </c>
      <c r="F3279" t="s">
        <v>753</v>
      </c>
      <c r="G3279" t="s">
        <v>732</v>
      </c>
      <c r="H3279" t="s">
        <v>767</v>
      </c>
      <c r="I3279" t="s">
        <v>768</v>
      </c>
    </row>
    <row r="3280" spans="1:9">
      <c r="A3280">
        <v>3279</v>
      </c>
      <c r="B3280" t="s">
        <v>763</v>
      </c>
      <c r="C3280" t="s">
        <v>756</v>
      </c>
      <c r="D3280">
        <v>2000</v>
      </c>
      <c r="E3280">
        <v>11410.88324088933</v>
      </c>
      <c r="F3280" t="s">
        <v>753</v>
      </c>
      <c r="G3280" t="s">
        <v>732</v>
      </c>
      <c r="H3280" t="s">
        <v>767</v>
      </c>
      <c r="I3280" t="s">
        <v>768</v>
      </c>
    </row>
    <row r="3281" spans="1:9">
      <c r="A3281">
        <v>3280</v>
      </c>
      <c r="B3281" t="s">
        <v>763</v>
      </c>
      <c r="C3281" t="s">
        <v>756</v>
      </c>
      <c r="D3281">
        <v>2001</v>
      </c>
      <c r="E3281">
        <v>11473.86129281293</v>
      </c>
      <c r="F3281" t="s">
        <v>753</v>
      </c>
      <c r="G3281" t="s">
        <v>732</v>
      </c>
      <c r="H3281" t="s">
        <v>767</v>
      </c>
      <c r="I3281" t="s">
        <v>768</v>
      </c>
    </row>
    <row r="3282" spans="1:9">
      <c r="A3282">
        <v>3281</v>
      </c>
      <c r="B3282" t="s">
        <v>763</v>
      </c>
      <c r="C3282" t="s">
        <v>756</v>
      </c>
      <c r="D3282">
        <v>2002</v>
      </c>
      <c r="E3282">
        <v>11925.66129662087</v>
      </c>
      <c r="F3282" t="s">
        <v>753</v>
      </c>
      <c r="G3282" t="s">
        <v>732</v>
      </c>
      <c r="H3282" t="s">
        <v>767</v>
      </c>
      <c r="I3282" t="s">
        <v>768</v>
      </c>
    </row>
    <row r="3283" spans="1:9">
      <c r="A3283">
        <v>3282</v>
      </c>
      <c r="B3283" t="s">
        <v>763</v>
      </c>
      <c r="C3283" t="s">
        <v>756</v>
      </c>
      <c r="D3283">
        <v>2003</v>
      </c>
      <c r="E3283">
        <v>12453.657640777579</v>
      </c>
      <c r="F3283" t="s">
        <v>753</v>
      </c>
      <c r="G3283" t="s">
        <v>732</v>
      </c>
      <c r="H3283" t="s">
        <v>767</v>
      </c>
      <c r="I3283" t="s">
        <v>768</v>
      </c>
    </row>
    <row r="3284" spans="1:9">
      <c r="A3284">
        <v>3283</v>
      </c>
      <c r="B3284" t="s">
        <v>763</v>
      </c>
      <c r="C3284" t="s">
        <v>756</v>
      </c>
      <c r="D3284">
        <v>2004</v>
      </c>
      <c r="E3284">
        <v>12742.48091574046</v>
      </c>
      <c r="F3284" t="s">
        <v>753</v>
      </c>
      <c r="G3284" t="s">
        <v>732</v>
      </c>
      <c r="H3284" t="s">
        <v>767</v>
      </c>
      <c r="I3284" t="s">
        <v>768</v>
      </c>
    </row>
    <row r="3285" spans="1:9">
      <c r="A3285">
        <v>3284</v>
      </c>
      <c r="B3285" t="s">
        <v>763</v>
      </c>
      <c r="C3285" t="s">
        <v>756</v>
      </c>
      <c r="D3285">
        <v>2005</v>
      </c>
      <c r="E3285">
        <v>12817.90344608514</v>
      </c>
      <c r="F3285" t="s">
        <v>753</v>
      </c>
      <c r="G3285" t="s">
        <v>732</v>
      </c>
      <c r="H3285" t="s">
        <v>767</v>
      </c>
      <c r="I3285" t="s">
        <v>768</v>
      </c>
    </row>
    <row r="3286" spans="1:9">
      <c r="A3286">
        <v>3285</v>
      </c>
      <c r="B3286" t="s">
        <v>763</v>
      </c>
      <c r="C3286" t="s">
        <v>756</v>
      </c>
      <c r="D3286">
        <v>2006</v>
      </c>
      <c r="E3286">
        <v>12944.516034367311</v>
      </c>
      <c r="F3286" t="s">
        <v>753</v>
      </c>
      <c r="G3286" t="s">
        <v>732</v>
      </c>
      <c r="H3286" t="s">
        <v>767</v>
      </c>
      <c r="I3286" t="s">
        <v>768</v>
      </c>
    </row>
    <row r="3287" spans="1:9">
      <c r="A3287">
        <v>3286</v>
      </c>
      <c r="B3287" t="s">
        <v>763</v>
      </c>
      <c r="C3287" t="s">
        <v>756</v>
      </c>
      <c r="D3287">
        <v>2007</v>
      </c>
      <c r="E3287">
        <v>13053.26501080209</v>
      </c>
      <c r="F3287" t="s">
        <v>753</v>
      </c>
      <c r="G3287" t="s">
        <v>732</v>
      </c>
      <c r="H3287" t="s">
        <v>767</v>
      </c>
      <c r="I3287" t="s">
        <v>768</v>
      </c>
    </row>
    <row r="3288" spans="1:9">
      <c r="A3288">
        <v>3287</v>
      </c>
      <c r="B3288" t="s">
        <v>763</v>
      </c>
      <c r="C3288" t="s">
        <v>756</v>
      </c>
      <c r="D3288">
        <v>2008</v>
      </c>
      <c r="E3288">
        <v>13073.804346307301</v>
      </c>
      <c r="F3288" t="s">
        <v>753</v>
      </c>
      <c r="G3288" t="s">
        <v>732</v>
      </c>
      <c r="H3288" t="s">
        <v>767</v>
      </c>
      <c r="I3288" t="s">
        <v>768</v>
      </c>
    </row>
    <row r="3289" spans="1:9">
      <c r="A3289">
        <v>3288</v>
      </c>
      <c r="B3289" t="s">
        <v>763</v>
      </c>
      <c r="C3289" t="s">
        <v>756</v>
      </c>
      <c r="D3289">
        <v>2009</v>
      </c>
      <c r="E3289">
        <v>12887.109320582929</v>
      </c>
      <c r="F3289" t="s">
        <v>753</v>
      </c>
      <c r="G3289" t="s">
        <v>732</v>
      </c>
      <c r="H3289" t="s">
        <v>767</v>
      </c>
      <c r="I3289" t="s">
        <v>768</v>
      </c>
    </row>
    <row r="3290" spans="1:9">
      <c r="A3290">
        <v>3289</v>
      </c>
      <c r="B3290" t="s">
        <v>763</v>
      </c>
      <c r="C3290" t="s">
        <v>756</v>
      </c>
      <c r="D3290">
        <v>2010</v>
      </c>
      <c r="E3290">
        <v>13145.478246507701</v>
      </c>
      <c r="F3290" t="s">
        <v>753</v>
      </c>
      <c r="G3290" t="s">
        <v>732</v>
      </c>
      <c r="H3290" t="s">
        <v>767</v>
      </c>
      <c r="I3290" t="s">
        <v>768</v>
      </c>
    </row>
    <row r="3291" spans="1:9">
      <c r="A3291">
        <v>3290</v>
      </c>
      <c r="B3291" t="s">
        <v>763</v>
      </c>
      <c r="C3291" t="s">
        <v>756</v>
      </c>
      <c r="D3291">
        <v>2011</v>
      </c>
      <c r="E3291">
        <v>13137.150645219521</v>
      </c>
      <c r="F3291" t="s">
        <v>753</v>
      </c>
      <c r="G3291" t="s">
        <v>732</v>
      </c>
      <c r="H3291" t="s">
        <v>767</v>
      </c>
      <c r="I3291" t="s">
        <v>768</v>
      </c>
    </row>
    <row r="3292" spans="1:9">
      <c r="A3292">
        <v>3291</v>
      </c>
      <c r="B3292" t="s">
        <v>763</v>
      </c>
      <c r="C3292" t="s">
        <v>756</v>
      </c>
      <c r="D3292">
        <v>2012</v>
      </c>
      <c r="E3292">
        <v>12820.72185764974</v>
      </c>
      <c r="F3292" t="s">
        <v>753</v>
      </c>
      <c r="G3292" t="s">
        <v>732</v>
      </c>
      <c r="H3292" t="s">
        <v>767</v>
      </c>
      <c r="I3292" t="s">
        <v>768</v>
      </c>
    </row>
    <row r="3293" spans="1:9">
      <c r="A3293">
        <v>3292</v>
      </c>
      <c r="B3293" t="s">
        <v>763</v>
      </c>
      <c r="C3293" t="s">
        <v>756</v>
      </c>
      <c r="D3293">
        <v>2013</v>
      </c>
      <c r="E3293">
        <v>12899.386439040991</v>
      </c>
      <c r="F3293" t="s">
        <v>753</v>
      </c>
      <c r="G3293" t="s">
        <v>732</v>
      </c>
      <c r="H3293" t="s">
        <v>767</v>
      </c>
      <c r="I3293" t="s">
        <v>768</v>
      </c>
    </row>
    <row r="3294" spans="1:9">
      <c r="A3294">
        <v>3293</v>
      </c>
      <c r="B3294" t="s">
        <v>763</v>
      </c>
      <c r="C3294" t="s">
        <v>756</v>
      </c>
      <c r="D3294">
        <v>2014</v>
      </c>
      <c r="E3294">
        <v>13163.616470566179</v>
      </c>
      <c r="F3294" t="s">
        <v>753</v>
      </c>
      <c r="G3294" t="s">
        <v>732</v>
      </c>
      <c r="H3294" t="s">
        <v>767</v>
      </c>
      <c r="I3294" t="s">
        <v>768</v>
      </c>
    </row>
    <row r="3295" spans="1:9">
      <c r="A3295">
        <v>3294</v>
      </c>
      <c r="B3295" t="s">
        <v>763</v>
      </c>
      <c r="C3295" t="s">
        <v>756</v>
      </c>
      <c r="D3295">
        <v>2015</v>
      </c>
      <c r="E3295">
        <v>13643.278707015879</v>
      </c>
      <c r="F3295" t="s">
        <v>753</v>
      </c>
      <c r="G3295" t="s">
        <v>732</v>
      </c>
      <c r="H3295" t="s">
        <v>767</v>
      </c>
      <c r="I3295" t="s">
        <v>768</v>
      </c>
    </row>
    <row r="3296" spans="1:9">
      <c r="A3296">
        <v>3295</v>
      </c>
      <c r="B3296" t="s">
        <v>763</v>
      </c>
      <c r="C3296" t="s">
        <v>756</v>
      </c>
      <c r="D3296">
        <v>2016</v>
      </c>
      <c r="E3296">
        <v>13739.7149576464</v>
      </c>
      <c r="F3296" t="s">
        <v>753</v>
      </c>
      <c r="G3296" t="s">
        <v>732</v>
      </c>
      <c r="H3296" t="s">
        <v>767</v>
      </c>
      <c r="I3296" t="s">
        <v>768</v>
      </c>
    </row>
    <row r="3297" spans="1:9">
      <c r="A3297">
        <v>3296</v>
      </c>
      <c r="B3297" t="s">
        <v>763</v>
      </c>
      <c r="C3297" t="s">
        <v>756</v>
      </c>
      <c r="D3297">
        <v>2017</v>
      </c>
      <c r="E3297">
        <v>14658.424764795231</v>
      </c>
      <c r="F3297" t="s">
        <v>753</v>
      </c>
      <c r="G3297" t="s">
        <v>732</v>
      </c>
      <c r="H3297" t="s">
        <v>767</v>
      </c>
      <c r="I3297" t="s">
        <v>768</v>
      </c>
    </row>
    <row r="3298" spans="1:9">
      <c r="A3298">
        <v>3297</v>
      </c>
      <c r="B3298" t="s">
        <v>763</v>
      </c>
      <c r="C3298" t="s">
        <v>756</v>
      </c>
      <c r="D3298">
        <v>2018</v>
      </c>
      <c r="E3298">
        <v>14985.898385002571</v>
      </c>
      <c r="F3298" t="s">
        <v>753</v>
      </c>
      <c r="G3298" t="s">
        <v>732</v>
      </c>
      <c r="H3298" t="s">
        <v>767</v>
      </c>
      <c r="I3298" t="s">
        <v>768</v>
      </c>
    </row>
    <row r="3299" spans="1:9">
      <c r="A3299">
        <v>3298</v>
      </c>
      <c r="B3299" t="s">
        <v>763</v>
      </c>
      <c r="C3299" t="s">
        <v>756</v>
      </c>
      <c r="D3299">
        <v>2019</v>
      </c>
      <c r="E3299">
        <v>14517.598671780101</v>
      </c>
      <c r="F3299" t="s">
        <v>753</v>
      </c>
      <c r="G3299" t="s">
        <v>732</v>
      </c>
      <c r="H3299" t="s">
        <v>767</v>
      </c>
      <c r="I3299" t="s">
        <v>768</v>
      </c>
    </row>
    <row r="3300" spans="1:9">
      <c r="A3300">
        <v>3299</v>
      </c>
      <c r="B3300" t="s">
        <v>763</v>
      </c>
      <c r="C3300" t="s">
        <v>756</v>
      </c>
      <c r="D3300">
        <v>2020</v>
      </c>
      <c r="E3300">
        <v>13078.684827821249</v>
      </c>
      <c r="F3300" t="s">
        <v>753</v>
      </c>
      <c r="G3300" t="s">
        <v>732</v>
      </c>
      <c r="H3300" t="s">
        <v>767</v>
      </c>
      <c r="I3300" t="s">
        <v>768</v>
      </c>
    </row>
    <row r="3301" spans="1:9">
      <c r="A3301">
        <v>3300</v>
      </c>
      <c r="B3301" t="s">
        <v>763</v>
      </c>
      <c r="C3301" t="s">
        <v>756</v>
      </c>
      <c r="D3301">
        <v>2021</v>
      </c>
      <c r="E3301">
        <v>13733.396455010759</v>
      </c>
      <c r="F3301" t="s">
        <v>753</v>
      </c>
      <c r="G3301" t="s">
        <v>732</v>
      </c>
      <c r="H3301" t="s">
        <v>767</v>
      </c>
      <c r="I3301" t="s">
        <v>768</v>
      </c>
    </row>
    <row r="3302" spans="1:9">
      <c r="A3302">
        <v>3301</v>
      </c>
      <c r="B3302" t="s">
        <v>763</v>
      </c>
      <c r="C3302" t="s">
        <v>756</v>
      </c>
      <c r="D3302">
        <v>2022</v>
      </c>
      <c r="E3302">
        <v>13575.148334675579</v>
      </c>
      <c r="F3302" t="s">
        <v>753</v>
      </c>
      <c r="G3302" t="s">
        <v>732</v>
      </c>
      <c r="H3302" t="s">
        <v>767</v>
      </c>
      <c r="I3302" t="s">
        <v>768</v>
      </c>
    </row>
    <row r="3303" spans="1:9">
      <c r="A3303">
        <v>3302</v>
      </c>
      <c r="B3303" t="s">
        <v>763</v>
      </c>
      <c r="C3303" t="s">
        <v>756</v>
      </c>
      <c r="D3303">
        <v>2023</v>
      </c>
      <c r="E3303">
        <v>14043.807389605379</v>
      </c>
      <c r="F3303" t="s">
        <v>753</v>
      </c>
      <c r="G3303" t="s">
        <v>732</v>
      </c>
      <c r="H3303" t="s">
        <v>767</v>
      </c>
      <c r="I3303" t="s">
        <v>768</v>
      </c>
    </row>
    <row r="3304" spans="1:9">
      <c r="A3304">
        <v>3303</v>
      </c>
      <c r="B3304" t="s">
        <v>763</v>
      </c>
      <c r="C3304" t="s">
        <v>756</v>
      </c>
      <c r="D3304">
        <v>2024</v>
      </c>
      <c r="E3304">
        <v>13832.35348</v>
      </c>
      <c r="F3304" t="s">
        <v>753</v>
      </c>
      <c r="G3304" t="s">
        <v>732</v>
      </c>
      <c r="H3304" t="s">
        <v>767</v>
      </c>
      <c r="I3304" t="s">
        <v>768</v>
      </c>
    </row>
    <row r="3305" spans="1:9">
      <c r="A3305">
        <v>3304</v>
      </c>
      <c r="B3305" t="s">
        <v>763</v>
      </c>
      <c r="C3305" t="s">
        <v>756</v>
      </c>
      <c r="D3305">
        <v>2025</v>
      </c>
      <c r="E3305">
        <v>13563.78674</v>
      </c>
      <c r="F3305" t="s">
        <v>753</v>
      </c>
      <c r="G3305" t="s">
        <v>732</v>
      </c>
      <c r="H3305" t="s">
        <v>767</v>
      </c>
      <c r="I3305" t="s">
        <v>768</v>
      </c>
    </row>
    <row r="3306" spans="1:9">
      <c r="A3306">
        <v>3305</v>
      </c>
      <c r="B3306" t="s">
        <v>763</v>
      </c>
      <c r="C3306" t="s">
        <v>756</v>
      </c>
      <c r="D3306">
        <v>2026</v>
      </c>
      <c r="E3306">
        <v>13478.278920000001</v>
      </c>
      <c r="F3306" t="s">
        <v>753</v>
      </c>
      <c r="G3306" t="s">
        <v>732</v>
      </c>
      <c r="H3306" t="s">
        <v>767</v>
      </c>
      <c r="I3306" t="s">
        <v>768</v>
      </c>
    </row>
    <row r="3307" spans="1:9">
      <c r="A3307">
        <v>3306</v>
      </c>
      <c r="B3307" t="s">
        <v>763</v>
      </c>
      <c r="C3307" t="s">
        <v>756</v>
      </c>
      <c r="D3307">
        <v>2027</v>
      </c>
      <c r="E3307">
        <v>13405.30344</v>
      </c>
      <c r="F3307" t="s">
        <v>753</v>
      </c>
      <c r="G3307" t="s">
        <v>732</v>
      </c>
      <c r="H3307" t="s">
        <v>767</v>
      </c>
      <c r="I3307" t="s">
        <v>768</v>
      </c>
    </row>
    <row r="3308" spans="1:9">
      <c r="A3308">
        <v>3307</v>
      </c>
      <c r="B3308" t="s">
        <v>763</v>
      </c>
      <c r="C3308" t="s">
        <v>756</v>
      </c>
      <c r="D3308">
        <v>2028</v>
      </c>
      <c r="E3308">
        <v>13295.558940000001</v>
      </c>
      <c r="F3308" t="s">
        <v>753</v>
      </c>
      <c r="G3308" t="s">
        <v>732</v>
      </c>
      <c r="H3308" t="s">
        <v>767</v>
      </c>
      <c r="I3308" t="s">
        <v>768</v>
      </c>
    </row>
    <row r="3309" spans="1:9">
      <c r="A3309">
        <v>3308</v>
      </c>
      <c r="B3309" t="s">
        <v>763</v>
      </c>
      <c r="C3309" t="s">
        <v>756</v>
      </c>
      <c r="D3309">
        <v>2029</v>
      </c>
      <c r="E3309">
        <v>13160.178449999999</v>
      </c>
      <c r="F3309" t="s">
        <v>753</v>
      </c>
      <c r="G3309" t="s">
        <v>732</v>
      </c>
      <c r="H3309" t="s">
        <v>767</v>
      </c>
      <c r="I3309" t="s">
        <v>768</v>
      </c>
    </row>
    <row r="3310" spans="1:9">
      <c r="A3310">
        <v>3309</v>
      </c>
      <c r="B3310" t="s">
        <v>763</v>
      </c>
      <c r="C3310" t="s">
        <v>756</v>
      </c>
      <c r="D3310">
        <v>2030</v>
      </c>
      <c r="E3310">
        <v>12974.08577</v>
      </c>
      <c r="F3310" t="s">
        <v>753</v>
      </c>
      <c r="G3310" t="s">
        <v>732</v>
      </c>
      <c r="H3310" t="s">
        <v>767</v>
      </c>
      <c r="I3310" t="s">
        <v>768</v>
      </c>
    </row>
    <row r="3311" spans="1:9">
      <c r="A3311">
        <v>3310</v>
      </c>
      <c r="B3311" t="s">
        <v>763</v>
      </c>
      <c r="C3311" t="s">
        <v>756</v>
      </c>
      <c r="D3311">
        <v>2031</v>
      </c>
      <c r="E3311">
        <v>12782.48762</v>
      </c>
      <c r="F3311" t="s">
        <v>753</v>
      </c>
      <c r="G3311" t="s">
        <v>732</v>
      </c>
      <c r="H3311" t="s">
        <v>767</v>
      </c>
      <c r="I3311" t="s">
        <v>768</v>
      </c>
    </row>
    <row r="3312" spans="1:9">
      <c r="A3312">
        <v>3311</v>
      </c>
      <c r="B3312" t="s">
        <v>763</v>
      </c>
      <c r="C3312" t="s">
        <v>756</v>
      </c>
      <c r="D3312">
        <v>2032</v>
      </c>
      <c r="E3312">
        <v>12563.89956</v>
      </c>
      <c r="F3312" t="s">
        <v>753</v>
      </c>
      <c r="G3312" t="s">
        <v>732</v>
      </c>
      <c r="H3312" t="s">
        <v>767</v>
      </c>
      <c r="I3312" t="s">
        <v>768</v>
      </c>
    </row>
    <row r="3313" spans="1:9">
      <c r="A3313">
        <v>3312</v>
      </c>
      <c r="B3313" t="s">
        <v>763</v>
      </c>
      <c r="C3313" t="s">
        <v>756</v>
      </c>
      <c r="D3313">
        <v>2033</v>
      </c>
      <c r="E3313">
        <v>12300.01196</v>
      </c>
      <c r="F3313" t="s">
        <v>753</v>
      </c>
      <c r="G3313" t="s">
        <v>732</v>
      </c>
      <c r="H3313" t="s">
        <v>767</v>
      </c>
      <c r="I3313" t="s">
        <v>768</v>
      </c>
    </row>
    <row r="3314" spans="1:9">
      <c r="A3314">
        <v>3313</v>
      </c>
      <c r="B3314" t="s">
        <v>763</v>
      </c>
      <c r="C3314" t="s">
        <v>756</v>
      </c>
      <c r="D3314">
        <v>2034</v>
      </c>
      <c r="E3314">
        <v>12004.31747</v>
      </c>
      <c r="F3314" t="s">
        <v>753</v>
      </c>
      <c r="G3314" t="s">
        <v>732</v>
      </c>
      <c r="H3314" t="s">
        <v>767</v>
      </c>
      <c r="I3314" t="s">
        <v>768</v>
      </c>
    </row>
    <row r="3315" spans="1:9">
      <c r="A3315">
        <v>3314</v>
      </c>
      <c r="B3315" t="s">
        <v>763</v>
      </c>
      <c r="C3315" t="s">
        <v>756</v>
      </c>
      <c r="D3315">
        <v>2035</v>
      </c>
      <c r="E3315">
        <v>11649.788839999999</v>
      </c>
      <c r="F3315" t="s">
        <v>753</v>
      </c>
      <c r="G3315" t="s">
        <v>732</v>
      </c>
      <c r="H3315" t="s">
        <v>767</v>
      </c>
      <c r="I3315" t="s">
        <v>768</v>
      </c>
    </row>
    <row r="3316" spans="1:9">
      <c r="A3316">
        <v>3315</v>
      </c>
      <c r="B3316" t="s">
        <v>763</v>
      </c>
      <c r="C3316" t="s">
        <v>756</v>
      </c>
      <c r="D3316">
        <v>2036</v>
      </c>
      <c r="E3316">
        <v>11306.22026</v>
      </c>
      <c r="F3316" t="s">
        <v>753</v>
      </c>
      <c r="G3316" t="s">
        <v>732</v>
      </c>
      <c r="H3316" t="s">
        <v>767</v>
      </c>
      <c r="I3316" t="s">
        <v>768</v>
      </c>
    </row>
    <row r="3317" spans="1:9">
      <c r="A3317">
        <v>3316</v>
      </c>
      <c r="B3317" t="s">
        <v>763</v>
      </c>
      <c r="C3317" t="s">
        <v>756</v>
      </c>
      <c r="D3317">
        <v>2037</v>
      </c>
      <c r="E3317">
        <v>10948.986000000001</v>
      </c>
      <c r="F3317" t="s">
        <v>753</v>
      </c>
      <c r="G3317" t="s">
        <v>732</v>
      </c>
      <c r="H3317" t="s">
        <v>767</v>
      </c>
      <c r="I3317" t="s">
        <v>768</v>
      </c>
    </row>
    <row r="3318" spans="1:9">
      <c r="A3318">
        <v>3317</v>
      </c>
      <c r="B3318" t="s">
        <v>763</v>
      </c>
      <c r="C3318" t="s">
        <v>756</v>
      </c>
      <c r="D3318">
        <v>2038</v>
      </c>
      <c r="E3318">
        <v>10507.2999</v>
      </c>
      <c r="F3318" t="s">
        <v>753</v>
      </c>
      <c r="G3318" t="s">
        <v>732</v>
      </c>
      <c r="H3318" t="s">
        <v>767</v>
      </c>
      <c r="I3318" t="s">
        <v>768</v>
      </c>
    </row>
    <row r="3319" spans="1:9">
      <c r="A3319">
        <v>3318</v>
      </c>
      <c r="B3319" t="s">
        <v>763</v>
      </c>
      <c r="C3319" t="s">
        <v>756</v>
      </c>
      <c r="D3319">
        <v>2039</v>
      </c>
      <c r="E3319">
        <v>10153.70492</v>
      </c>
      <c r="F3319" t="s">
        <v>753</v>
      </c>
      <c r="G3319" t="s">
        <v>732</v>
      </c>
      <c r="H3319" t="s">
        <v>767</v>
      </c>
      <c r="I3319" t="s">
        <v>768</v>
      </c>
    </row>
    <row r="3320" spans="1:9">
      <c r="A3320">
        <v>3319</v>
      </c>
      <c r="B3320" t="s">
        <v>763</v>
      </c>
      <c r="C3320" t="s">
        <v>756</v>
      </c>
      <c r="D3320">
        <v>2040</v>
      </c>
      <c r="E3320">
        <v>9710.1587880000006</v>
      </c>
      <c r="F3320" t="s">
        <v>753</v>
      </c>
      <c r="G3320" t="s">
        <v>732</v>
      </c>
      <c r="H3320" t="s">
        <v>767</v>
      </c>
      <c r="I3320" t="s">
        <v>768</v>
      </c>
    </row>
    <row r="3321" spans="1:9">
      <c r="A3321">
        <v>3320</v>
      </c>
      <c r="B3321" t="s">
        <v>763</v>
      </c>
      <c r="C3321" t="s">
        <v>756</v>
      </c>
      <c r="D3321">
        <v>2041</v>
      </c>
      <c r="E3321">
        <v>9420.2842380000002</v>
      </c>
      <c r="F3321" t="s">
        <v>753</v>
      </c>
      <c r="G3321" t="s">
        <v>732</v>
      </c>
      <c r="H3321" t="s">
        <v>767</v>
      </c>
      <c r="I3321" t="s">
        <v>768</v>
      </c>
    </row>
    <row r="3322" spans="1:9">
      <c r="A3322">
        <v>3321</v>
      </c>
      <c r="B3322" t="s">
        <v>763</v>
      </c>
      <c r="C3322" t="s">
        <v>756</v>
      </c>
      <c r="D3322">
        <v>2042</v>
      </c>
      <c r="E3322">
        <v>9019.6620430000003</v>
      </c>
      <c r="F3322" t="s">
        <v>753</v>
      </c>
      <c r="G3322" t="s">
        <v>732</v>
      </c>
      <c r="H3322" t="s">
        <v>767</v>
      </c>
      <c r="I3322" t="s">
        <v>768</v>
      </c>
    </row>
    <row r="3323" spans="1:9">
      <c r="A3323">
        <v>3322</v>
      </c>
      <c r="B3323" t="s">
        <v>763</v>
      </c>
      <c r="C3323" t="s">
        <v>756</v>
      </c>
      <c r="D3323">
        <v>2043</v>
      </c>
      <c r="E3323">
        <v>8698.4057740000007</v>
      </c>
      <c r="F3323" t="s">
        <v>753</v>
      </c>
      <c r="G3323" t="s">
        <v>732</v>
      </c>
      <c r="H3323" t="s">
        <v>767</v>
      </c>
      <c r="I3323" t="s">
        <v>768</v>
      </c>
    </row>
    <row r="3324" spans="1:9">
      <c r="A3324">
        <v>3323</v>
      </c>
      <c r="B3324" t="s">
        <v>763</v>
      </c>
      <c r="C3324" t="s">
        <v>756</v>
      </c>
      <c r="D3324">
        <v>2044</v>
      </c>
      <c r="E3324">
        <v>8376.3522819999998</v>
      </c>
      <c r="F3324" t="s">
        <v>753</v>
      </c>
      <c r="G3324" t="s">
        <v>732</v>
      </c>
      <c r="H3324" t="s">
        <v>767</v>
      </c>
      <c r="I3324" t="s">
        <v>768</v>
      </c>
    </row>
    <row r="3325" spans="1:9">
      <c r="A3325">
        <v>3324</v>
      </c>
      <c r="B3325" t="s">
        <v>763</v>
      </c>
      <c r="C3325" t="s">
        <v>756</v>
      </c>
      <c r="D3325">
        <v>2045</v>
      </c>
      <c r="E3325">
        <v>8040.3988570000001</v>
      </c>
      <c r="F3325" t="s">
        <v>753</v>
      </c>
      <c r="G3325" t="s">
        <v>732</v>
      </c>
      <c r="H3325" t="s">
        <v>767</v>
      </c>
      <c r="I3325" t="s">
        <v>768</v>
      </c>
    </row>
    <row r="3326" spans="1:9">
      <c r="A3326">
        <v>3325</v>
      </c>
      <c r="B3326" t="s">
        <v>763</v>
      </c>
      <c r="C3326" t="s">
        <v>756</v>
      </c>
      <c r="D3326">
        <v>2046</v>
      </c>
      <c r="E3326">
        <v>7727.1761839999999</v>
      </c>
      <c r="F3326" t="s">
        <v>753</v>
      </c>
      <c r="G3326" t="s">
        <v>732</v>
      </c>
      <c r="H3326" t="s">
        <v>767</v>
      </c>
      <c r="I3326" t="s">
        <v>768</v>
      </c>
    </row>
    <row r="3327" spans="1:9">
      <c r="A3327">
        <v>3326</v>
      </c>
      <c r="B3327" t="s">
        <v>763</v>
      </c>
      <c r="C3327" t="s">
        <v>756</v>
      </c>
      <c r="D3327">
        <v>2047</v>
      </c>
      <c r="E3327">
        <v>7414.1220649999996</v>
      </c>
      <c r="F3327" t="s">
        <v>753</v>
      </c>
      <c r="G3327" t="s">
        <v>732</v>
      </c>
      <c r="H3327" t="s">
        <v>767</v>
      </c>
      <c r="I3327" t="s">
        <v>768</v>
      </c>
    </row>
    <row r="3328" spans="1:9">
      <c r="A3328">
        <v>3327</v>
      </c>
      <c r="B3328" t="s">
        <v>763</v>
      </c>
      <c r="C3328" t="s">
        <v>756</v>
      </c>
      <c r="D3328">
        <v>2048</v>
      </c>
      <c r="E3328">
        <v>7116.1811479999997</v>
      </c>
      <c r="F3328" t="s">
        <v>753</v>
      </c>
      <c r="G3328" t="s">
        <v>732</v>
      </c>
      <c r="H3328" t="s">
        <v>767</v>
      </c>
      <c r="I3328" t="s">
        <v>768</v>
      </c>
    </row>
    <row r="3329" spans="1:9">
      <c r="A3329">
        <v>3328</v>
      </c>
      <c r="B3329" t="s">
        <v>763</v>
      </c>
      <c r="C3329" t="s">
        <v>756</v>
      </c>
      <c r="D3329">
        <v>2049</v>
      </c>
      <c r="E3329">
        <v>6878.4616210000004</v>
      </c>
      <c r="F3329" t="s">
        <v>753</v>
      </c>
      <c r="G3329" t="s">
        <v>732</v>
      </c>
      <c r="H3329" t="s">
        <v>767</v>
      </c>
      <c r="I3329" t="s">
        <v>768</v>
      </c>
    </row>
    <row r="3330" spans="1:9">
      <c r="A3330">
        <v>3329</v>
      </c>
      <c r="B3330" t="s">
        <v>763</v>
      </c>
      <c r="C3330" t="s">
        <v>756</v>
      </c>
      <c r="D3330">
        <v>2050</v>
      </c>
      <c r="E3330">
        <v>6524.7539589999997</v>
      </c>
      <c r="F3330" t="s">
        <v>753</v>
      </c>
      <c r="G3330" t="s">
        <v>732</v>
      </c>
      <c r="H3330" t="s">
        <v>767</v>
      </c>
      <c r="I3330" t="s">
        <v>768</v>
      </c>
    </row>
    <row r="3331" spans="1:9">
      <c r="A3331">
        <v>3330</v>
      </c>
      <c r="B3331" t="s">
        <v>763</v>
      </c>
      <c r="C3331" t="s">
        <v>757</v>
      </c>
      <c r="D3331">
        <v>1990</v>
      </c>
      <c r="E3331">
        <v>98.237555362977076</v>
      </c>
      <c r="F3331" t="s">
        <v>753</v>
      </c>
      <c r="G3331" t="s">
        <v>732</v>
      </c>
      <c r="H3331" t="s">
        <v>767</v>
      </c>
      <c r="I3331" t="s">
        <v>768</v>
      </c>
    </row>
    <row r="3332" spans="1:9">
      <c r="A3332">
        <v>3331</v>
      </c>
      <c r="B3332" t="s">
        <v>763</v>
      </c>
      <c r="C3332" t="s">
        <v>757</v>
      </c>
      <c r="D3332">
        <v>1991</v>
      </c>
      <c r="E3332">
        <v>102.0545992180696</v>
      </c>
      <c r="F3332" t="s">
        <v>753</v>
      </c>
      <c r="G3332" t="s">
        <v>732</v>
      </c>
      <c r="H3332" t="s">
        <v>767</v>
      </c>
      <c r="I3332" t="s">
        <v>768</v>
      </c>
    </row>
    <row r="3333" spans="1:9">
      <c r="A3333">
        <v>3332</v>
      </c>
      <c r="B3333" t="s">
        <v>763</v>
      </c>
      <c r="C3333" t="s">
        <v>757</v>
      </c>
      <c r="D3333">
        <v>1992</v>
      </c>
      <c r="E3333">
        <v>109.3995794694282</v>
      </c>
      <c r="F3333" t="s">
        <v>753</v>
      </c>
      <c r="G3333" t="s">
        <v>732</v>
      </c>
      <c r="H3333" t="s">
        <v>767</v>
      </c>
      <c r="I3333" t="s">
        <v>768</v>
      </c>
    </row>
    <row r="3334" spans="1:9">
      <c r="A3334">
        <v>3333</v>
      </c>
      <c r="B3334" t="s">
        <v>763</v>
      </c>
      <c r="C3334" t="s">
        <v>757</v>
      </c>
      <c r="D3334">
        <v>1993</v>
      </c>
      <c r="E3334">
        <v>115.05855604647221</v>
      </c>
      <c r="F3334" t="s">
        <v>753</v>
      </c>
      <c r="G3334" t="s">
        <v>732</v>
      </c>
      <c r="H3334" t="s">
        <v>767</v>
      </c>
      <c r="I3334" t="s">
        <v>768</v>
      </c>
    </row>
    <row r="3335" spans="1:9">
      <c r="A3335">
        <v>3334</v>
      </c>
      <c r="B3335" t="s">
        <v>763</v>
      </c>
      <c r="C3335" t="s">
        <v>757</v>
      </c>
      <c r="D3335">
        <v>1994</v>
      </c>
      <c r="E3335">
        <v>123.08135582401469</v>
      </c>
      <c r="F3335" t="s">
        <v>753</v>
      </c>
      <c r="G3335" t="s">
        <v>732</v>
      </c>
      <c r="H3335" t="s">
        <v>767</v>
      </c>
      <c r="I3335" t="s">
        <v>768</v>
      </c>
    </row>
    <row r="3336" spans="1:9">
      <c r="A3336">
        <v>3335</v>
      </c>
      <c r="B3336" t="s">
        <v>763</v>
      </c>
      <c r="C3336" t="s">
        <v>757</v>
      </c>
      <c r="D3336">
        <v>1995</v>
      </c>
      <c r="E3336">
        <v>130.79866547989741</v>
      </c>
      <c r="F3336" t="s">
        <v>753</v>
      </c>
      <c r="G3336" t="s">
        <v>732</v>
      </c>
      <c r="H3336" t="s">
        <v>767</v>
      </c>
      <c r="I3336" t="s">
        <v>768</v>
      </c>
    </row>
    <row r="3337" spans="1:9">
      <c r="A3337">
        <v>3336</v>
      </c>
      <c r="B3337" t="s">
        <v>763</v>
      </c>
      <c r="C3337" t="s">
        <v>757</v>
      </c>
      <c r="D3337">
        <v>1996</v>
      </c>
      <c r="E3337">
        <v>133.2708226782307</v>
      </c>
      <c r="F3337" t="s">
        <v>753</v>
      </c>
      <c r="G3337" t="s">
        <v>732</v>
      </c>
      <c r="H3337" t="s">
        <v>767</v>
      </c>
      <c r="I3337" t="s">
        <v>768</v>
      </c>
    </row>
    <row r="3338" spans="1:9">
      <c r="A3338">
        <v>3337</v>
      </c>
      <c r="B3338" t="s">
        <v>763</v>
      </c>
      <c r="C3338" t="s">
        <v>757</v>
      </c>
      <c r="D3338">
        <v>1997</v>
      </c>
      <c r="E3338">
        <v>138.9870724883958</v>
      </c>
      <c r="F3338" t="s">
        <v>753</v>
      </c>
      <c r="G3338" t="s">
        <v>732</v>
      </c>
      <c r="H3338" t="s">
        <v>767</v>
      </c>
      <c r="I3338" t="s">
        <v>768</v>
      </c>
    </row>
    <row r="3339" spans="1:9">
      <c r="A3339">
        <v>3338</v>
      </c>
      <c r="B3339" t="s">
        <v>763</v>
      </c>
      <c r="C3339" t="s">
        <v>757</v>
      </c>
      <c r="D3339">
        <v>1998</v>
      </c>
      <c r="E3339">
        <v>142.18301023014999</v>
      </c>
      <c r="F3339" t="s">
        <v>753</v>
      </c>
      <c r="G3339" t="s">
        <v>732</v>
      </c>
      <c r="H3339" t="s">
        <v>767</v>
      </c>
      <c r="I3339" t="s">
        <v>768</v>
      </c>
    </row>
    <row r="3340" spans="1:9">
      <c r="A3340">
        <v>3339</v>
      </c>
      <c r="B3340" t="s">
        <v>763</v>
      </c>
      <c r="C3340" t="s">
        <v>757</v>
      </c>
      <c r="D3340">
        <v>1999</v>
      </c>
      <c r="E3340">
        <v>149.2221493166488</v>
      </c>
      <c r="F3340" t="s">
        <v>753</v>
      </c>
      <c r="G3340" t="s">
        <v>732</v>
      </c>
      <c r="H3340" t="s">
        <v>767</v>
      </c>
      <c r="I3340" t="s">
        <v>768</v>
      </c>
    </row>
    <row r="3341" spans="1:9">
      <c r="A3341">
        <v>3340</v>
      </c>
      <c r="B3341" t="s">
        <v>763</v>
      </c>
      <c r="C3341" t="s">
        <v>757</v>
      </c>
      <c r="D3341">
        <v>2000</v>
      </c>
      <c r="E3341">
        <v>160.37201268967871</v>
      </c>
      <c r="F3341" t="s">
        <v>753</v>
      </c>
      <c r="G3341" t="s">
        <v>732</v>
      </c>
      <c r="H3341" t="s">
        <v>767</v>
      </c>
      <c r="I3341" t="s">
        <v>768</v>
      </c>
    </row>
    <row r="3342" spans="1:9">
      <c r="A3342">
        <v>3341</v>
      </c>
      <c r="B3342" t="s">
        <v>763</v>
      </c>
      <c r="C3342" t="s">
        <v>757</v>
      </c>
      <c r="D3342">
        <v>2001</v>
      </c>
      <c r="E3342">
        <v>157.92819190411669</v>
      </c>
      <c r="F3342" t="s">
        <v>753</v>
      </c>
      <c r="G3342" t="s">
        <v>732</v>
      </c>
      <c r="H3342" t="s">
        <v>767</v>
      </c>
      <c r="I3342" t="s">
        <v>768</v>
      </c>
    </row>
    <row r="3343" spans="1:9">
      <c r="A3343">
        <v>3342</v>
      </c>
      <c r="B3343" t="s">
        <v>763</v>
      </c>
      <c r="C3343" t="s">
        <v>757</v>
      </c>
      <c r="D3343">
        <v>2002</v>
      </c>
      <c r="E3343">
        <v>163.05095719578509</v>
      </c>
      <c r="F3343" t="s">
        <v>753</v>
      </c>
      <c r="G3343" t="s">
        <v>732</v>
      </c>
      <c r="H3343" t="s">
        <v>767</v>
      </c>
      <c r="I3343" t="s">
        <v>768</v>
      </c>
    </row>
    <row r="3344" spans="1:9">
      <c r="A3344">
        <v>3343</v>
      </c>
      <c r="B3344" t="s">
        <v>763</v>
      </c>
      <c r="C3344" t="s">
        <v>757</v>
      </c>
      <c r="D3344">
        <v>2003</v>
      </c>
      <c r="E3344">
        <v>171.64910518181361</v>
      </c>
      <c r="F3344" t="s">
        <v>753</v>
      </c>
      <c r="G3344" t="s">
        <v>732</v>
      </c>
      <c r="H3344" t="s">
        <v>767</v>
      </c>
      <c r="I3344" t="s">
        <v>768</v>
      </c>
    </row>
    <row r="3345" spans="1:9">
      <c r="A3345">
        <v>3344</v>
      </c>
      <c r="B3345" t="s">
        <v>763</v>
      </c>
      <c r="C3345" t="s">
        <v>757</v>
      </c>
      <c r="D3345">
        <v>2004</v>
      </c>
      <c r="E3345">
        <v>178.74268416769289</v>
      </c>
      <c r="F3345" t="s">
        <v>753</v>
      </c>
      <c r="G3345" t="s">
        <v>732</v>
      </c>
      <c r="H3345" t="s">
        <v>767</v>
      </c>
      <c r="I3345" t="s">
        <v>768</v>
      </c>
    </row>
    <row r="3346" spans="1:9">
      <c r="A3346">
        <v>3345</v>
      </c>
      <c r="B3346" t="s">
        <v>763</v>
      </c>
      <c r="C3346" t="s">
        <v>757</v>
      </c>
      <c r="D3346">
        <v>2005</v>
      </c>
      <c r="E3346">
        <v>177.36467514332219</v>
      </c>
      <c r="F3346" t="s">
        <v>753</v>
      </c>
      <c r="G3346" t="s">
        <v>732</v>
      </c>
      <c r="H3346" t="s">
        <v>767</v>
      </c>
      <c r="I3346" t="s">
        <v>768</v>
      </c>
    </row>
    <row r="3347" spans="1:9">
      <c r="A3347">
        <v>3346</v>
      </c>
      <c r="B3347" t="s">
        <v>763</v>
      </c>
      <c r="C3347" t="s">
        <v>757</v>
      </c>
      <c r="D3347">
        <v>2006</v>
      </c>
      <c r="E3347">
        <v>173.25327673605489</v>
      </c>
      <c r="F3347" t="s">
        <v>753</v>
      </c>
      <c r="G3347" t="s">
        <v>732</v>
      </c>
      <c r="H3347" t="s">
        <v>767</v>
      </c>
      <c r="I3347" t="s">
        <v>768</v>
      </c>
    </row>
    <row r="3348" spans="1:9">
      <c r="A3348">
        <v>3347</v>
      </c>
      <c r="B3348" t="s">
        <v>763</v>
      </c>
      <c r="C3348" t="s">
        <v>757</v>
      </c>
      <c r="D3348">
        <v>2007</v>
      </c>
      <c r="E3348">
        <v>169.70968210541679</v>
      </c>
      <c r="F3348" t="s">
        <v>753</v>
      </c>
      <c r="G3348" t="s">
        <v>732</v>
      </c>
      <c r="H3348" t="s">
        <v>767</v>
      </c>
      <c r="I3348" t="s">
        <v>768</v>
      </c>
    </row>
    <row r="3349" spans="1:9">
      <c r="A3349">
        <v>3348</v>
      </c>
      <c r="B3349" t="s">
        <v>763</v>
      </c>
      <c r="C3349" t="s">
        <v>757</v>
      </c>
      <c r="D3349">
        <v>2008</v>
      </c>
      <c r="E3349">
        <v>162.28244194494081</v>
      </c>
      <c r="F3349" t="s">
        <v>753</v>
      </c>
      <c r="G3349" t="s">
        <v>732</v>
      </c>
      <c r="H3349" t="s">
        <v>767</v>
      </c>
      <c r="I3349" t="s">
        <v>768</v>
      </c>
    </row>
    <row r="3350" spans="1:9">
      <c r="A3350">
        <v>3349</v>
      </c>
      <c r="B3350" t="s">
        <v>763</v>
      </c>
      <c r="C3350" t="s">
        <v>757</v>
      </c>
      <c r="D3350">
        <v>2009</v>
      </c>
      <c r="E3350">
        <v>158.41899674448049</v>
      </c>
      <c r="F3350" t="s">
        <v>753</v>
      </c>
      <c r="G3350" t="s">
        <v>732</v>
      </c>
      <c r="H3350" t="s">
        <v>767</v>
      </c>
      <c r="I3350" t="s">
        <v>768</v>
      </c>
    </row>
    <row r="3351" spans="1:9">
      <c r="A3351">
        <v>3350</v>
      </c>
      <c r="B3351" t="s">
        <v>763</v>
      </c>
      <c r="C3351" t="s">
        <v>757</v>
      </c>
      <c r="D3351">
        <v>2010</v>
      </c>
      <c r="E3351">
        <v>150.8285815968124</v>
      </c>
      <c r="F3351" t="s">
        <v>753</v>
      </c>
      <c r="G3351" t="s">
        <v>732</v>
      </c>
      <c r="H3351" t="s">
        <v>767</v>
      </c>
      <c r="I3351" t="s">
        <v>768</v>
      </c>
    </row>
    <row r="3352" spans="1:9">
      <c r="A3352">
        <v>3351</v>
      </c>
      <c r="B3352" t="s">
        <v>763</v>
      </c>
      <c r="C3352" t="s">
        <v>757</v>
      </c>
      <c r="D3352">
        <v>2011</v>
      </c>
      <c r="E3352">
        <v>145.02626294057299</v>
      </c>
      <c r="F3352" t="s">
        <v>753</v>
      </c>
      <c r="G3352" t="s">
        <v>732</v>
      </c>
      <c r="H3352" t="s">
        <v>767</v>
      </c>
      <c r="I3352" t="s">
        <v>768</v>
      </c>
    </row>
    <row r="3353" spans="1:9">
      <c r="A3353">
        <v>3352</v>
      </c>
      <c r="B3353" t="s">
        <v>763</v>
      </c>
      <c r="C3353" t="s">
        <v>757</v>
      </c>
      <c r="D3353">
        <v>2012</v>
      </c>
      <c r="E3353">
        <v>138.63292021882279</v>
      </c>
      <c r="F3353" t="s">
        <v>753</v>
      </c>
      <c r="G3353" t="s">
        <v>732</v>
      </c>
      <c r="H3353" t="s">
        <v>767</v>
      </c>
      <c r="I3353" t="s">
        <v>768</v>
      </c>
    </row>
    <row r="3354" spans="1:9">
      <c r="A3354">
        <v>3353</v>
      </c>
      <c r="B3354" t="s">
        <v>763</v>
      </c>
      <c r="C3354" t="s">
        <v>757</v>
      </c>
      <c r="D3354">
        <v>2013</v>
      </c>
      <c r="E3354">
        <v>135.5183565795864</v>
      </c>
      <c r="F3354" t="s">
        <v>753</v>
      </c>
      <c r="G3354" t="s">
        <v>732</v>
      </c>
      <c r="H3354" t="s">
        <v>767</v>
      </c>
      <c r="I3354" t="s">
        <v>768</v>
      </c>
    </row>
    <row r="3355" spans="1:9">
      <c r="A3355">
        <v>3354</v>
      </c>
      <c r="B3355" t="s">
        <v>763</v>
      </c>
      <c r="C3355" t="s">
        <v>757</v>
      </c>
      <c r="D3355">
        <v>2014</v>
      </c>
      <c r="E3355">
        <v>131.18036423987189</v>
      </c>
      <c r="F3355" t="s">
        <v>753</v>
      </c>
      <c r="G3355" t="s">
        <v>732</v>
      </c>
      <c r="H3355" t="s">
        <v>767</v>
      </c>
      <c r="I3355" t="s">
        <v>768</v>
      </c>
    </row>
    <row r="3356" spans="1:9">
      <c r="A3356">
        <v>3355</v>
      </c>
      <c r="B3356" t="s">
        <v>763</v>
      </c>
      <c r="C3356" t="s">
        <v>757</v>
      </c>
      <c r="D3356">
        <v>2015</v>
      </c>
      <c r="E3356">
        <v>127.4880608174234</v>
      </c>
      <c r="F3356" t="s">
        <v>753</v>
      </c>
      <c r="G3356" t="s">
        <v>732</v>
      </c>
      <c r="H3356" t="s">
        <v>767</v>
      </c>
      <c r="I3356" t="s">
        <v>768</v>
      </c>
    </row>
    <row r="3357" spans="1:9">
      <c r="A3357">
        <v>3356</v>
      </c>
      <c r="B3357" t="s">
        <v>763</v>
      </c>
      <c r="C3357" t="s">
        <v>757</v>
      </c>
      <c r="D3357">
        <v>2016</v>
      </c>
      <c r="E3357">
        <v>124.7131886396626</v>
      </c>
      <c r="F3357" t="s">
        <v>753</v>
      </c>
      <c r="G3357" t="s">
        <v>732</v>
      </c>
      <c r="H3357" t="s">
        <v>767</v>
      </c>
      <c r="I3357" t="s">
        <v>768</v>
      </c>
    </row>
    <row r="3358" spans="1:9">
      <c r="A3358">
        <v>3357</v>
      </c>
      <c r="B3358" t="s">
        <v>763</v>
      </c>
      <c r="C3358" t="s">
        <v>757</v>
      </c>
      <c r="D3358">
        <v>2017</v>
      </c>
      <c r="E3358">
        <v>109.4008922035942</v>
      </c>
      <c r="F3358" t="s">
        <v>753</v>
      </c>
      <c r="G3358" t="s">
        <v>732</v>
      </c>
      <c r="H3358" t="s">
        <v>767</v>
      </c>
      <c r="I3358" t="s">
        <v>768</v>
      </c>
    </row>
    <row r="3359" spans="1:9">
      <c r="A3359">
        <v>3358</v>
      </c>
      <c r="B3359" t="s">
        <v>763</v>
      </c>
      <c r="C3359" t="s">
        <v>757</v>
      </c>
      <c r="D3359">
        <v>2018</v>
      </c>
      <c r="E3359">
        <v>106.32147636861551</v>
      </c>
      <c r="F3359" t="s">
        <v>753</v>
      </c>
      <c r="G3359" t="s">
        <v>732</v>
      </c>
      <c r="H3359" t="s">
        <v>767</v>
      </c>
      <c r="I3359" t="s">
        <v>768</v>
      </c>
    </row>
    <row r="3360" spans="1:9">
      <c r="A3360">
        <v>3359</v>
      </c>
      <c r="B3360" t="s">
        <v>763</v>
      </c>
      <c r="C3360" t="s">
        <v>757</v>
      </c>
      <c r="D3360">
        <v>2019</v>
      </c>
      <c r="E3360">
        <v>104.98252592005881</v>
      </c>
      <c r="F3360" t="s">
        <v>753</v>
      </c>
      <c r="G3360" t="s">
        <v>732</v>
      </c>
      <c r="H3360" t="s">
        <v>767</v>
      </c>
      <c r="I3360" t="s">
        <v>768</v>
      </c>
    </row>
    <row r="3361" spans="1:9">
      <c r="A3361">
        <v>3360</v>
      </c>
      <c r="B3361" t="s">
        <v>763</v>
      </c>
      <c r="C3361" t="s">
        <v>757</v>
      </c>
      <c r="D3361">
        <v>2020</v>
      </c>
      <c r="E3361">
        <v>94.418206146890526</v>
      </c>
      <c r="F3361" t="s">
        <v>753</v>
      </c>
      <c r="G3361" t="s">
        <v>732</v>
      </c>
      <c r="H3361" t="s">
        <v>767</v>
      </c>
      <c r="I3361" t="s">
        <v>768</v>
      </c>
    </row>
    <row r="3362" spans="1:9">
      <c r="A3362">
        <v>3361</v>
      </c>
      <c r="B3362" t="s">
        <v>763</v>
      </c>
      <c r="C3362" t="s">
        <v>757</v>
      </c>
      <c r="D3362">
        <v>2021</v>
      </c>
      <c r="E3362">
        <v>94.99628461578358</v>
      </c>
      <c r="F3362" t="s">
        <v>753</v>
      </c>
      <c r="G3362" t="s">
        <v>732</v>
      </c>
      <c r="H3362" t="s">
        <v>767</v>
      </c>
      <c r="I3362" t="s">
        <v>768</v>
      </c>
    </row>
    <row r="3363" spans="1:9">
      <c r="A3363">
        <v>3362</v>
      </c>
      <c r="B3363" t="s">
        <v>763</v>
      </c>
      <c r="C3363" t="s">
        <v>757</v>
      </c>
      <c r="D3363">
        <v>2022</v>
      </c>
      <c r="E3363">
        <v>94.294463319856874</v>
      </c>
      <c r="F3363" t="s">
        <v>753</v>
      </c>
      <c r="G3363" t="s">
        <v>732</v>
      </c>
      <c r="H3363" t="s">
        <v>767</v>
      </c>
      <c r="I3363" t="s">
        <v>768</v>
      </c>
    </row>
    <row r="3364" spans="1:9">
      <c r="A3364">
        <v>3363</v>
      </c>
      <c r="B3364" t="s">
        <v>763</v>
      </c>
      <c r="C3364" t="s">
        <v>757</v>
      </c>
      <c r="D3364">
        <v>2023</v>
      </c>
      <c r="E3364">
        <v>95.671166601773862</v>
      </c>
      <c r="F3364" t="s">
        <v>753</v>
      </c>
      <c r="G3364" t="s">
        <v>732</v>
      </c>
      <c r="H3364" t="s">
        <v>767</v>
      </c>
      <c r="I3364" t="s">
        <v>768</v>
      </c>
    </row>
    <row r="3365" spans="1:9">
      <c r="A3365">
        <v>3364</v>
      </c>
      <c r="B3365" t="s">
        <v>763</v>
      </c>
      <c r="C3365" t="s">
        <v>757</v>
      </c>
      <c r="D3365">
        <v>2024</v>
      </c>
      <c r="E3365">
        <v>134.69749859999999</v>
      </c>
      <c r="F3365" t="s">
        <v>753</v>
      </c>
      <c r="G3365" t="s">
        <v>732</v>
      </c>
      <c r="H3365" t="s">
        <v>767</v>
      </c>
      <c r="I3365" t="s">
        <v>768</v>
      </c>
    </row>
    <row r="3366" spans="1:9">
      <c r="A3366">
        <v>3365</v>
      </c>
      <c r="B3366" t="s">
        <v>763</v>
      </c>
      <c r="C3366" t="s">
        <v>757</v>
      </c>
      <c r="D3366">
        <v>2025</v>
      </c>
      <c r="E3366">
        <v>131.3355292</v>
      </c>
      <c r="F3366" t="s">
        <v>753</v>
      </c>
      <c r="G3366" t="s">
        <v>732</v>
      </c>
      <c r="H3366" t="s">
        <v>767</v>
      </c>
      <c r="I3366" t="s">
        <v>768</v>
      </c>
    </row>
    <row r="3367" spans="1:9">
      <c r="A3367">
        <v>3366</v>
      </c>
      <c r="B3367" t="s">
        <v>763</v>
      </c>
      <c r="C3367" t="s">
        <v>757</v>
      </c>
      <c r="D3367">
        <v>2026</v>
      </c>
      <c r="E3367">
        <v>129.9262971</v>
      </c>
      <c r="F3367" t="s">
        <v>753</v>
      </c>
      <c r="G3367" t="s">
        <v>732</v>
      </c>
      <c r="H3367" t="s">
        <v>767</v>
      </c>
      <c r="I3367" t="s">
        <v>768</v>
      </c>
    </row>
    <row r="3368" spans="1:9">
      <c r="A3368">
        <v>3367</v>
      </c>
      <c r="B3368" t="s">
        <v>763</v>
      </c>
      <c r="C3368" t="s">
        <v>757</v>
      </c>
      <c r="D3368">
        <v>2027</v>
      </c>
      <c r="E3368">
        <v>128.66858300000001</v>
      </c>
      <c r="F3368" t="s">
        <v>753</v>
      </c>
      <c r="G3368" t="s">
        <v>732</v>
      </c>
      <c r="H3368" t="s">
        <v>767</v>
      </c>
      <c r="I3368" t="s">
        <v>768</v>
      </c>
    </row>
    <row r="3369" spans="1:9">
      <c r="A3369">
        <v>3368</v>
      </c>
      <c r="B3369" t="s">
        <v>763</v>
      </c>
      <c r="C3369" t="s">
        <v>757</v>
      </c>
      <c r="D3369">
        <v>2028</v>
      </c>
      <c r="E3369">
        <v>127.04719559999999</v>
      </c>
      <c r="F3369" t="s">
        <v>753</v>
      </c>
      <c r="G3369" t="s">
        <v>732</v>
      </c>
      <c r="H3369" t="s">
        <v>767</v>
      </c>
      <c r="I3369" t="s">
        <v>768</v>
      </c>
    </row>
    <row r="3370" spans="1:9">
      <c r="A3370">
        <v>3369</v>
      </c>
      <c r="B3370" t="s">
        <v>763</v>
      </c>
      <c r="C3370" t="s">
        <v>757</v>
      </c>
      <c r="D3370">
        <v>2029</v>
      </c>
      <c r="E3370">
        <v>125.1549152</v>
      </c>
      <c r="F3370" t="s">
        <v>753</v>
      </c>
      <c r="G3370" t="s">
        <v>732</v>
      </c>
      <c r="H3370" t="s">
        <v>767</v>
      </c>
      <c r="I3370" t="s">
        <v>768</v>
      </c>
    </row>
    <row r="3371" spans="1:9">
      <c r="A3371">
        <v>3370</v>
      </c>
      <c r="B3371" t="s">
        <v>763</v>
      </c>
      <c r="C3371" t="s">
        <v>757</v>
      </c>
      <c r="D3371">
        <v>2030</v>
      </c>
      <c r="E3371">
        <v>122.86468069999999</v>
      </c>
      <c r="F3371" t="s">
        <v>753</v>
      </c>
      <c r="G3371" t="s">
        <v>732</v>
      </c>
      <c r="H3371" t="s">
        <v>767</v>
      </c>
      <c r="I3371" t="s">
        <v>768</v>
      </c>
    </row>
    <row r="3372" spans="1:9">
      <c r="A3372">
        <v>3371</v>
      </c>
      <c r="B3372" t="s">
        <v>763</v>
      </c>
      <c r="C3372" t="s">
        <v>757</v>
      </c>
      <c r="D3372">
        <v>2031</v>
      </c>
      <c r="E3372">
        <v>120.79375539999999</v>
      </c>
      <c r="F3372" t="s">
        <v>753</v>
      </c>
      <c r="G3372" t="s">
        <v>732</v>
      </c>
      <c r="H3372" t="s">
        <v>767</v>
      </c>
      <c r="I3372" t="s">
        <v>768</v>
      </c>
    </row>
    <row r="3373" spans="1:9">
      <c r="A3373">
        <v>3372</v>
      </c>
      <c r="B3373" t="s">
        <v>763</v>
      </c>
      <c r="C3373" t="s">
        <v>757</v>
      </c>
      <c r="D3373">
        <v>2032</v>
      </c>
      <c r="E3373">
        <v>118.4631174</v>
      </c>
      <c r="F3373" t="s">
        <v>753</v>
      </c>
      <c r="G3373" t="s">
        <v>732</v>
      </c>
      <c r="H3373" t="s">
        <v>767</v>
      </c>
      <c r="I3373" t="s">
        <v>768</v>
      </c>
    </row>
    <row r="3374" spans="1:9">
      <c r="A3374">
        <v>3373</v>
      </c>
      <c r="B3374" t="s">
        <v>763</v>
      </c>
      <c r="C3374" t="s">
        <v>757</v>
      </c>
      <c r="D3374">
        <v>2033</v>
      </c>
      <c r="E3374">
        <v>115.6397915</v>
      </c>
      <c r="F3374" t="s">
        <v>753</v>
      </c>
      <c r="G3374" t="s">
        <v>732</v>
      </c>
      <c r="H3374" t="s">
        <v>767</v>
      </c>
      <c r="I3374" t="s">
        <v>768</v>
      </c>
    </row>
    <row r="3375" spans="1:9">
      <c r="A3375">
        <v>3374</v>
      </c>
      <c r="B3375" t="s">
        <v>763</v>
      </c>
      <c r="C3375" t="s">
        <v>757</v>
      </c>
      <c r="D3375">
        <v>2034</v>
      </c>
      <c r="E3375">
        <v>112.6920034</v>
      </c>
      <c r="F3375" t="s">
        <v>753</v>
      </c>
      <c r="G3375" t="s">
        <v>732</v>
      </c>
      <c r="H3375" t="s">
        <v>767</v>
      </c>
      <c r="I3375" t="s">
        <v>768</v>
      </c>
    </row>
    <row r="3376" spans="1:9">
      <c r="A3376">
        <v>3375</v>
      </c>
      <c r="B3376" t="s">
        <v>763</v>
      </c>
      <c r="C3376" t="s">
        <v>757</v>
      </c>
      <c r="D3376">
        <v>2035</v>
      </c>
      <c r="E3376">
        <v>109.0118143</v>
      </c>
      <c r="F3376" t="s">
        <v>753</v>
      </c>
      <c r="G3376" t="s">
        <v>732</v>
      </c>
      <c r="H3376" t="s">
        <v>767</v>
      </c>
      <c r="I3376" t="s">
        <v>768</v>
      </c>
    </row>
    <row r="3377" spans="1:9">
      <c r="A3377">
        <v>3376</v>
      </c>
      <c r="B3377" t="s">
        <v>763</v>
      </c>
      <c r="C3377" t="s">
        <v>757</v>
      </c>
      <c r="D3377">
        <v>2036</v>
      </c>
      <c r="E3377">
        <v>105.52345939999999</v>
      </c>
      <c r="F3377" t="s">
        <v>753</v>
      </c>
      <c r="G3377" t="s">
        <v>732</v>
      </c>
      <c r="H3377" t="s">
        <v>767</v>
      </c>
      <c r="I3377" t="s">
        <v>768</v>
      </c>
    </row>
    <row r="3378" spans="1:9">
      <c r="A3378">
        <v>3377</v>
      </c>
      <c r="B3378" t="s">
        <v>763</v>
      </c>
      <c r="C3378" t="s">
        <v>757</v>
      </c>
      <c r="D3378">
        <v>2037</v>
      </c>
      <c r="E3378">
        <v>101.7267069</v>
      </c>
      <c r="F3378" t="s">
        <v>753</v>
      </c>
      <c r="G3378" t="s">
        <v>732</v>
      </c>
      <c r="H3378" t="s">
        <v>767</v>
      </c>
      <c r="I3378" t="s">
        <v>768</v>
      </c>
    </row>
    <row r="3379" spans="1:9">
      <c r="A3379">
        <v>3378</v>
      </c>
      <c r="B3379" t="s">
        <v>763</v>
      </c>
      <c r="C3379" t="s">
        <v>757</v>
      </c>
      <c r="D3379">
        <v>2038</v>
      </c>
      <c r="E3379">
        <v>97.16260072</v>
      </c>
      <c r="F3379" t="s">
        <v>753</v>
      </c>
      <c r="G3379" t="s">
        <v>732</v>
      </c>
      <c r="H3379" t="s">
        <v>767</v>
      </c>
      <c r="I3379" t="s">
        <v>768</v>
      </c>
    </row>
    <row r="3380" spans="1:9">
      <c r="A3380">
        <v>3379</v>
      </c>
      <c r="B3380" t="s">
        <v>763</v>
      </c>
      <c r="C3380" t="s">
        <v>757</v>
      </c>
      <c r="D3380">
        <v>2039</v>
      </c>
      <c r="E3380">
        <v>93.416373570000005</v>
      </c>
      <c r="F3380" t="s">
        <v>753</v>
      </c>
      <c r="G3380" t="s">
        <v>732</v>
      </c>
      <c r="H3380" t="s">
        <v>767</v>
      </c>
      <c r="I3380" t="s">
        <v>768</v>
      </c>
    </row>
    <row r="3381" spans="1:9">
      <c r="A3381">
        <v>3380</v>
      </c>
      <c r="B3381" t="s">
        <v>763</v>
      </c>
      <c r="C3381" t="s">
        <v>757</v>
      </c>
      <c r="D3381">
        <v>2040</v>
      </c>
      <c r="E3381">
        <v>88.893084720000004</v>
      </c>
      <c r="F3381" t="s">
        <v>753</v>
      </c>
      <c r="G3381" t="s">
        <v>732</v>
      </c>
      <c r="H3381" t="s">
        <v>767</v>
      </c>
      <c r="I3381" t="s">
        <v>768</v>
      </c>
    </row>
    <row r="3382" spans="1:9">
      <c r="A3382">
        <v>3381</v>
      </c>
      <c r="B3382" t="s">
        <v>763</v>
      </c>
      <c r="C3382" t="s">
        <v>757</v>
      </c>
      <c r="D3382">
        <v>2041</v>
      </c>
      <c r="E3382">
        <v>85.667874220000002</v>
      </c>
      <c r="F3382" t="s">
        <v>753</v>
      </c>
      <c r="G3382" t="s">
        <v>732</v>
      </c>
      <c r="H3382" t="s">
        <v>767</v>
      </c>
      <c r="I3382" t="s">
        <v>768</v>
      </c>
    </row>
    <row r="3383" spans="1:9">
      <c r="A3383">
        <v>3382</v>
      </c>
      <c r="B3383" t="s">
        <v>763</v>
      </c>
      <c r="C3383" t="s">
        <v>757</v>
      </c>
      <c r="D3383">
        <v>2042</v>
      </c>
      <c r="E3383">
        <v>81.646914280000004</v>
      </c>
      <c r="F3383" t="s">
        <v>753</v>
      </c>
      <c r="G3383" t="s">
        <v>732</v>
      </c>
      <c r="H3383" t="s">
        <v>767</v>
      </c>
      <c r="I3383" t="s">
        <v>768</v>
      </c>
    </row>
    <row r="3384" spans="1:9">
      <c r="A3384">
        <v>3383</v>
      </c>
      <c r="B3384" t="s">
        <v>763</v>
      </c>
      <c r="C3384" t="s">
        <v>757</v>
      </c>
      <c r="D3384">
        <v>2043</v>
      </c>
      <c r="E3384">
        <v>78.483101959999999</v>
      </c>
      <c r="F3384" t="s">
        <v>753</v>
      </c>
      <c r="G3384" t="s">
        <v>732</v>
      </c>
      <c r="H3384" t="s">
        <v>767</v>
      </c>
      <c r="I3384" t="s">
        <v>768</v>
      </c>
    </row>
    <row r="3385" spans="1:9">
      <c r="A3385">
        <v>3384</v>
      </c>
      <c r="B3385" t="s">
        <v>763</v>
      </c>
      <c r="C3385" t="s">
        <v>757</v>
      </c>
      <c r="D3385">
        <v>2044</v>
      </c>
      <c r="E3385">
        <v>75.160872519999998</v>
      </c>
      <c r="F3385" t="s">
        <v>753</v>
      </c>
      <c r="G3385" t="s">
        <v>732</v>
      </c>
      <c r="H3385" t="s">
        <v>767</v>
      </c>
      <c r="I3385" t="s">
        <v>768</v>
      </c>
    </row>
    <row r="3386" spans="1:9">
      <c r="A3386">
        <v>3385</v>
      </c>
      <c r="B3386" t="s">
        <v>763</v>
      </c>
      <c r="C3386" t="s">
        <v>757</v>
      </c>
      <c r="D3386">
        <v>2045</v>
      </c>
      <c r="E3386">
        <v>71.829142250000004</v>
      </c>
      <c r="F3386" t="s">
        <v>753</v>
      </c>
      <c r="G3386" t="s">
        <v>732</v>
      </c>
      <c r="H3386" t="s">
        <v>767</v>
      </c>
      <c r="I3386" t="s">
        <v>768</v>
      </c>
    </row>
    <row r="3387" spans="1:9">
      <c r="A3387">
        <v>3386</v>
      </c>
      <c r="B3387" t="s">
        <v>763</v>
      </c>
      <c r="C3387" t="s">
        <v>757</v>
      </c>
      <c r="D3387">
        <v>2046</v>
      </c>
      <c r="E3387">
        <v>69.122039119999997</v>
      </c>
      <c r="F3387" t="s">
        <v>753</v>
      </c>
      <c r="G3387" t="s">
        <v>732</v>
      </c>
      <c r="H3387" t="s">
        <v>767</v>
      </c>
      <c r="I3387" t="s">
        <v>768</v>
      </c>
    </row>
    <row r="3388" spans="1:9">
      <c r="A3388">
        <v>3387</v>
      </c>
      <c r="B3388" t="s">
        <v>763</v>
      </c>
      <c r="C3388" t="s">
        <v>757</v>
      </c>
      <c r="D3388">
        <v>2047</v>
      </c>
      <c r="E3388">
        <v>66.227454960000003</v>
      </c>
      <c r="F3388" t="s">
        <v>753</v>
      </c>
      <c r="G3388" t="s">
        <v>732</v>
      </c>
      <c r="H3388" t="s">
        <v>767</v>
      </c>
      <c r="I3388" t="s">
        <v>768</v>
      </c>
    </row>
    <row r="3389" spans="1:9">
      <c r="A3389">
        <v>3388</v>
      </c>
      <c r="B3389" t="s">
        <v>763</v>
      </c>
      <c r="C3389" t="s">
        <v>757</v>
      </c>
      <c r="D3389">
        <v>2048</v>
      </c>
      <c r="E3389">
        <v>63.513199280000002</v>
      </c>
      <c r="F3389" t="s">
        <v>753</v>
      </c>
      <c r="G3389" t="s">
        <v>732</v>
      </c>
      <c r="H3389" t="s">
        <v>767</v>
      </c>
      <c r="I3389" t="s">
        <v>768</v>
      </c>
    </row>
    <row r="3390" spans="1:9">
      <c r="A3390">
        <v>3389</v>
      </c>
      <c r="B3390" t="s">
        <v>763</v>
      </c>
      <c r="C3390" t="s">
        <v>757</v>
      </c>
      <c r="D3390">
        <v>2049</v>
      </c>
      <c r="E3390">
        <v>61.438336479999997</v>
      </c>
      <c r="F3390" t="s">
        <v>753</v>
      </c>
      <c r="G3390" t="s">
        <v>732</v>
      </c>
      <c r="H3390" t="s">
        <v>767</v>
      </c>
      <c r="I3390" t="s">
        <v>768</v>
      </c>
    </row>
    <row r="3391" spans="1:9">
      <c r="A3391">
        <v>3390</v>
      </c>
      <c r="B3391" t="s">
        <v>763</v>
      </c>
      <c r="C3391" t="s">
        <v>757</v>
      </c>
      <c r="D3391">
        <v>2050</v>
      </c>
      <c r="E3391">
        <v>58.656840330000001</v>
      </c>
      <c r="F3391" t="s">
        <v>753</v>
      </c>
      <c r="G3391" t="s">
        <v>732</v>
      </c>
      <c r="H3391" t="s">
        <v>767</v>
      </c>
      <c r="I3391" t="s">
        <v>768</v>
      </c>
    </row>
    <row r="3392" spans="1:9">
      <c r="A3392">
        <v>3391</v>
      </c>
      <c r="B3392" t="s">
        <v>764</v>
      </c>
      <c r="C3392" t="s">
        <v>752</v>
      </c>
      <c r="D3392">
        <v>1990</v>
      </c>
      <c r="E3392">
        <v>3092.7871340000002</v>
      </c>
      <c r="F3392" t="s">
        <v>753</v>
      </c>
      <c r="G3392" t="s">
        <v>732</v>
      </c>
      <c r="H3392" t="s">
        <v>767</v>
      </c>
      <c r="I3392" t="s">
        <v>768</v>
      </c>
    </row>
    <row r="3393" spans="1:9">
      <c r="A3393">
        <v>3392</v>
      </c>
      <c r="B3393" t="s">
        <v>764</v>
      </c>
      <c r="C3393" t="s">
        <v>752</v>
      </c>
      <c r="D3393">
        <v>1991</v>
      </c>
      <c r="E3393">
        <v>3184.1290800000002</v>
      </c>
      <c r="F3393" t="s">
        <v>753</v>
      </c>
      <c r="G3393" t="s">
        <v>732</v>
      </c>
      <c r="H3393" t="s">
        <v>767</v>
      </c>
      <c r="I3393" t="s">
        <v>768</v>
      </c>
    </row>
    <row r="3394" spans="1:9">
      <c r="A3394">
        <v>3393</v>
      </c>
      <c r="B3394" t="s">
        <v>764</v>
      </c>
      <c r="C3394" t="s">
        <v>752</v>
      </c>
      <c r="D3394">
        <v>1992</v>
      </c>
      <c r="E3394">
        <v>3272.030342</v>
      </c>
      <c r="F3394" t="s">
        <v>753</v>
      </c>
      <c r="G3394" t="s">
        <v>732</v>
      </c>
      <c r="H3394" t="s">
        <v>767</v>
      </c>
      <c r="I3394" t="s">
        <v>768</v>
      </c>
    </row>
    <row r="3395" spans="1:9">
      <c r="A3395">
        <v>3394</v>
      </c>
      <c r="B3395" t="s">
        <v>764</v>
      </c>
      <c r="C3395" t="s">
        <v>752</v>
      </c>
      <c r="D3395">
        <v>1993</v>
      </c>
      <c r="E3395">
        <v>3357.6193060000001</v>
      </c>
      <c r="F3395" t="s">
        <v>753</v>
      </c>
      <c r="G3395" t="s">
        <v>732</v>
      </c>
      <c r="H3395" t="s">
        <v>767</v>
      </c>
      <c r="I3395" t="s">
        <v>768</v>
      </c>
    </row>
    <row r="3396" spans="1:9">
      <c r="A3396">
        <v>3395</v>
      </c>
      <c r="B3396" t="s">
        <v>764</v>
      </c>
      <c r="C3396" t="s">
        <v>752</v>
      </c>
      <c r="D3396">
        <v>1994</v>
      </c>
      <c r="E3396">
        <v>3335.2394869999998</v>
      </c>
      <c r="F3396" t="s">
        <v>753</v>
      </c>
      <c r="G3396" t="s">
        <v>732</v>
      </c>
      <c r="H3396" t="s">
        <v>767</v>
      </c>
      <c r="I3396" t="s">
        <v>768</v>
      </c>
    </row>
    <row r="3397" spans="1:9">
      <c r="A3397">
        <v>3396</v>
      </c>
      <c r="B3397" t="s">
        <v>764</v>
      </c>
      <c r="C3397" t="s">
        <v>752</v>
      </c>
      <c r="D3397">
        <v>1995</v>
      </c>
      <c r="E3397">
        <v>3414.4642720000002</v>
      </c>
      <c r="F3397" t="s">
        <v>753</v>
      </c>
      <c r="G3397" t="s">
        <v>732</v>
      </c>
      <c r="H3397" t="s">
        <v>767</v>
      </c>
      <c r="I3397" t="s">
        <v>768</v>
      </c>
    </row>
    <row r="3398" spans="1:9">
      <c r="A3398">
        <v>3397</v>
      </c>
      <c r="B3398" t="s">
        <v>764</v>
      </c>
      <c r="C3398" t="s">
        <v>752</v>
      </c>
      <c r="D3398">
        <v>1996</v>
      </c>
      <c r="E3398">
        <v>3488.3361180000002</v>
      </c>
      <c r="F3398" t="s">
        <v>753</v>
      </c>
      <c r="G3398" t="s">
        <v>732</v>
      </c>
      <c r="H3398" t="s">
        <v>767</v>
      </c>
      <c r="I3398" t="s">
        <v>768</v>
      </c>
    </row>
    <row r="3399" spans="1:9">
      <c r="A3399">
        <v>3398</v>
      </c>
      <c r="B3399" t="s">
        <v>764</v>
      </c>
      <c r="C3399" t="s">
        <v>752</v>
      </c>
      <c r="D3399">
        <v>1997</v>
      </c>
      <c r="E3399">
        <v>3550.41561</v>
      </c>
      <c r="F3399" t="s">
        <v>753</v>
      </c>
      <c r="G3399" t="s">
        <v>732</v>
      </c>
      <c r="H3399" t="s">
        <v>767</v>
      </c>
      <c r="I3399" t="s">
        <v>768</v>
      </c>
    </row>
    <row r="3400" spans="1:9">
      <c r="A3400">
        <v>3399</v>
      </c>
      <c r="B3400" t="s">
        <v>764</v>
      </c>
      <c r="C3400" t="s">
        <v>752</v>
      </c>
      <c r="D3400">
        <v>1998</v>
      </c>
      <c r="E3400">
        <v>3575.901558</v>
      </c>
      <c r="F3400" t="s">
        <v>753</v>
      </c>
      <c r="G3400" t="s">
        <v>732</v>
      </c>
      <c r="H3400" t="s">
        <v>767</v>
      </c>
      <c r="I3400" t="s">
        <v>768</v>
      </c>
    </row>
    <row r="3401" spans="1:9">
      <c r="A3401">
        <v>3400</v>
      </c>
      <c r="B3401" t="s">
        <v>764</v>
      </c>
      <c r="C3401" t="s">
        <v>752</v>
      </c>
      <c r="D3401">
        <v>1999</v>
      </c>
      <c r="E3401">
        <v>3598.4863030000001</v>
      </c>
      <c r="F3401" t="s">
        <v>753</v>
      </c>
      <c r="G3401" t="s">
        <v>732</v>
      </c>
      <c r="H3401" t="s">
        <v>767</v>
      </c>
      <c r="I3401" t="s">
        <v>768</v>
      </c>
    </row>
    <row r="3402" spans="1:9">
      <c r="A3402">
        <v>3401</v>
      </c>
      <c r="B3402" t="s">
        <v>764</v>
      </c>
      <c r="C3402" t="s">
        <v>752</v>
      </c>
      <c r="D3402">
        <v>2000</v>
      </c>
      <c r="E3402">
        <v>3629.937156</v>
      </c>
      <c r="F3402" t="s">
        <v>753</v>
      </c>
      <c r="G3402" t="s">
        <v>732</v>
      </c>
      <c r="H3402" t="s">
        <v>767</v>
      </c>
      <c r="I3402" t="s">
        <v>768</v>
      </c>
    </row>
    <row r="3403" spans="1:9">
      <c r="A3403">
        <v>3402</v>
      </c>
      <c r="B3403" t="s">
        <v>764</v>
      </c>
      <c r="C3403" t="s">
        <v>752</v>
      </c>
      <c r="D3403">
        <v>2001</v>
      </c>
      <c r="E3403">
        <v>3654.9555099999998</v>
      </c>
      <c r="F3403" t="s">
        <v>753</v>
      </c>
      <c r="G3403" t="s">
        <v>732</v>
      </c>
      <c r="H3403" t="s">
        <v>767</v>
      </c>
      <c r="I3403" t="s">
        <v>768</v>
      </c>
    </row>
    <row r="3404" spans="1:9">
      <c r="A3404">
        <v>3403</v>
      </c>
      <c r="B3404" t="s">
        <v>764</v>
      </c>
      <c r="C3404" t="s">
        <v>752</v>
      </c>
      <c r="D3404">
        <v>2002</v>
      </c>
      <c r="E3404">
        <v>3684.3237760000002</v>
      </c>
      <c r="F3404" t="s">
        <v>753</v>
      </c>
      <c r="G3404" t="s">
        <v>732</v>
      </c>
      <c r="H3404" t="s">
        <v>767</v>
      </c>
      <c r="I3404" t="s">
        <v>768</v>
      </c>
    </row>
    <row r="3405" spans="1:9">
      <c r="A3405">
        <v>3404</v>
      </c>
      <c r="B3405" t="s">
        <v>764</v>
      </c>
      <c r="C3405" t="s">
        <v>752</v>
      </c>
      <c r="D3405">
        <v>2003</v>
      </c>
      <c r="E3405">
        <v>3623.252422</v>
      </c>
      <c r="F3405" t="s">
        <v>753</v>
      </c>
      <c r="G3405" t="s">
        <v>732</v>
      </c>
      <c r="H3405" t="s">
        <v>767</v>
      </c>
      <c r="I3405" t="s">
        <v>768</v>
      </c>
    </row>
    <row r="3406" spans="1:9">
      <c r="A3406">
        <v>3405</v>
      </c>
      <c r="B3406" t="s">
        <v>764</v>
      </c>
      <c r="C3406" t="s">
        <v>752</v>
      </c>
      <c r="D3406">
        <v>2004</v>
      </c>
      <c r="E3406">
        <v>3651.566014</v>
      </c>
      <c r="F3406" t="s">
        <v>753</v>
      </c>
      <c r="G3406" t="s">
        <v>732</v>
      </c>
      <c r="H3406" t="s">
        <v>767</v>
      </c>
      <c r="I3406" t="s">
        <v>768</v>
      </c>
    </row>
    <row r="3407" spans="1:9">
      <c r="A3407">
        <v>3406</v>
      </c>
      <c r="B3407" t="s">
        <v>764</v>
      </c>
      <c r="C3407" t="s">
        <v>752</v>
      </c>
      <c r="D3407">
        <v>2005</v>
      </c>
      <c r="E3407">
        <v>3635.3483500000002</v>
      </c>
      <c r="F3407" t="s">
        <v>753</v>
      </c>
      <c r="G3407" t="s">
        <v>732</v>
      </c>
      <c r="H3407" t="s">
        <v>767</v>
      </c>
      <c r="I3407" t="s">
        <v>768</v>
      </c>
    </row>
    <row r="3408" spans="1:9">
      <c r="A3408">
        <v>3407</v>
      </c>
      <c r="B3408" t="s">
        <v>764</v>
      </c>
      <c r="C3408" t="s">
        <v>752</v>
      </c>
      <c r="D3408">
        <v>2006</v>
      </c>
      <c r="E3408">
        <v>3589.4720950000001</v>
      </c>
      <c r="F3408" t="s">
        <v>753</v>
      </c>
      <c r="G3408" t="s">
        <v>732</v>
      </c>
      <c r="H3408" t="s">
        <v>767</v>
      </c>
      <c r="I3408" t="s">
        <v>768</v>
      </c>
    </row>
    <row r="3409" spans="1:9">
      <c r="A3409">
        <v>3408</v>
      </c>
      <c r="B3409" t="s">
        <v>764</v>
      </c>
      <c r="C3409" t="s">
        <v>752</v>
      </c>
      <c r="D3409">
        <v>2007</v>
      </c>
      <c r="E3409">
        <v>3562.755044</v>
      </c>
      <c r="F3409" t="s">
        <v>753</v>
      </c>
      <c r="G3409" t="s">
        <v>732</v>
      </c>
      <c r="H3409" t="s">
        <v>767</v>
      </c>
      <c r="I3409" t="s">
        <v>768</v>
      </c>
    </row>
    <row r="3410" spans="1:9">
      <c r="A3410">
        <v>3409</v>
      </c>
      <c r="B3410" t="s">
        <v>764</v>
      </c>
      <c r="C3410" t="s">
        <v>752</v>
      </c>
      <c r="D3410">
        <v>2008</v>
      </c>
      <c r="E3410">
        <v>3517.8157820000001</v>
      </c>
      <c r="F3410" t="s">
        <v>753</v>
      </c>
      <c r="G3410" t="s">
        <v>732</v>
      </c>
      <c r="H3410" t="s">
        <v>767</v>
      </c>
      <c r="I3410" t="s">
        <v>768</v>
      </c>
    </row>
    <row r="3411" spans="1:9">
      <c r="A3411">
        <v>3410</v>
      </c>
      <c r="B3411" t="s">
        <v>764</v>
      </c>
      <c r="C3411" t="s">
        <v>752</v>
      </c>
      <c r="D3411">
        <v>2009</v>
      </c>
      <c r="E3411">
        <v>3458.51451</v>
      </c>
      <c r="F3411" t="s">
        <v>753</v>
      </c>
      <c r="G3411" t="s">
        <v>732</v>
      </c>
      <c r="H3411" t="s">
        <v>767</v>
      </c>
      <c r="I3411" t="s">
        <v>768</v>
      </c>
    </row>
    <row r="3412" spans="1:9">
      <c r="A3412">
        <v>3411</v>
      </c>
      <c r="B3412" t="s">
        <v>764</v>
      </c>
      <c r="C3412" t="s">
        <v>752</v>
      </c>
      <c r="D3412">
        <v>2010</v>
      </c>
      <c r="E3412">
        <v>3417.8545840000002</v>
      </c>
      <c r="F3412" t="s">
        <v>753</v>
      </c>
      <c r="G3412" t="s">
        <v>732</v>
      </c>
      <c r="H3412" t="s">
        <v>767</v>
      </c>
      <c r="I3412" t="s">
        <v>768</v>
      </c>
    </row>
    <row r="3413" spans="1:9">
      <c r="A3413">
        <v>3412</v>
      </c>
      <c r="B3413" t="s">
        <v>764</v>
      </c>
      <c r="C3413" t="s">
        <v>752</v>
      </c>
      <c r="D3413">
        <v>2011</v>
      </c>
      <c r="E3413">
        <v>3319.7924159999998</v>
      </c>
      <c r="F3413" t="s">
        <v>753</v>
      </c>
      <c r="G3413" t="s">
        <v>732</v>
      </c>
      <c r="H3413" t="s">
        <v>767</v>
      </c>
      <c r="I3413" t="s">
        <v>768</v>
      </c>
    </row>
    <row r="3414" spans="1:9">
      <c r="A3414">
        <v>3413</v>
      </c>
      <c r="B3414" t="s">
        <v>764</v>
      </c>
      <c r="C3414" t="s">
        <v>752</v>
      </c>
      <c r="D3414">
        <v>2012</v>
      </c>
      <c r="E3414">
        <v>3251.0716809999999</v>
      </c>
      <c r="F3414" t="s">
        <v>753</v>
      </c>
      <c r="G3414" t="s">
        <v>732</v>
      </c>
      <c r="H3414" t="s">
        <v>767</v>
      </c>
      <c r="I3414" t="s">
        <v>768</v>
      </c>
    </row>
    <row r="3415" spans="1:9">
      <c r="A3415">
        <v>3414</v>
      </c>
      <c r="B3415" t="s">
        <v>764</v>
      </c>
      <c r="C3415" t="s">
        <v>752</v>
      </c>
      <c r="D3415">
        <v>2013</v>
      </c>
      <c r="E3415">
        <v>3200.4639430000002</v>
      </c>
      <c r="F3415" t="s">
        <v>753</v>
      </c>
      <c r="G3415" t="s">
        <v>732</v>
      </c>
      <c r="H3415" t="s">
        <v>767</v>
      </c>
      <c r="I3415" t="s">
        <v>768</v>
      </c>
    </row>
    <row r="3416" spans="1:9">
      <c r="A3416">
        <v>3415</v>
      </c>
      <c r="B3416" t="s">
        <v>764</v>
      </c>
      <c r="C3416" t="s">
        <v>752</v>
      </c>
      <c r="D3416">
        <v>2014</v>
      </c>
      <c r="E3416">
        <v>3157.5158310000002</v>
      </c>
      <c r="F3416" t="s">
        <v>753</v>
      </c>
      <c r="G3416" t="s">
        <v>732</v>
      </c>
      <c r="H3416" t="s">
        <v>767</v>
      </c>
      <c r="I3416" t="s">
        <v>768</v>
      </c>
    </row>
    <row r="3417" spans="1:9">
      <c r="A3417">
        <v>3416</v>
      </c>
      <c r="B3417" t="s">
        <v>764</v>
      </c>
      <c r="C3417" t="s">
        <v>752</v>
      </c>
      <c r="D3417">
        <v>2015</v>
      </c>
      <c r="E3417">
        <v>3119.8257779999999</v>
      </c>
      <c r="F3417" t="s">
        <v>753</v>
      </c>
      <c r="G3417" t="s">
        <v>732</v>
      </c>
      <c r="H3417" t="s">
        <v>767</v>
      </c>
      <c r="I3417" t="s">
        <v>768</v>
      </c>
    </row>
    <row r="3418" spans="1:9">
      <c r="A3418">
        <v>3417</v>
      </c>
      <c r="B3418" t="s">
        <v>764</v>
      </c>
      <c r="C3418" t="s">
        <v>752</v>
      </c>
      <c r="D3418">
        <v>2016</v>
      </c>
      <c r="E3418">
        <v>3084.804799</v>
      </c>
      <c r="F3418" t="s">
        <v>753</v>
      </c>
      <c r="G3418" t="s">
        <v>732</v>
      </c>
      <c r="H3418" t="s">
        <v>767</v>
      </c>
      <c r="I3418" t="s">
        <v>768</v>
      </c>
    </row>
    <row r="3419" spans="1:9">
      <c r="A3419">
        <v>3418</v>
      </c>
      <c r="B3419" t="s">
        <v>764</v>
      </c>
      <c r="C3419" t="s">
        <v>752</v>
      </c>
      <c r="D3419">
        <v>2017</v>
      </c>
      <c r="E3419">
        <v>3052.1042699999998</v>
      </c>
      <c r="F3419" t="s">
        <v>753</v>
      </c>
      <c r="G3419" t="s">
        <v>732</v>
      </c>
      <c r="H3419" t="s">
        <v>767</v>
      </c>
      <c r="I3419" t="s">
        <v>768</v>
      </c>
    </row>
    <row r="3420" spans="1:9">
      <c r="A3420">
        <v>3419</v>
      </c>
      <c r="B3420" t="s">
        <v>764</v>
      </c>
      <c r="C3420" t="s">
        <v>752</v>
      </c>
      <c r="D3420">
        <v>2018</v>
      </c>
      <c r="E3420">
        <v>3007.5838560000002</v>
      </c>
      <c r="F3420" t="s">
        <v>753</v>
      </c>
      <c r="G3420" t="s">
        <v>732</v>
      </c>
      <c r="H3420" t="s">
        <v>767</v>
      </c>
      <c r="I3420" t="s">
        <v>768</v>
      </c>
    </row>
    <row r="3421" spans="1:9">
      <c r="A3421">
        <v>3420</v>
      </c>
      <c r="B3421" t="s">
        <v>764</v>
      </c>
      <c r="C3421" t="s">
        <v>752</v>
      </c>
      <c r="D3421">
        <v>2019</v>
      </c>
      <c r="E3421">
        <v>2974.1460189999998</v>
      </c>
      <c r="F3421" t="s">
        <v>753</v>
      </c>
      <c r="G3421" t="s">
        <v>732</v>
      </c>
      <c r="H3421" t="s">
        <v>767</v>
      </c>
      <c r="I3421" t="s">
        <v>768</v>
      </c>
    </row>
    <row r="3422" spans="1:9">
      <c r="A3422">
        <v>3421</v>
      </c>
      <c r="B3422" t="s">
        <v>764</v>
      </c>
      <c r="C3422" t="s">
        <v>752</v>
      </c>
      <c r="D3422">
        <v>2020</v>
      </c>
      <c r="E3422">
        <v>2937.8028850000001</v>
      </c>
      <c r="F3422" t="s">
        <v>753</v>
      </c>
      <c r="G3422" t="s">
        <v>732</v>
      </c>
      <c r="H3422" t="s">
        <v>767</v>
      </c>
      <c r="I3422" t="s">
        <v>768</v>
      </c>
    </row>
    <row r="3423" spans="1:9">
      <c r="A3423">
        <v>3422</v>
      </c>
      <c r="B3423" t="s">
        <v>764</v>
      </c>
      <c r="C3423" t="s">
        <v>752</v>
      </c>
      <c r="D3423">
        <v>2021</v>
      </c>
      <c r="E3423">
        <v>2896.0393359999998</v>
      </c>
      <c r="F3423" t="s">
        <v>753</v>
      </c>
      <c r="G3423" t="s">
        <v>732</v>
      </c>
      <c r="H3423" t="s">
        <v>767</v>
      </c>
      <c r="I3423" t="s">
        <v>768</v>
      </c>
    </row>
    <row r="3424" spans="1:9">
      <c r="A3424">
        <v>3423</v>
      </c>
      <c r="B3424" t="s">
        <v>764</v>
      </c>
      <c r="C3424" t="s">
        <v>752</v>
      </c>
      <c r="D3424">
        <v>2022</v>
      </c>
      <c r="E3424">
        <v>2864.0950790000002</v>
      </c>
      <c r="F3424" t="s">
        <v>753</v>
      </c>
      <c r="G3424" t="s">
        <v>732</v>
      </c>
      <c r="H3424" t="s">
        <v>767</v>
      </c>
      <c r="I3424" t="s">
        <v>768</v>
      </c>
    </row>
    <row r="3425" spans="1:9">
      <c r="A3425">
        <v>3424</v>
      </c>
      <c r="B3425" t="s">
        <v>764</v>
      </c>
      <c r="C3425" t="s">
        <v>752</v>
      </c>
      <c r="D3425">
        <v>2023</v>
      </c>
      <c r="E3425">
        <v>2845.233291</v>
      </c>
      <c r="F3425" t="s">
        <v>753</v>
      </c>
      <c r="G3425" t="s">
        <v>732</v>
      </c>
      <c r="H3425" t="s">
        <v>767</v>
      </c>
      <c r="I3425" t="s">
        <v>768</v>
      </c>
    </row>
    <row r="3426" spans="1:9">
      <c r="A3426">
        <v>3425</v>
      </c>
      <c r="B3426" t="s">
        <v>764</v>
      </c>
      <c r="C3426" t="s">
        <v>752</v>
      </c>
      <c r="D3426">
        <v>2024</v>
      </c>
      <c r="E3426">
        <v>2839.9629970000001</v>
      </c>
      <c r="F3426" t="s">
        <v>753</v>
      </c>
      <c r="G3426" t="s">
        <v>732</v>
      </c>
      <c r="H3426" t="s">
        <v>767</v>
      </c>
      <c r="I3426" t="s">
        <v>768</v>
      </c>
    </row>
    <row r="3427" spans="1:9">
      <c r="A3427">
        <v>3426</v>
      </c>
      <c r="B3427" t="s">
        <v>764</v>
      </c>
      <c r="C3427" t="s">
        <v>752</v>
      </c>
      <c r="D3427">
        <v>2025</v>
      </c>
      <c r="E3427">
        <v>2796.5798169999998</v>
      </c>
      <c r="F3427" t="s">
        <v>753</v>
      </c>
      <c r="G3427" t="s">
        <v>732</v>
      </c>
      <c r="H3427" t="s">
        <v>767</v>
      </c>
      <c r="I3427" t="s">
        <v>768</v>
      </c>
    </row>
    <row r="3428" spans="1:9">
      <c r="A3428">
        <v>3427</v>
      </c>
      <c r="B3428" t="s">
        <v>764</v>
      </c>
      <c r="C3428" t="s">
        <v>752</v>
      </c>
      <c r="D3428">
        <v>2026</v>
      </c>
      <c r="E3428">
        <v>2740.311424</v>
      </c>
      <c r="F3428" t="s">
        <v>753</v>
      </c>
      <c r="G3428" t="s">
        <v>732</v>
      </c>
      <c r="H3428" t="s">
        <v>767</v>
      </c>
      <c r="I3428" t="s">
        <v>768</v>
      </c>
    </row>
    <row r="3429" spans="1:9">
      <c r="A3429">
        <v>3428</v>
      </c>
      <c r="B3429" t="s">
        <v>764</v>
      </c>
      <c r="C3429" t="s">
        <v>752</v>
      </c>
      <c r="D3429">
        <v>2027</v>
      </c>
      <c r="E3429">
        <v>2569.3079849999999</v>
      </c>
      <c r="F3429" t="s">
        <v>753</v>
      </c>
      <c r="G3429" t="s">
        <v>732</v>
      </c>
      <c r="H3429" t="s">
        <v>767</v>
      </c>
      <c r="I3429" t="s">
        <v>768</v>
      </c>
    </row>
    <row r="3430" spans="1:9">
      <c r="A3430">
        <v>3429</v>
      </c>
      <c r="B3430" t="s">
        <v>764</v>
      </c>
      <c r="C3430" t="s">
        <v>752</v>
      </c>
      <c r="D3430">
        <v>2028</v>
      </c>
      <c r="E3430">
        <v>2413.8786260000002</v>
      </c>
      <c r="F3430" t="s">
        <v>753</v>
      </c>
      <c r="G3430" t="s">
        <v>732</v>
      </c>
      <c r="H3430" t="s">
        <v>767</v>
      </c>
      <c r="I3430" t="s">
        <v>768</v>
      </c>
    </row>
    <row r="3431" spans="1:9">
      <c r="A3431">
        <v>3430</v>
      </c>
      <c r="B3431" t="s">
        <v>764</v>
      </c>
      <c r="C3431" t="s">
        <v>752</v>
      </c>
      <c r="D3431">
        <v>2029</v>
      </c>
      <c r="E3431">
        <v>2279.4470710000001</v>
      </c>
      <c r="F3431" t="s">
        <v>753</v>
      </c>
      <c r="G3431" t="s">
        <v>732</v>
      </c>
      <c r="H3431" t="s">
        <v>767</v>
      </c>
      <c r="I3431" t="s">
        <v>768</v>
      </c>
    </row>
    <row r="3432" spans="1:9">
      <c r="A3432">
        <v>3431</v>
      </c>
      <c r="B3432" t="s">
        <v>764</v>
      </c>
      <c r="C3432" t="s">
        <v>752</v>
      </c>
      <c r="D3432">
        <v>2030</v>
      </c>
      <c r="E3432">
        <v>2151.6285330000001</v>
      </c>
      <c r="F3432" t="s">
        <v>753</v>
      </c>
      <c r="G3432" t="s">
        <v>732</v>
      </c>
      <c r="H3432" t="s">
        <v>767</v>
      </c>
      <c r="I3432" t="s">
        <v>768</v>
      </c>
    </row>
    <row r="3433" spans="1:9">
      <c r="A3433">
        <v>3432</v>
      </c>
      <c r="B3433" t="s">
        <v>764</v>
      </c>
      <c r="C3433" t="s">
        <v>752</v>
      </c>
      <c r="D3433">
        <v>2031</v>
      </c>
      <c r="E3433">
        <v>2027.2186979999999</v>
      </c>
      <c r="F3433" t="s">
        <v>753</v>
      </c>
      <c r="G3433" t="s">
        <v>732</v>
      </c>
      <c r="H3433" t="s">
        <v>767</v>
      </c>
      <c r="I3433" t="s">
        <v>768</v>
      </c>
    </row>
    <row r="3434" spans="1:9">
      <c r="A3434">
        <v>3433</v>
      </c>
      <c r="B3434" t="s">
        <v>764</v>
      </c>
      <c r="C3434" t="s">
        <v>752</v>
      </c>
      <c r="D3434">
        <v>2032</v>
      </c>
      <c r="E3434">
        <v>1947.296171</v>
      </c>
      <c r="F3434" t="s">
        <v>753</v>
      </c>
      <c r="G3434" t="s">
        <v>732</v>
      </c>
      <c r="H3434" t="s">
        <v>767</v>
      </c>
      <c r="I3434" t="s">
        <v>768</v>
      </c>
    </row>
    <row r="3435" spans="1:9">
      <c r="A3435">
        <v>3434</v>
      </c>
      <c r="B3435" t="s">
        <v>764</v>
      </c>
      <c r="C3435" t="s">
        <v>752</v>
      </c>
      <c r="D3435">
        <v>2033</v>
      </c>
      <c r="E3435">
        <v>1871.0047810000001</v>
      </c>
      <c r="F3435" t="s">
        <v>753</v>
      </c>
      <c r="G3435" t="s">
        <v>732</v>
      </c>
      <c r="H3435" t="s">
        <v>767</v>
      </c>
      <c r="I3435" t="s">
        <v>768</v>
      </c>
    </row>
    <row r="3436" spans="1:9">
      <c r="A3436">
        <v>3435</v>
      </c>
      <c r="B3436" t="s">
        <v>764</v>
      </c>
      <c r="C3436" t="s">
        <v>752</v>
      </c>
      <c r="D3436">
        <v>2034</v>
      </c>
      <c r="E3436">
        <v>1800.7535640000001</v>
      </c>
      <c r="F3436" t="s">
        <v>753</v>
      </c>
      <c r="G3436" t="s">
        <v>732</v>
      </c>
      <c r="H3436" t="s">
        <v>767</v>
      </c>
      <c r="I3436" t="s">
        <v>768</v>
      </c>
    </row>
    <row r="3437" spans="1:9">
      <c r="A3437">
        <v>3436</v>
      </c>
      <c r="B3437" t="s">
        <v>764</v>
      </c>
      <c r="C3437" t="s">
        <v>752</v>
      </c>
      <c r="D3437">
        <v>2035</v>
      </c>
      <c r="E3437">
        <v>1736.352611</v>
      </c>
      <c r="F3437" t="s">
        <v>753</v>
      </c>
      <c r="G3437" t="s">
        <v>732</v>
      </c>
      <c r="H3437" t="s">
        <v>767</v>
      </c>
      <c r="I3437" t="s">
        <v>768</v>
      </c>
    </row>
    <row r="3438" spans="1:9">
      <c r="A3438">
        <v>3437</v>
      </c>
      <c r="B3438" t="s">
        <v>764</v>
      </c>
      <c r="C3438" t="s">
        <v>752</v>
      </c>
      <c r="D3438">
        <v>2036</v>
      </c>
      <c r="E3438">
        <v>1698.5247220000001</v>
      </c>
      <c r="F3438" t="s">
        <v>753</v>
      </c>
      <c r="G3438" t="s">
        <v>732</v>
      </c>
      <c r="H3438" t="s">
        <v>767</v>
      </c>
      <c r="I3438" t="s">
        <v>768</v>
      </c>
    </row>
    <row r="3439" spans="1:9">
      <c r="A3439">
        <v>3438</v>
      </c>
      <c r="B3439" t="s">
        <v>764</v>
      </c>
      <c r="C3439" t="s">
        <v>752</v>
      </c>
      <c r="D3439">
        <v>2037</v>
      </c>
      <c r="E3439">
        <v>1672.5078390000001</v>
      </c>
      <c r="F3439" t="s">
        <v>753</v>
      </c>
      <c r="G3439" t="s">
        <v>732</v>
      </c>
      <c r="H3439" t="s">
        <v>767</v>
      </c>
      <c r="I3439" t="s">
        <v>768</v>
      </c>
    </row>
    <row r="3440" spans="1:9">
      <c r="A3440">
        <v>3439</v>
      </c>
      <c r="B3440" t="s">
        <v>764</v>
      </c>
      <c r="C3440" t="s">
        <v>752</v>
      </c>
      <c r="D3440">
        <v>2038</v>
      </c>
      <c r="E3440">
        <v>1648.4547210000001</v>
      </c>
      <c r="F3440" t="s">
        <v>753</v>
      </c>
      <c r="G3440" t="s">
        <v>732</v>
      </c>
      <c r="H3440" t="s">
        <v>767</v>
      </c>
      <c r="I3440" t="s">
        <v>768</v>
      </c>
    </row>
    <row r="3441" spans="1:9">
      <c r="A3441">
        <v>3440</v>
      </c>
      <c r="B3441" t="s">
        <v>764</v>
      </c>
      <c r="C3441" t="s">
        <v>752</v>
      </c>
      <c r="D3441">
        <v>2039</v>
      </c>
      <c r="E3441">
        <v>1626.6642079999999</v>
      </c>
      <c r="F3441" t="s">
        <v>753</v>
      </c>
      <c r="G3441" t="s">
        <v>732</v>
      </c>
      <c r="H3441" t="s">
        <v>767</v>
      </c>
      <c r="I3441" t="s">
        <v>768</v>
      </c>
    </row>
    <row r="3442" spans="1:9">
      <c r="A3442">
        <v>3441</v>
      </c>
      <c r="B3442" t="s">
        <v>764</v>
      </c>
      <c r="C3442" t="s">
        <v>752</v>
      </c>
      <c r="D3442">
        <v>2040</v>
      </c>
      <c r="E3442">
        <v>1604.2945910000001</v>
      </c>
      <c r="F3442" t="s">
        <v>753</v>
      </c>
      <c r="G3442" t="s">
        <v>732</v>
      </c>
      <c r="H3442" t="s">
        <v>767</v>
      </c>
      <c r="I3442" t="s">
        <v>768</v>
      </c>
    </row>
    <row r="3443" spans="1:9">
      <c r="A3443">
        <v>3442</v>
      </c>
      <c r="B3443" t="s">
        <v>764</v>
      </c>
      <c r="C3443" t="s">
        <v>752</v>
      </c>
      <c r="D3443">
        <v>2041</v>
      </c>
      <c r="E3443">
        <v>1587.954988</v>
      </c>
      <c r="F3443" t="s">
        <v>753</v>
      </c>
      <c r="G3443" t="s">
        <v>732</v>
      </c>
      <c r="H3443" t="s">
        <v>767</v>
      </c>
      <c r="I3443" t="s">
        <v>768</v>
      </c>
    </row>
    <row r="3444" spans="1:9">
      <c r="A3444">
        <v>3443</v>
      </c>
      <c r="B3444" t="s">
        <v>764</v>
      </c>
      <c r="C3444" t="s">
        <v>752</v>
      </c>
      <c r="D3444">
        <v>2042</v>
      </c>
      <c r="E3444">
        <v>1572.4544920000001</v>
      </c>
      <c r="F3444" t="s">
        <v>753</v>
      </c>
      <c r="G3444" t="s">
        <v>732</v>
      </c>
      <c r="H3444" t="s">
        <v>767</v>
      </c>
      <c r="I3444" t="s">
        <v>768</v>
      </c>
    </row>
    <row r="3445" spans="1:9">
      <c r="A3445">
        <v>3444</v>
      </c>
      <c r="B3445" t="s">
        <v>764</v>
      </c>
      <c r="C3445" t="s">
        <v>752</v>
      </c>
      <c r="D3445">
        <v>2043</v>
      </c>
      <c r="E3445">
        <v>1560.615413</v>
      </c>
      <c r="F3445" t="s">
        <v>753</v>
      </c>
      <c r="G3445" t="s">
        <v>732</v>
      </c>
      <c r="H3445" t="s">
        <v>767</v>
      </c>
      <c r="I3445" t="s">
        <v>768</v>
      </c>
    </row>
    <row r="3446" spans="1:9">
      <c r="A3446">
        <v>3445</v>
      </c>
      <c r="B3446" t="s">
        <v>764</v>
      </c>
      <c r="C3446" t="s">
        <v>752</v>
      </c>
      <c r="D3446">
        <v>2044</v>
      </c>
      <c r="E3446">
        <v>1551.120392</v>
      </c>
      <c r="F3446" t="s">
        <v>753</v>
      </c>
      <c r="G3446" t="s">
        <v>732</v>
      </c>
      <c r="H3446" t="s">
        <v>767</v>
      </c>
      <c r="I3446" t="s">
        <v>768</v>
      </c>
    </row>
    <row r="3447" spans="1:9">
      <c r="A3447">
        <v>3446</v>
      </c>
      <c r="B3447" t="s">
        <v>764</v>
      </c>
      <c r="C3447" t="s">
        <v>752</v>
      </c>
      <c r="D3447">
        <v>2045</v>
      </c>
      <c r="E3447">
        <v>1544.08638</v>
      </c>
      <c r="F3447" t="s">
        <v>753</v>
      </c>
      <c r="G3447" t="s">
        <v>732</v>
      </c>
      <c r="H3447" t="s">
        <v>767</v>
      </c>
      <c r="I3447" t="s">
        <v>768</v>
      </c>
    </row>
    <row r="3448" spans="1:9">
      <c r="A3448">
        <v>3447</v>
      </c>
      <c r="B3448" t="s">
        <v>764</v>
      </c>
      <c r="C3448" t="s">
        <v>752</v>
      </c>
      <c r="D3448">
        <v>2046</v>
      </c>
      <c r="E3448">
        <v>1540.611455</v>
      </c>
      <c r="F3448" t="s">
        <v>753</v>
      </c>
      <c r="G3448" t="s">
        <v>732</v>
      </c>
      <c r="H3448" t="s">
        <v>767</v>
      </c>
      <c r="I3448" t="s">
        <v>768</v>
      </c>
    </row>
    <row r="3449" spans="1:9">
      <c r="A3449">
        <v>3448</v>
      </c>
      <c r="B3449" t="s">
        <v>764</v>
      </c>
      <c r="C3449" t="s">
        <v>752</v>
      </c>
      <c r="D3449">
        <v>2047</v>
      </c>
      <c r="E3449">
        <v>1536.6947319999999</v>
      </c>
      <c r="F3449" t="s">
        <v>753</v>
      </c>
      <c r="G3449" t="s">
        <v>732</v>
      </c>
      <c r="H3449" t="s">
        <v>767</v>
      </c>
      <c r="I3449" t="s">
        <v>768</v>
      </c>
    </row>
    <row r="3450" spans="1:9">
      <c r="A3450">
        <v>3449</v>
      </c>
      <c r="B3450" t="s">
        <v>764</v>
      </c>
      <c r="C3450" t="s">
        <v>752</v>
      </c>
      <c r="D3450">
        <v>2048</v>
      </c>
      <c r="E3450">
        <v>1532.468689</v>
      </c>
      <c r="F3450" t="s">
        <v>753</v>
      </c>
      <c r="G3450" t="s">
        <v>732</v>
      </c>
      <c r="H3450" t="s">
        <v>767</v>
      </c>
      <c r="I3450" t="s">
        <v>768</v>
      </c>
    </row>
    <row r="3451" spans="1:9">
      <c r="A3451">
        <v>3450</v>
      </c>
      <c r="B3451" t="s">
        <v>764</v>
      </c>
      <c r="C3451" t="s">
        <v>752</v>
      </c>
      <c r="D3451">
        <v>2049</v>
      </c>
      <c r="E3451">
        <v>1527.8268310000001</v>
      </c>
      <c r="F3451" t="s">
        <v>753</v>
      </c>
      <c r="G3451" t="s">
        <v>732</v>
      </c>
      <c r="H3451" t="s">
        <v>767</v>
      </c>
      <c r="I3451" t="s">
        <v>768</v>
      </c>
    </row>
    <row r="3452" spans="1:9">
      <c r="A3452">
        <v>3451</v>
      </c>
      <c r="B3452" t="s">
        <v>764</v>
      </c>
      <c r="C3452" t="s">
        <v>752</v>
      </c>
      <c r="D3452">
        <v>2050</v>
      </c>
      <c r="E3452">
        <v>1521.8417010000001</v>
      </c>
      <c r="F3452" t="s">
        <v>753</v>
      </c>
      <c r="G3452" t="s">
        <v>732</v>
      </c>
      <c r="H3452" t="s">
        <v>767</v>
      </c>
      <c r="I3452" t="s">
        <v>768</v>
      </c>
    </row>
    <row r="3453" spans="1:9">
      <c r="A3453">
        <v>3452</v>
      </c>
      <c r="B3453" t="s">
        <v>764</v>
      </c>
      <c r="C3453" t="s">
        <v>756</v>
      </c>
      <c r="D3453">
        <v>1990</v>
      </c>
      <c r="E3453">
        <v>153.25677479999999</v>
      </c>
      <c r="F3453" t="s">
        <v>753</v>
      </c>
      <c r="G3453" t="s">
        <v>732</v>
      </c>
      <c r="H3453" t="s">
        <v>767</v>
      </c>
      <c r="I3453" t="s">
        <v>768</v>
      </c>
    </row>
    <row r="3454" spans="1:9">
      <c r="A3454">
        <v>3453</v>
      </c>
      <c r="B3454" t="s">
        <v>764</v>
      </c>
      <c r="C3454" t="s">
        <v>756</v>
      </c>
      <c r="D3454">
        <v>1991</v>
      </c>
      <c r="E3454">
        <v>152.20610009999999</v>
      </c>
      <c r="F3454" t="s">
        <v>753</v>
      </c>
      <c r="G3454" t="s">
        <v>732</v>
      </c>
      <c r="H3454" t="s">
        <v>767</v>
      </c>
      <c r="I3454" t="s">
        <v>768</v>
      </c>
    </row>
    <row r="3455" spans="1:9">
      <c r="A3455">
        <v>3454</v>
      </c>
      <c r="B3455" t="s">
        <v>764</v>
      </c>
      <c r="C3455" t="s">
        <v>756</v>
      </c>
      <c r="D3455">
        <v>1992</v>
      </c>
      <c r="E3455">
        <v>150.5256502</v>
      </c>
      <c r="F3455" t="s">
        <v>753</v>
      </c>
      <c r="G3455" t="s">
        <v>732</v>
      </c>
      <c r="H3455" t="s">
        <v>767</v>
      </c>
      <c r="I3455" t="s">
        <v>768</v>
      </c>
    </row>
    <row r="3456" spans="1:9">
      <c r="A3456">
        <v>3455</v>
      </c>
      <c r="B3456" t="s">
        <v>764</v>
      </c>
      <c r="C3456" t="s">
        <v>756</v>
      </c>
      <c r="D3456">
        <v>1993</v>
      </c>
      <c r="E3456">
        <v>153.17006069999999</v>
      </c>
      <c r="F3456" t="s">
        <v>753</v>
      </c>
      <c r="G3456" t="s">
        <v>732</v>
      </c>
      <c r="H3456" t="s">
        <v>767</v>
      </c>
      <c r="I3456" t="s">
        <v>768</v>
      </c>
    </row>
    <row r="3457" spans="1:9">
      <c r="A3457">
        <v>3456</v>
      </c>
      <c r="B3457" t="s">
        <v>764</v>
      </c>
      <c r="C3457" t="s">
        <v>756</v>
      </c>
      <c r="D3457">
        <v>1994</v>
      </c>
      <c r="E3457">
        <v>133.19648659999999</v>
      </c>
      <c r="F3457" t="s">
        <v>753</v>
      </c>
      <c r="G3457" t="s">
        <v>732</v>
      </c>
      <c r="H3457" t="s">
        <v>767</v>
      </c>
      <c r="I3457" t="s">
        <v>768</v>
      </c>
    </row>
    <row r="3458" spans="1:9">
      <c r="A3458">
        <v>3457</v>
      </c>
      <c r="B3458" t="s">
        <v>764</v>
      </c>
      <c r="C3458" t="s">
        <v>756</v>
      </c>
      <c r="D3458">
        <v>1995</v>
      </c>
      <c r="E3458">
        <v>131.81811819999999</v>
      </c>
      <c r="F3458" t="s">
        <v>753</v>
      </c>
      <c r="G3458" t="s">
        <v>732</v>
      </c>
      <c r="H3458" t="s">
        <v>767</v>
      </c>
      <c r="I3458" t="s">
        <v>768</v>
      </c>
    </row>
    <row r="3459" spans="1:9">
      <c r="A3459">
        <v>3458</v>
      </c>
      <c r="B3459" t="s">
        <v>764</v>
      </c>
      <c r="C3459" t="s">
        <v>756</v>
      </c>
      <c r="D3459">
        <v>1996</v>
      </c>
      <c r="E3459">
        <v>126.7635136</v>
      </c>
      <c r="F3459" t="s">
        <v>753</v>
      </c>
      <c r="G3459" t="s">
        <v>732</v>
      </c>
      <c r="H3459" t="s">
        <v>767</v>
      </c>
      <c r="I3459" t="s">
        <v>768</v>
      </c>
    </row>
    <row r="3460" spans="1:9">
      <c r="A3460">
        <v>3459</v>
      </c>
      <c r="B3460" t="s">
        <v>764</v>
      </c>
      <c r="C3460" t="s">
        <v>756</v>
      </c>
      <c r="D3460">
        <v>1997</v>
      </c>
      <c r="E3460">
        <v>135.2312445</v>
      </c>
      <c r="F3460" t="s">
        <v>753</v>
      </c>
      <c r="G3460" t="s">
        <v>732</v>
      </c>
      <c r="H3460" t="s">
        <v>767</v>
      </c>
      <c r="I3460" t="s">
        <v>768</v>
      </c>
    </row>
    <row r="3461" spans="1:9">
      <c r="A3461">
        <v>3460</v>
      </c>
      <c r="B3461" t="s">
        <v>764</v>
      </c>
      <c r="C3461" t="s">
        <v>756</v>
      </c>
      <c r="D3461">
        <v>1998</v>
      </c>
      <c r="E3461">
        <v>143.5044954</v>
      </c>
      <c r="F3461" t="s">
        <v>753</v>
      </c>
      <c r="G3461" t="s">
        <v>732</v>
      </c>
      <c r="H3461" t="s">
        <v>767</v>
      </c>
      <c r="I3461" t="s">
        <v>768</v>
      </c>
    </row>
    <row r="3462" spans="1:9">
      <c r="A3462">
        <v>3461</v>
      </c>
      <c r="B3462" t="s">
        <v>764</v>
      </c>
      <c r="C3462" t="s">
        <v>756</v>
      </c>
      <c r="D3462">
        <v>1999</v>
      </c>
      <c r="E3462">
        <v>151.3373062</v>
      </c>
      <c r="F3462" t="s">
        <v>753</v>
      </c>
      <c r="G3462" t="s">
        <v>732</v>
      </c>
      <c r="H3462" t="s">
        <v>767</v>
      </c>
      <c r="I3462" t="s">
        <v>768</v>
      </c>
    </row>
    <row r="3463" spans="1:9">
      <c r="A3463">
        <v>3462</v>
      </c>
      <c r="B3463" t="s">
        <v>764</v>
      </c>
      <c r="C3463" t="s">
        <v>756</v>
      </c>
      <c r="D3463">
        <v>2000</v>
      </c>
      <c r="E3463">
        <v>144.66133909999999</v>
      </c>
      <c r="F3463" t="s">
        <v>753</v>
      </c>
      <c r="G3463" t="s">
        <v>732</v>
      </c>
      <c r="H3463" t="s">
        <v>767</v>
      </c>
      <c r="I3463" t="s">
        <v>768</v>
      </c>
    </row>
    <row r="3464" spans="1:9">
      <c r="A3464">
        <v>3463</v>
      </c>
      <c r="B3464" t="s">
        <v>764</v>
      </c>
      <c r="C3464" t="s">
        <v>756</v>
      </c>
      <c r="D3464">
        <v>2001</v>
      </c>
      <c r="E3464">
        <v>133.77402190000001</v>
      </c>
      <c r="F3464" t="s">
        <v>753</v>
      </c>
      <c r="G3464" t="s">
        <v>732</v>
      </c>
      <c r="H3464" t="s">
        <v>767</v>
      </c>
      <c r="I3464" t="s">
        <v>768</v>
      </c>
    </row>
    <row r="3465" spans="1:9">
      <c r="A3465">
        <v>3464</v>
      </c>
      <c r="B3465" t="s">
        <v>764</v>
      </c>
      <c r="C3465" t="s">
        <v>756</v>
      </c>
      <c r="D3465">
        <v>2002</v>
      </c>
      <c r="E3465">
        <v>127.1675528</v>
      </c>
      <c r="F3465" t="s">
        <v>753</v>
      </c>
      <c r="G3465" t="s">
        <v>732</v>
      </c>
      <c r="H3465" t="s">
        <v>767</v>
      </c>
      <c r="I3465" t="s">
        <v>768</v>
      </c>
    </row>
    <row r="3466" spans="1:9">
      <c r="A3466">
        <v>3465</v>
      </c>
      <c r="B3466" t="s">
        <v>764</v>
      </c>
      <c r="C3466" t="s">
        <v>756</v>
      </c>
      <c r="D3466">
        <v>2003</v>
      </c>
      <c r="E3466">
        <v>119.2559297</v>
      </c>
      <c r="F3466" t="s">
        <v>753</v>
      </c>
      <c r="G3466" t="s">
        <v>732</v>
      </c>
      <c r="H3466" t="s">
        <v>767</v>
      </c>
      <c r="I3466" t="s">
        <v>768</v>
      </c>
    </row>
    <row r="3467" spans="1:9">
      <c r="A3467">
        <v>3466</v>
      </c>
      <c r="B3467" t="s">
        <v>764</v>
      </c>
      <c r="C3467" t="s">
        <v>756</v>
      </c>
      <c r="D3467">
        <v>2004</v>
      </c>
      <c r="E3467">
        <v>120.086946</v>
      </c>
      <c r="F3467" t="s">
        <v>753</v>
      </c>
      <c r="G3467" t="s">
        <v>732</v>
      </c>
      <c r="H3467" t="s">
        <v>767</v>
      </c>
      <c r="I3467" t="s">
        <v>768</v>
      </c>
    </row>
    <row r="3468" spans="1:9">
      <c r="A3468">
        <v>3467</v>
      </c>
      <c r="B3468" t="s">
        <v>764</v>
      </c>
      <c r="C3468" t="s">
        <v>756</v>
      </c>
      <c r="D3468">
        <v>2005</v>
      </c>
      <c r="E3468">
        <v>115.4930154</v>
      </c>
      <c r="F3468" t="s">
        <v>753</v>
      </c>
      <c r="G3468" t="s">
        <v>732</v>
      </c>
      <c r="H3468" t="s">
        <v>767</v>
      </c>
      <c r="I3468" t="s">
        <v>768</v>
      </c>
    </row>
    <row r="3469" spans="1:9">
      <c r="A3469">
        <v>3468</v>
      </c>
      <c r="B3469" t="s">
        <v>764</v>
      </c>
      <c r="C3469" t="s">
        <v>756</v>
      </c>
      <c r="D3469">
        <v>2006</v>
      </c>
      <c r="E3469">
        <v>114.5702624</v>
      </c>
      <c r="F3469" t="s">
        <v>753</v>
      </c>
      <c r="G3469" t="s">
        <v>732</v>
      </c>
      <c r="H3469" t="s">
        <v>767</v>
      </c>
      <c r="I3469" t="s">
        <v>768</v>
      </c>
    </row>
    <row r="3470" spans="1:9">
      <c r="A3470">
        <v>3469</v>
      </c>
      <c r="B3470" t="s">
        <v>764</v>
      </c>
      <c r="C3470" t="s">
        <v>756</v>
      </c>
      <c r="D3470">
        <v>2007</v>
      </c>
      <c r="E3470">
        <v>110.9102357</v>
      </c>
      <c r="F3470" t="s">
        <v>753</v>
      </c>
      <c r="G3470" t="s">
        <v>732</v>
      </c>
      <c r="H3470" t="s">
        <v>767</v>
      </c>
      <c r="I3470" t="s">
        <v>768</v>
      </c>
    </row>
    <row r="3471" spans="1:9">
      <c r="A3471">
        <v>3470</v>
      </c>
      <c r="B3471" t="s">
        <v>764</v>
      </c>
      <c r="C3471" t="s">
        <v>756</v>
      </c>
      <c r="D3471">
        <v>2008</v>
      </c>
      <c r="E3471">
        <v>106.0970153</v>
      </c>
      <c r="F3471" t="s">
        <v>753</v>
      </c>
      <c r="G3471" t="s">
        <v>732</v>
      </c>
      <c r="H3471" t="s">
        <v>767</v>
      </c>
      <c r="I3471" t="s">
        <v>768</v>
      </c>
    </row>
    <row r="3472" spans="1:9">
      <c r="A3472">
        <v>3471</v>
      </c>
      <c r="B3472" t="s">
        <v>764</v>
      </c>
      <c r="C3472" t="s">
        <v>756</v>
      </c>
      <c r="D3472">
        <v>2009</v>
      </c>
      <c r="E3472">
        <v>103.8908844</v>
      </c>
      <c r="F3472" t="s">
        <v>753</v>
      </c>
      <c r="G3472" t="s">
        <v>732</v>
      </c>
      <c r="H3472" t="s">
        <v>767</v>
      </c>
      <c r="I3472" t="s">
        <v>768</v>
      </c>
    </row>
    <row r="3473" spans="1:9">
      <c r="A3473">
        <v>3472</v>
      </c>
      <c r="B3473" t="s">
        <v>764</v>
      </c>
      <c r="C3473" t="s">
        <v>756</v>
      </c>
      <c r="D3473">
        <v>2010</v>
      </c>
      <c r="E3473">
        <v>104.89847279999999</v>
      </c>
      <c r="F3473" t="s">
        <v>753</v>
      </c>
      <c r="G3473" t="s">
        <v>732</v>
      </c>
      <c r="H3473" t="s">
        <v>767</v>
      </c>
      <c r="I3473" t="s">
        <v>768</v>
      </c>
    </row>
    <row r="3474" spans="1:9">
      <c r="A3474">
        <v>3473</v>
      </c>
      <c r="B3474" t="s">
        <v>764</v>
      </c>
      <c r="C3474" t="s">
        <v>756</v>
      </c>
      <c r="D3474">
        <v>2011</v>
      </c>
      <c r="E3474">
        <v>101.6546889</v>
      </c>
      <c r="F3474" t="s">
        <v>753</v>
      </c>
      <c r="G3474" t="s">
        <v>732</v>
      </c>
      <c r="H3474" t="s">
        <v>767</v>
      </c>
      <c r="I3474" t="s">
        <v>768</v>
      </c>
    </row>
    <row r="3475" spans="1:9">
      <c r="A3475">
        <v>3474</v>
      </c>
      <c r="B3475" t="s">
        <v>764</v>
      </c>
      <c r="C3475" t="s">
        <v>756</v>
      </c>
      <c r="D3475">
        <v>2012</v>
      </c>
      <c r="E3475">
        <v>101.9231734</v>
      </c>
      <c r="F3475" t="s">
        <v>753</v>
      </c>
      <c r="G3475" t="s">
        <v>732</v>
      </c>
      <c r="H3475" t="s">
        <v>767</v>
      </c>
      <c r="I3475" t="s">
        <v>768</v>
      </c>
    </row>
    <row r="3476" spans="1:9">
      <c r="A3476">
        <v>3475</v>
      </c>
      <c r="B3476" t="s">
        <v>764</v>
      </c>
      <c r="C3476" t="s">
        <v>756</v>
      </c>
      <c r="D3476">
        <v>2013</v>
      </c>
      <c r="E3476">
        <v>99.364486740000004</v>
      </c>
      <c r="F3476" t="s">
        <v>753</v>
      </c>
      <c r="G3476" t="s">
        <v>732</v>
      </c>
      <c r="H3476" t="s">
        <v>767</v>
      </c>
      <c r="I3476" t="s">
        <v>768</v>
      </c>
    </row>
    <row r="3477" spans="1:9">
      <c r="A3477">
        <v>3476</v>
      </c>
      <c r="B3477" t="s">
        <v>764</v>
      </c>
      <c r="C3477" t="s">
        <v>756</v>
      </c>
      <c r="D3477">
        <v>2014</v>
      </c>
      <c r="E3477">
        <v>99.472718529999995</v>
      </c>
      <c r="F3477" t="s">
        <v>753</v>
      </c>
      <c r="G3477" t="s">
        <v>732</v>
      </c>
      <c r="H3477" t="s">
        <v>767</v>
      </c>
      <c r="I3477" t="s">
        <v>768</v>
      </c>
    </row>
    <row r="3478" spans="1:9">
      <c r="A3478">
        <v>3477</v>
      </c>
      <c r="B3478" t="s">
        <v>764</v>
      </c>
      <c r="C3478" t="s">
        <v>756</v>
      </c>
      <c r="D3478">
        <v>2015</v>
      </c>
      <c r="E3478">
        <v>96.910135310000001</v>
      </c>
      <c r="F3478" t="s">
        <v>753</v>
      </c>
      <c r="G3478" t="s">
        <v>732</v>
      </c>
      <c r="H3478" t="s">
        <v>767</v>
      </c>
      <c r="I3478" t="s">
        <v>768</v>
      </c>
    </row>
    <row r="3479" spans="1:9">
      <c r="A3479">
        <v>3478</v>
      </c>
      <c r="B3479" t="s">
        <v>764</v>
      </c>
      <c r="C3479" t="s">
        <v>756</v>
      </c>
      <c r="D3479">
        <v>2016</v>
      </c>
      <c r="E3479">
        <v>97.305391589999999</v>
      </c>
      <c r="F3479" t="s">
        <v>753</v>
      </c>
      <c r="G3479" t="s">
        <v>732</v>
      </c>
      <c r="H3479" t="s">
        <v>767</v>
      </c>
      <c r="I3479" t="s">
        <v>768</v>
      </c>
    </row>
    <row r="3480" spans="1:9">
      <c r="A3480">
        <v>3479</v>
      </c>
      <c r="B3480" t="s">
        <v>764</v>
      </c>
      <c r="C3480" t="s">
        <v>756</v>
      </c>
      <c r="D3480">
        <v>2017</v>
      </c>
      <c r="E3480">
        <v>91.916821279999994</v>
      </c>
      <c r="F3480" t="s">
        <v>753</v>
      </c>
      <c r="G3480" t="s">
        <v>732</v>
      </c>
      <c r="H3480" t="s">
        <v>767</v>
      </c>
      <c r="I3480" t="s">
        <v>768</v>
      </c>
    </row>
    <row r="3481" spans="1:9">
      <c r="A3481">
        <v>3480</v>
      </c>
      <c r="B3481" t="s">
        <v>764</v>
      </c>
      <c r="C3481" t="s">
        <v>756</v>
      </c>
      <c r="D3481">
        <v>2018</v>
      </c>
      <c r="E3481">
        <v>89.194580180000003</v>
      </c>
      <c r="F3481" t="s">
        <v>753</v>
      </c>
      <c r="G3481" t="s">
        <v>732</v>
      </c>
      <c r="H3481" t="s">
        <v>767</v>
      </c>
      <c r="I3481" t="s">
        <v>768</v>
      </c>
    </row>
    <row r="3482" spans="1:9">
      <c r="A3482">
        <v>3481</v>
      </c>
      <c r="B3482" t="s">
        <v>764</v>
      </c>
      <c r="C3482" t="s">
        <v>756</v>
      </c>
      <c r="D3482">
        <v>2019</v>
      </c>
      <c r="E3482">
        <v>87.105462689999996</v>
      </c>
      <c r="F3482" t="s">
        <v>753</v>
      </c>
      <c r="G3482" t="s">
        <v>732</v>
      </c>
      <c r="H3482" t="s">
        <v>767</v>
      </c>
      <c r="I3482" t="s">
        <v>768</v>
      </c>
    </row>
    <row r="3483" spans="1:9">
      <c r="A3483">
        <v>3482</v>
      </c>
      <c r="B3483" t="s">
        <v>764</v>
      </c>
      <c r="C3483" t="s">
        <v>756</v>
      </c>
      <c r="D3483">
        <v>2020</v>
      </c>
      <c r="E3483">
        <v>86.666078630000001</v>
      </c>
      <c r="F3483" t="s">
        <v>753</v>
      </c>
      <c r="G3483" t="s">
        <v>732</v>
      </c>
      <c r="H3483" t="s">
        <v>767</v>
      </c>
      <c r="I3483" t="s">
        <v>768</v>
      </c>
    </row>
    <row r="3484" spans="1:9">
      <c r="A3484">
        <v>3483</v>
      </c>
      <c r="B3484" t="s">
        <v>764</v>
      </c>
      <c r="C3484" t="s">
        <v>756</v>
      </c>
      <c r="D3484">
        <v>2021</v>
      </c>
      <c r="E3484">
        <v>87.450045209999999</v>
      </c>
      <c r="F3484" t="s">
        <v>753</v>
      </c>
      <c r="G3484" t="s">
        <v>732</v>
      </c>
      <c r="H3484" t="s">
        <v>767</v>
      </c>
      <c r="I3484" t="s">
        <v>768</v>
      </c>
    </row>
    <row r="3485" spans="1:9">
      <c r="A3485">
        <v>3484</v>
      </c>
      <c r="B3485" t="s">
        <v>764</v>
      </c>
      <c r="C3485" t="s">
        <v>756</v>
      </c>
      <c r="D3485">
        <v>2022</v>
      </c>
      <c r="E3485">
        <v>82.994419440000001</v>
      </c>
      <c r="F3485" t="s">
        <v>753</v>
      </c>
      <c r="G3485" t="s">
        <v>732</v>
      </c>
      <c r="H3485" t="s">
        <v>767</v>
      </c>
      <c r="I3485" t="s">
        <v>768</v>
      </c>
    </row>
    <row r="3486" spans="1:9">
      <c r="A3486">
        <v>3485</v>
      </c>
      <c r="B3486" t="s">
        <v>764</v>
      </c>
      <c r="C3486" t="s">
        <v>756</v>
      </c>
      <c r="D3486">
        <v>2023</v>
      </c>
      <c r="E3486">
        <v>81.483827590000004</v>
      </c>
      <c r="F3486" t="s">
        <v>753</v>
      </c>
      <c r="G3486" t="s">
        <v>732</v>
      </c>
      <c r="H3486" t="s">
        <v>767</v>
      </c>
      <c r="I3486" t="s">
        <v>768</v>
      </c>
    </row>
    <row r="3487" spans="1:9">
      <c r="A3487">
        <v>3486</v>
      </c>
      <c r="B3487" t="s">
        <v>764</v>
      </c>
      <c r="C3487" t="s">
        <v>756</v>
      </c>
      <c r="D3487">
        <v>2024</v>
      </c>
      <c r="E3487">
        <v>88.716953029999999</v>
      </c>
      <c r="F3487" t="s">
        <v>753</v>
      </c>
      <c r="G3487" t="s">
        <v>732</v>
      </c>
      <c r="H3487" t="s">
        <v>767</v>
      </c>
      <c r="I3487" t="s">
        <v>768</v>
      </c>
    </row>
    <row r="3488" spans="1:9">
      <c r="A3488">
        <v>3487</v>
      </c>
      <c r="B3488" t="s">
        <v>764</v>
      </c>
      <c r="C3488" t="s">
        <v>756</v>
      </c>
      <c r="D3488">
        <v>2025</v>
      </c>
      <c r="E3488">
        <v>88.161686849999995</v>
      </c>
      <c r="F3488" t="s">
        <v>753</v>
      </c>
      <c r="G3488" t="s">
        <v>732</v>
      </c>
      <c r="H3488" t="s">
        <v>767</v>
      </c>
      <c r="I3488" t="s">
        <v>768</v>
      </c>
    </row>
    <row r="3489" spans="1:9">
      <c r="A3489">
        <v>3488</v>
      </c>
      <c r="B3489" t="s">
        <v>764</v>
      </c>
      <c r="C3489" t="s">
        <v>756</v>
      </c>
      <c r="D3489">
        <v>2026</v>
      </c>
      <c r="E3489">
        <v>87.629091009999996</v>
      </c>
      <c r="F3489" t="s">
        <v>753</v>
      </c>
      <c r="G3489" t="s">
        <v>732</v>
      </c>
      <c r="H3489" t="s">
        <v>767</v>
      </c>
      <c r="I3489" t="s">
        <v>768</v>
      </c>
    </row>
    <row r="3490" spans="1:9">
      <c r="A3490">
        <v>3489</v>
      </c>
      <c r="B3490" t="s">
        <v>764</v>
      </c>
      <c r="C3490" t="s">
        <v>756</v>
      </c>
      <c r="D3490">
        <v>2027</v>
      </c>
      <c r="E3490">
        <v>87.117386760000002</v>
      </c>
      <c r="F3490" t="s">
        <v>753</v>
      </c>
      <c r="G3490" t="s">
        <v>732</v>
      </c>
      <c r="H3490" t="s">
        <v>767</v>
      </c>
      <c r="I3490" t="s">
        <v>768</v>
      </c>
    </row>
    <row r="3491" spans="1:9">
      <c r="A3491">
        <v>3490</v>
      </c>
      <c r="B3491" t="s">
        <v>764</v>
      </c>
      <c r="C3491" t="s">
        <v>756</v>
      </c>
      <c r="D3491">
        <v>2028</v>
      </c>
      <c r="E3491">
        <v>86.624996769999996</v>
      </c>
      <c r="F3491" t="s">
        <v>753</v>
      </c>
      <c r="G3491" t="s">
        <v>732</v>
      </c>
      <c r="H3491" t="s">
        <v>767</v>
      </c>
      <c r="I3491" t="s">
        <v>768</v>
      </c>
    </row>
    <row r="3492" spans="1:9">
      <c r="A3492">
        <v>3491</v>
      </c>
      <c r="B3492" t="s">
        <v>764</v>
      </c>
      <c r="C3492" t="s">
        <v>756</v>
      </c>
      <c r="D3492">
        <v>2029</v>
      </c>
      <c r="E3492">
        <v>86.150515889999994</v>
      </c>
      <c r="F3492" t="s">
        <v>753</v>
      </c>
      <c r="G3492" t="s">
        <v>732</v>
      </c>
      <c r="H3492" t="s">
        <v>767</v>
      </c>
      <c r="I3492" t="s">
        <v>768</v>
      </c>
    </row>
    <row r="3493" spans="1:9">
      <c r="A3493">
        <v>3492</v>
      </c>
      <c r="B3493" t="s">
        <v>764</v>
      </c>
      <c r="C3493" t="s">
        <v>756</v>
      </c>
      <c r="D3493">
        <v>2030</v>
      </c>
      <c r="E3493">
        <v>85.692686949999995</v>
      </c>
      <c r="F3493" t="s">
        <v>753</v>
      </c>
      <c r="G3493" t="s">
        <v>732</v>
      </c>
      <c r="H3493" t="s">
        <v>767</v>
      </c>
      <c r="I3493" t="s">
        <v>768</v>
      </c>
    </row>
    <row r="3494" spans="1:9">
      <c r="A3494">
        <v>3493</v>
      </c>
      <c r="B3494" t="s">
        <v>764</v>
      </c>
      <c r="C3494" t="s">
        <v>756</v>
      </c>
      <c r="D3494">
        <v>2031</v>
      </c>
      <c r="E3494">
        <v>85.250380649999997</v>
      </c>
      <c r="F3494" t="s">
        <v>753</v>
      </c>
      <c r="G3494" t="s">
        <v>732</v>
      </c>
      <c r="H3494" t="s">
        <v>767</v>
      </c>
      <c r="I3494" t="s">
        <v>768</v>
      </c>
    </row>
    <row r="3495" spans="1:9">
      <c r="A3495">
        <v>3494</v>
      </c>
      <c r="B3495" t="s">
        <v>764</v>
      </c>
      <c r="C3495" t="s">
        <v>756</v>
      </c>
      <c r="D3495">
        <v>2032</v>
      </c>
      <c r="E3495">
        <v>84.822578849999999</v>
      </c>
      <c r="F3495" t="s">
        <v>753</v>
      </c>
      <c r="G3495" t="s">
        <v>732</v>
      </c>
      <c r="H3495" t="s">
        <v>767</v>
      </c>
      <c r="I3495" t="s">
        <v>768</v>
      </c>
    </row>
    <row r="3496" spans="1:9">
      <c r="A3496">
        <v>3495</v>
      </c>
      <c r="B3496" t="s">
        <v>764</v>
      </c>
      <c r="C3496" t="s">
        <v>756</v>
      </c>
      <c r="D3496">
        <v>2033</v>
      </c>
      <c r="E3496">
        <v>84.408360369999997</v>
      </c>
      <c r="F3496" t="s">
        <v>753</v>
      </c>
      <c r="G3496" t="s">
        <v>732</v>
      </c>
      <c r="H3496" t="s">
        <v>767</v>
      </c>
      <c r="I3496" t="s">
        <v>768</v>
      </c>
    </row>
    <row r="3497" spans="1:9">
      <c r="A3497">
        <v>3496</v>
      </c>
      <c r="B3497" t="s">
        <v>764</v>
      </c>
      <c r="C3497" t="s">
        <v>756</v>
      </c>
      <c r="D3497">
        <v>2034</v>
      </c>
      <c r="E3497">
        <v>84.006889119999997</v>
      </c>
      <c r="F3497" t="s">
        <v>753</v>
      </c>
      <c r="G3497" t="s">
        <v>732</v>
      </c>
      <c r="H3497" t="s">
        <v>767</v>
      </c>
      <c r="I3497" t="s">
        <v>768</v>
      </c>
    </row>
    <row r="3498" spans="1:9">
      <c r="A3498">
        <v>3497</v>
      </c>
      <c r="B3498" t="s">
        <v>764</v>
      </c>
      <c r="C3498" t="s">
        <v>756</v>
      </c>
      <c r="D3498">
        <v>2035</v>
      </c>
      <c r="E3498">
        <v>83.617403899999999</v>
      </c>
      <c r="F3498" t="s">
        <v>753</v>
      </c>
      <c r="G3498" t="s">
        <v>732</v>
      </c>
      <c r="H3498" t="s">
        <v>767</v>
      </c>
      <c r="I3498" t="s">
        <v>768</v>
      </c>
    </row>
    <row r="3499" spans="1:9">
      <c r="A3499">
        <v>3498</v>
      </c>
      <c r="B3499" t="s">
        <v>764</v>
      </c>
      <c r="C3499" t="s">
        <v>756</v>
      </c>
      <c r="D3499">
        <v>2036</v>
      </c>
      <c r="E3499">
        <v>83.239209700000004</v>
      </c>
      <c r="F3499" t="s">
        <v>753</v>
      </c>
      <c r="G3499" t="s">
        <v>732</v>
      </c>
      <c r="H3499" t="s">
        <v>767</v>
      </c>
      <c r="I3499" t="s">
        <v>768</v>
      </c>
    </row>
    <row r="3500" spans="1:9">
      <c r="A3500">
        <v>3499</v>
      </c>
      <c r="B3500" t="s">
        <v>764</v>
      </c>
      <c r="C3500" t="s">
        <v>756</v>
      </c>
      <c r="D3500">
        <v>2037</v>
      </c>
      <c r="E3500">
        <v>82.871670289999997</v>
      </c>
      <c r="F3500" t="s">
        <v>753</v>
      </c>
      <c r="G3500" t="s">
        <v>732</v>
      </c>
      <c r="H3500" t="s">
        <v>767</v>
      </c>
      <c r="I3500" t="s">
        <v>768</v>
      </c>
    </row>
    <row r="3501" spans="1:9">
      <c r="A3501">
        <v>3500</v>
      </c>
      <c r="B3501" t="s">
        <v>764</v>
      </c>
      <c r="C3501" t="s">
        <v>756</v>
      </c>
      <c r="D3501">
        <v>2038</v>
      </c>
      <c r="E3501">
        <v>82.514201740000004</v>
      </c>
      <c r="F3501" t="s">
        <v>753</v>
      </c>
      <c r="G3501" t="s">
        <v>732</v>
      </c>
      <c r="H3501" t="s">
        <v>767</v>
      </c>
      <c r="I3501" t="s">
        <v>768</v>
      </c>
    </row>
    <row r="3502" spans="1:9">
      <c r="A3502">
        <v>3501</v>
      </c>
      <c r="B3502" t="s">
        <v>764</v>
      </c>
      <c r="C3502" t="s">
        <v>756</v>
      </c>
      <c r="D3502">
        <v>2039</v>
      </c>
      <c r="E3502">
        <v>82.166266820000004</v>
      </c>
      <c r="F3502" t="s">
        <v>753</v>
      </c>
      <c r="G3502" t="s">
        <v>732</v>
      </c>
      <c r="H3502" t="s">
        <v>767</v>
      </c>
      <c r="I3502" t="s">
        <v>768</v>
      </c>
    </row>
    <row r="3503" spans="1:9">
      <c r="A3503">
        <v>3502</v>
      </c>
      <c r="B3503" t="s">
        <v>764</v>
      </c>
      <c r="C3503" t="s">
        <v>756</v>
      </c>
      <c r="D3503">
        <v>2040</v>
      </c>
      <c r="E3503">
        <v>81.827370209999998</v>
      </c>
      <c r="F3503" t="s">
        <v>753</v>
      </c>
      <c r="G3503" t="s">
        <v>732</v>
      </c>
      <c r="H3503" t="s">
        <v>767</v>
      </c>
      <c r="I3503" t="s">
        <v>768</v>
      </c>
    </row>
    <row r="3504" spans="1:9">
      <c r="A3504">
        <v>3503</v>
      </c>
      <c r="B3504" t="s">
        <v>764</v>
      </c>
      <c r="C3504" t="s">
        <v>756</v>
      </c>
      <c r="D3504">
        <v>2041</v>
      </c>
      <c r="E3504">
        <v>81.497054180000006</v>
      </c>
      <c r="F3504" t="s">
        <v>753</v>
      </c>
      <c r="G3504" t="s">
        <v>732</v>
      </c>
      <c r="H3504" t="s">
        <v>767</v>
      </c>
      <c r="I3504" t="s">
        <v>768</v>
      </c>
    </row>
    <row r="3505" spans="1:9">
      <c r="A3505">
        <v>3504</v>
      </c>
      <c r="B3505" t="s">
        <v>764</v>
      </c>
      <c r="C3505" t="s">
        <v>756</v>
      </c>
      <c r="D3505">
        <v>2042</v>
      </c>
      <c r="E3505">
        <v>81.174894940000001</v>
      </c>
      <c r="F3505" t="s">
        <v>753</v>
      </c>
      <c r="G3505" t="s">
        <v>732</v>
      </c>
      <c r="H3505" t="s">
        <v>767</v>
      </c>
      <c r="I3505" t="s">
        <v>768</v>
      </c>
    </row>
    <row r="3506" spans="1:9">
      <c r="A3506">
        <v>3505</v>
      </c>
      <c r="B3506" t="s">
        <v>764</v>
      </c>
      <c r="C3506" t="s">
        <v>756</v>
      </c>
      <c r="D3506">
        <v>2043</v>
      </c>
      <c r="E3506">
        <v>80.860499340000004</v>
      </c>
      <c r="F3506" t="s">
        <v>753</v>
      </c>
      <c r="G3506" t="s">
        <v>732</v>
      </c>
      <c r="H3506" t="s">
        <v>767</v>
      </c>
      <c r="I3506" t="s">
        <v>768</v>
      </c>
    </row>
    <row r="3507" spans="1:9">
      <c r="A3507">
        <v>3506</v>
      </c>
      <c r="B3507" t="s">
        <v>764</v>
      </c>
      <c r="C3507" t="s">
        <v>756</v>
      </c>
      <c r="D3507">
        <v>2044</v>
      </c>
      <c r="E3507">
        <v>80.553501969999999</v>
      </c>
      <c r="F3507" t="s">
        <v>753</v>
      </c>
      <c r="G3507" t="s">
        <v>732</v>
      </c>
      <c r="H3507" t="s">
        <v>767</v>
      </c>
      <c r="I3507" t="s">
        <v>768</v>
      </c>
    </row>
    <row r="3508" spans="1:9">
      <c r="A3508">
        <v>3507</v>
      </c>
      <c r="B3508" t="s">
        <v>764</v>
      </c>
      <c r="C3508" t="s">
        <v>756</v>
      </c>
      <c r="D3508">
        <v>2045</v>
      </c>
      <c r="E3508">
        <v>80.253562650000006</v>
      </c>
      <c r="F3508" t="s">
        <v>753</v>
      </c>
      <c r="G3508" t="s">
        <v>732</v>
      </c>
      <c r="H3508" t="s">
        <v>767</v>
      </c>
      <c r="I3508" t="s">
        <v>768</v>
      </c>
    </row>
    <row r="3509" spans="1:9">
      <c r="A3509">
        <v>3508</v>
      </c>
      <c r="B3509" t="s">
        <v>764</v>
      </c>
      <c r="C3509" t="s">
        <v>756</v>
      </c>
      <c r="D3509">
        <v>2046</v>
      </c>
      <c r="E3509">
        <v>79.960364100000007</v>
      </c>
      <c r="F3509" t="s">
        <v>753</v>
      </c>
      <c r="G3509" t="s">
        <v>732</v>
      </c>
      <c r="H3509" t="s">
        <v>767</v>
      </c>
      <c r="I3509" t="s">
        <v>768</v>
      </c>
    </row>
    <row r="3510" spans="1:9">
      <c r="A3510">
        <v>3509</v>
      </c>
      <c r="B3510" t="s">
        <v>764</v>
      </c>
      <c r="C3510" t="s">
        <v>756</v>
      </c>
      <c r="D3510">
        <v>2047</v>
      </c>
      <c r="E3510">
        <v>79.673610010000004</v>
      </c>
      <c r="F3510" t="s">
        <v>753</v>
      </c>
      <c r="G3510" t="s">
        <v>732</v>
      </c>
      <c r="H3510" t="s">
        <v>767</v>
      </c>
      <c r="I3510" t="s">
        <v>768</v>
      </c>
    </row>
    <row r="3511" spans="1:9">
      <c r="A3511">
        <v>3510</v>
      </c>
      <c r="B3511" t="s">
        <v>764</v>
      </c>
      <c r="C3511" t="s">
        <v>756</v>
      </c>
      <c r="D3511">
        <v>2048</v>
      </c>
      <c r="E3511">
        <v>79.393023150000005</v>
      </c>
      <c r="F3511" t="s">
        <v>753</v>
      </c>
      <c r="G3511" t="s">
        <v>732</v>
      </c>
      <c r="H3511" t="s">
        <v>767</v>
      </c>
      <c r="I3511" t="s">
        <v>768</v>
      </c>
    </row>
    <row r="3512" spans="1:9">
      <c r="A3512">
        <v>3511</v>
      </c>
      <c r="B3512" t="s">
        <v>764</v>
      </c>
      <c r="C3512" t="s">
        <v>756</v>
      </c>
      <c r="D3512">
        <v>2049</v>
      </c>
      <c r="E3512">
        <v>79.118343820000007</v>
      </c>
      <c r="F3512" t="s">
        <v>753</v>
      </c>
      <c r="G3512" t="s">
        <v>732</v>
      </c>
      <c r="H3512" t="s">
        <v>767</v>
      </c>
      <c r="I3512" t="s">
        <v>768</v>
      </c>
    </row>
    <row r="3513" spans="1:9">
      <c r="A3513">
        <v>3512</v>
      </c>
      <c r="B3513" t="s">
        <v>764</v>
      </c>
      <c r="C3513" t="s">
        <v>756</v>
      </c>
      <c r="D3513">
        <v>2050</v>
      </c>
      <c r="E3513">
        <v>78.849328389999997</v>
      </c>
      <c r="F3513" t="s">
        <v>753</v>
      </c>
      <c r="G3513" t="s">
        <v>732</v>
      </c>
      <c r="H3513" t="s">
        <v>767</v>
      </c>
      <c r="I3513" t="s">
        <v>768</v>
      </c>
    </row>
    <row r="3514" spans="1:9">
      <c r="A3514">
        <v>3513</v>
      </c>
      <c r="B3514" t="s">
        <v>764</v>
      </c>
      <c r="C3514" t="s">
        <v>757</v>
      </c>
      <c r="D3514">
        <v>1990</v>
      </c>
      <c r="E3514">
        <v>100.43604070000001</v>
      </c>
      <c r="F3514" t="s">
        <v>753</v>
      </c>
      <c r="G3514" t="s">
        <v>732</v>
      </c>
      <c r="H3514" t="s">
        <v>767</v>
      </c>
      <c r="I3514" t="s">
        <v>768</v>
      </c>
    </row>
    <row r="3515" spans="1:9">
      <c r="A3515">
        <v>3514</v>
      </c>
      <c r="B3515" t="s">
        <v>764</v>
      </c>
      <c r="C3515" t="s">
        <v>757</v>
      </c>
      <c r="D3515">
        <v>1991</v>
      </c>
      <c r="E3515">
        <v>102.7100873</v>
      </c>
      <c r="F3515" t="s">
        <v>753</v>
      </c>
      <c r="G3515" t="s">
        <v>732</v>
      </c>
      <c r="H3515" t="s">
        <v>767</v>
      </c>
      <c r="I3515" t="s">
        <v>768</v>
      </c>
    </row>
    <row r="3516" spans="1:9">
      <c r="A3516">
        <v>3515</v>
      </c>
      <c r="B3516" t="s">
        <v>764</v>
      </c>
      <c r="C3516" t="s">
        <v>757</v>
      </c>
      <c r="D3516">
        <v>1992</v>
      </c>
      <c r="E3516">
        <v>103.4565072</v>
      </c>
      <c r="F3516" t="s">
        <v>753</v>
      </c>
      <c r="G3516" t="s">
        <v>732</v>
      </c>
      <c r="H3516" t="s">
        <v>767</v>
      </c>
      <c r="I3516" t="s">
        <v>768</v>
      </c>
    </row>
    <row r="3517" spans="1:9">
      <c r="A3517">
        <v>3516</v>
      </c>
      <c r="B3517" t="s">
        <v>764</v>
      </c>
      <c r="C3517" t="s">
        <v>757</v>
      </c>
      <c r="D3517">
        <v>1993</v>
      </c>
      <c r="E3517">
        <v>104.7578821</v>
      </c>
      <c r="F3517" t="s">
        <v>753</v>
      </c>
      <c r="G3517" t="s">
        <v>732</v>
      </c>
      <c r="H3517" t="s">
        <v>767</v>
      </c>
      <c r="I3517" t="s">
        <v>768</v>
      </c>
    </row>
    <row r="3518" spans="1:9">
      <c r="A3518">
        <v>3517</v>
      </c>
      <c r="B3518" t="s">
        <v>764</v>
      </c>
      <c r="C3518" t="s">
        <v>757</v>
      </c>
      <c r="D3518">
        <v>1994</v>
      </c>
      <c r="E3518">
        <v>102.5157624</v>
      </c>
      <c r="F3518" t="s">
        <v>753</v>
      </c>
      <c r="G3518" t="s">
        <v>732</v>
      </c>
      <c r="H3518" t="s">
        <v>767</v>
      </c>
      <c r="I3518" t="s">
        <v>768</v>
      </c>
    </row>
    <row r="3519" spans="1:9">
      <c r="A3519">
        <v>3518</v>
      </c>
      <c r="B3519" t="s">
        <v>764</v>
      </c>
      <c r="C3519" t="s">
        <v>757</v>
      </c>
      <c r="D3519">
        <v>1995</v>
      </c>
      <c r="E3519">
        <v>103.7410694</v>
      </c>
      <c r="F3519" t="s">
        <v>753</v>
      </c>
      <c r="G3519" t="s">
        <v>732</v>
      </c>
      <c r="H3519" t="s">
        <v>767</v>
      </c>
      <c r="I3519" t="s">
        <v>768</v>
      </c>
    </row>
    <row r="3520" spans="1:9">
      <c r="A3520">
        <v>3519</v>
      </c>
      <c r="B3520" t="s">
        <v>764</v>
      </c>
      <c r="C3520" t="s">
        <v>757</v>
      </c>
      <c r="D3520">
        <v>1996</v>
      </c>
      <c r="E3520">
        <v>104.268685</v>
      </c>
      <c r="F3520" t="s">
        <v>753</v>
      </c>
      <c r="G3520" t="s">
        <v>732</v>
      </c>
      <c r="H3520" t="s">
        <v>767</v>
      </c>
      <c r="I3520" t="s">
        <v>768</v>
      </c>
    </row>
    <row r="3521" spans="1:9">
      <c r="A3521">
        <v>3520</v>
      </c>
      <c r="B3521" t="s">
        <v>764</v>
      </c>
      <c r="C3521" t="s">
        <v>757</v>
      </c>
      <c r="D3521">
        <v>1997</v>
      </c>
      <c r="E3521">
        <v>106.6759802</v>
      </c>
      <c r="F3521" t="s">
        <v>753</v>
      </c>
      <c r="G3521" t="s">
        <v>732</v>
      </c>
      <c r="H3521" t="s">
        <v>767</v>
      </c>
      <c r="I3521" t="s">
        <v>768</v>
      </c>
    </row>
    <row r="3522" spans="1:9">
      <c r="A3522">
        <v>3521</v>
      </c>
      <c r="B3522" t="s">
        <v>764</v>
      </c>
      <c r="C3522" t="s">
        <v>757</v>
      </c>
      <c r="D3522">
        <v>1998</v>
      </c>
      <c r="E3522">
        <v>110.210892</v>
      </c>
      <c r="F3522" t="s">
        <v>753</v>
      </c>
      <c r="G3522" t="s">
        <v>732</v>
      </c>
      <c r="H3522" t="s">
        <v>767</v>
      </c>
      <c r="I3522" t="s">
        <v>768</v>
      </c>
    </row>
    <row r="3523" spans="1:9">
      <c r="A3523">
        <v>3522</v>
      </c>
      <c r="B3523" t="s">
        <v>764</v>
      </c>
      <c r="C3523" t="s">
        <v>757</v>
      </c>
      <c r="D3523">
        <v>1999</v>
      </c>
      <c r="E3523">
        <v>113.2819073</v>
      </c>
      <c r="F3523" t="s">
        <v>753</v>
      </c>
      <c r="G3523" t="s">
        <v>732</v>
      </c>
      <c r="H3523" t="s">
        <v>767</v>
      </c>
      <c r="I3523" t="s">
        <v>768</v>
      </c>
    </row>
    <row r="3524" spans="1:9">
      <c r="A3524">
        <v>3523</v>
      </c>
      <c r="B3524" t="s">
        <v>764</v>
      </c>
      <c r="C3524" t="s">
        <v>757</v>
      </c>
      <c r="D3524">
        <v>2000</v>
      </c>
      <c r="E3524">
        <v>114.47455859999999</v>
      </c>
      <c r="F3524" t="s">
        <v>753</v>
      </c>
      <c r="G3524" t="s">
        <v>732</v>
      </c>
      <c r="H3524" t="s">
        <v>767</v>
      </c>
      <c r="I3524" t="s">
        <v>768</v>
      </c>
    </row>
    <row r="3525" spans="1:9">
      <c r="A3525">
        <v>3524</v>
      </c>
      <c r="B3525" t="s">
        <v>764</v>
      </c>
      <c r="C3525" t="s">
        <v>757</v>
      </c>
      <c r="D3525">
        <v>2001</v>
      </c>
      <c r="E3525">
        <v>115.8088101</v>
      </c>
      <c r="F3525" t="s">
        <v>753</v>
      </c>
      <c r="G3525" t="s">
        <v>732</v>
      </c>
      <c r="H3525" t="s">
        <v>767</v>
      </c>
      <c r="I3525" t="s">
        <v>768</v>
      </c>
    </row>
    <row r="3526" spans="1:9">
      <c r="A3526">
        <v>3525</v>
      </c>
      <c r="B3526" t="s">
        <v>764</v>
      </c>
      <c r="C3526" t="s">
        <v>757</v>
      </c>
      <c r="D3526">
        <v>2002</v>
      </c>
      <c r="E3526">
        <v>110.7029043</v>
      </c>
      <c r="F3526" t="s">
        <v>753</v>
      </c>
      <c r="G3526" t="s">
        <v>732</v>
      </c>
      <c r="H3526" t="s">
        <v>767</v>
      </c>
      <c r="I3526" t="s">
        <v>768</v>
      </c>
    </row>
    <row r="3527" spans="1:9">
      <c r="A3527">
        <v>3526</v>
      </c>
      <c r="B3527" t="s">
        <v>764</v>
      </c>
      <c r="C3527" t="s">
        <v>757</v>
      </c>
      <c r="D3527">
        <v>2003</v>
      </c>
      <c r="E3527">
        <v>110.866671</v>
      </c>
      <c r="F3527" t="s">
        <v>753</v>
      </c>
      <c r="G3527" t="s">
        <v>732</v>
      </c>
      <c r="H3527" t="s">
        <v>767</v>
      </c>
      <c r="I3527" t="s">
        <v>768</v>
      </c>
    </row>
    <row r="3528" spans="1:9">
      <c r="A3528">
        <v>3527</v>
      </c>
      <c r="B3528" t="s">
        <v>764</v>
      </c>
      <c r="C3528" t="s">
        <v>757</v>
      </c>
      <c r="D3528">
        <v>2004</v>
      </c>
      <c r="E3528">
        <v>111.8779456</v>
      </c>
      <c r="F3528" t="s">
        <v>753</v>
      </c>
      <c r="G3528" t="s">
        <v>732</v>
      </c>
      <c r="H3528" t="s">
        <v>767</v>
      </c>
      <c r="I3528" t="s">
        <v>768</v>
      </c>
    </row>
    <row r="3529" spans="1:9">
      <c r="A3529">
        <v>3528</v>
      </c>
      <c r="B3529" t="s">
        <v>764</v>
      </c>
      <c r="C3529" t="s">
        <v>757</v>
      </c>
      <c r="D3529">
        <v>2005</v>
      </c>
      <c r="E3529">
        <v>111.8203233</v>
      </c>
      <c r="F3529" t="s">
        <v>753</v>
      </c>
      <c r="G3529" t="s">
        <v>732</v>
      </c>
      <c r="H3529" t="s">
        <v>767</v>
      </c>
      <c r="I3529" t="s">
        <v>768</v>
      </c>
    </row>
    <row r="3530" spans="1:9">
      <c r="A3530">
        <v>3529</v>
      </c>
      <c r="B3530" t="s">
        <v>764</v>
      </c>
      <c r="C3530" t="s">
        <v>757</v>
      </c>
      <c r="D3530">
        <v>2006</v>
      </c>
      <c r="E3530">
        <v>112.4505985</v>
      </c>
      <c r="F3530" t="s">
        <v>753</v>
      </c>
      <c r="G3530" t="s">
        <v>732</v>
      </c>
      <c r="H3530" t="s">
        <v>767</v>
      </c>
      <c r="I3530" t="s">
        <v>768</v>
      </c>
    </row>
    <row r="3531" spans="1:9">
      <c r="A3531">
        <v>3530</v>
      </c>
      <c r="B3531" t="s">
        <v>764</v>
      </c>
      <c r="C3531" t="s">
        <v>757</v>
      </c>
      <c r="D3531">
        <v>2007</v>
      </c>
      <c r="E3531">
        <v>112.7366833</v>
      </c>
      <c r="F3531" t="s">
        <v>753</v>
      </c>
      <c r="G3531" t="s">
        <v>732</v>
      </c>
      <c r="H3531" t="s">
        <v>767</v>
      </c>
      <c r="I3531" t="s">
        <v>768</v>
      </c>
    </row>
    <row r="3532" spans="1:9">
      <c r="A3532">
        <v>3531</v>
      </c>
      <c r="B3532" t="s">
        <v>764</v>
      </c>
      <c r="C3532" t="s">
        <v>757</v>
      </c>
      <c r="D3532">
        <v>2008</v>
      </c>
      <c r="E3532">
        <v>112.7479154</v>
      </c>
      <c r="F3532" t="s">
        <v>753</v>
      </c>
      <c r="G3532" t="s">
        <v>732</v>
      </c>
      <c r="H3532" t="s">
        <v>767</v>
      </c>
      <c r="I3532" t="s">
        <v>768</v>
      </c>
    </row>
    <row r="3533" spans="1:9">
      <c r="A3533">
        <v>3532</v>
      </c>
      <c r="B3533" t="s">
        <v>764</v>
      </c>
      <c r="C3533" t="s">
        <v>757</v>
      </c>
      <c r="D3533">
        <v>2009</v>
      </c>
      <c r="E3533">
        <v>113.91730769999999</v>
      </c>
      <c r="F3533" t="s">
        <v>753</v>
      </c>
      <c r="G3533" t="s">
        <v>732</v>
      </c>
      <c r="H3533" t="s">
        <v>767</v>
      </c>
      <c r="I3533" t="s">
        <v>768</v>
      </c>
    </row>
    <row r="3534" spans="1:9">
      <c r="A3534">
        <v>3533</v>
      </c>
      <c r="B3534" t="s">
        <v>764</v>
      </c>
      <c r="C3534" t="s">
        <v>757</v>
      </c>
      <c r="D3534">
        <v>2010</v>
      </c>
      <c r="E3534">
        <v>116.1807092</v>
      </c>
      <c r="F3534" t="s">
        <v>753</v>
      </c>
      <c r="G3534" t="s">
        <v>732</v>
      </c>
      <c r="H3534" t="s">
        <v>767</v>
      </c>
      <c r="I3534" t="s">
        <v>768</v>
      </c>
    </row>
    <row r="3535" spans="1:9">
      <c r="A3535">
        <v>3534</v>
      </c>
      <c r="B3535" t="s">
        <v>764</v>
      </c>
      <c r="C3535" t="s">
        <v>757</v>
      </c>
      <c r="D3535">
        <v>2011</v>
      </c>
      <c r="E3535">
        <v>118.0153699</v>
      </c>
      <c r="F3535" t="s">
        <v>753</v>
      </c>
      <c r="G3535" t="s">
        <v>732</v>
      </c>
      <c r="H3535" t="s">
        <v>767</v>
      </c>
      <c r="I3535" t="s">
        <v>768</v>
      </c>
    </row>
    <row r="3536" spans="1:9">
      <c r="A3536">
        <v>3535</v>
      </c>
      <c r="B3536" t="s">
        <v>764</v>
      </c>
      <c r="C3536" t="s">
        <v>757</v>
      </c>
      <c r="D3536">
        <v>2012</v>
      </c>
      <c r="E3536">
        <v>120.0904772</v>
      </c>
      <c r="F3536" t="s">
        <v>753</v>
      </c>
      <c r="G3536" t="s">
        <v>732</v>
      </c>
      <c r="H3536" t="s">
        <v>767</v>
      </c>
      <c r="I3536" t="s">
        <v>768</v>
      </c>
    </row>
    <row r="3537" spans="1:9">
      <c r="A3537">
        <v>3536</v>
      </c>
      <c r="B3537" t="s">
        <v>764</v>
      </c>
      <c r="C3537" t="s">
        <v>757</v>
      </c>
      <c r="D3537">
        <v>2013</v>
      </c>
      <c r="E3537">
        <v>122.895934</v>
      </c>
      <c r="F3537" t="s">
        <v>753</v>
      </c>
      <c r="G3537" t="s">
        <v>732</v>
      </c>
      <c r="H3537" t="s">
        <v>767</v>
      </c>
      <c r="I3537" t="s">
        <v>768</v>
      </c>
    </row>
    <row r="3538" spans="1:9">
      <c r="A3538">
        <v>3537</v>
      </c>
      <c r="B3538" t="s">
        <v>764</v>
      </c>
      <c r="C3538" t="s">
        <v>757</v>
      </c>
      <c r="D3538">
        <v>2014</v>
      </c>
      <c r="E3538">
        <v>126.6464263</v>
      </c>
      <c r="F3538" t="s">
        <v>753</v>
      </c>
      <c r="G3538" t="s">
        <v>732</v>
      </c>
      <c r="H3538" t="s">
        <v>767</v>
      </c>
      <c r="I3538" t="s">
        <v>768</v>
      </c>
    </row>
    <row r="3539" spans="1:9">
      <c r="A3539">
        <v>3538</v>
      </c>
      <c r="B3539" t="s">
        <v>764</v>
      </c>
      <c r="C3539" t="s">
        <v>757</v>
      </c>
      <c r="D3539">
        <v>2015</v>
      </c>
      <c r="E3539">
        <v>130.61528440000001</v>
      </c>
      <c r="F3539" t="s">
        <v>753</v>
      </c>
      <c r="G3539" t="s">
        <v>732</v>
      </c>
      <c r="H3539" t="s">
        <v>767</v>
      </c>
      <c r="I3539" t="s">
        <v>768</v>
      </c>
    </row>
    <row r="3540" spans="1:9">
      <c r="A3540">
        <v>3539</v>
      </c>
      <c r="B3540" t="s">
        <v>764</v>
      </c>
      <c r="C3540" t="s">
        <v>757</v>
      </c>
      <c r="D3540">
        <v>2016</v>
      </c>
      <c r="E3540">
        <v>135.3252669</v>
      </c>
      <c r="F3540" t="s">
        <v>753</v>
      </c>
      <c r="G3540" t="s">
        <v>732</v>
      </c>
      <c r="H3540" t="s">
        <v>767</v>
      </c>
      <c r="I3540" t="s">
        <v>768</v>
      </c>
    </row>
    <row r="3541" spans="1:9">
      <c r="A3541">
        <v>3540</v>
      </c>
      <c r="B3541" t="s">
        <v>764</v>
      </c>
      <c r="C3541" t="s">
        <v>757</v>
      </c>
      <c r="D3541">
        <v>2017</v>
      </c>
      <c r="E3541">
        <v>138.80001010000001</v>
      </c>
      <c r="F3541" t="s">
        <v>753</v>
      </c>
      <c r="G3541" t="s">
        <v>732</v>
      </c>
      <c r="H3541" t="s">
        <v>767</v>
      </c>
      <c r="I3541" t="s">
        <v>768</v>
      </c>
    </row>
    <row r="3542" spans="1:9">
      <c r="A3542">
        <v>3541</v>
      </c>
      <c r="B3542" t="s">
        <v>764</v>
      </c>
      <c r="C3542" t="s">
        <v>757</v>
      </c>
      <c r="D3542">
        <v>2018</v>
      </c>
      <c r="E3542">
        <v>141.97306950000001</v>
      </c>
      <c r="F3542" t="s">
        <v>753</v>
      </c>
      <c r="G3542" t="s">
        <v>732</v>
      </c>
      <c r="H3542" t="s">
        <v>767</v>
      </c>
      <c r="I3542" t="s">
        <v>768</v>
      </c>
    </row>
    <row r="3543" spans="1:9">
      <c r="A3543">
        <v>3542</v>
      </c>
      <c r="B3543" t="s">
        <v>764</v>
      </c>
      <c r="C3543" t="s">
        <v>757</v>
      </c>
      <c r="D3543">
        <v>2019</v>
      </c>
      <c r="E3543">
        <v>145.96479969999999</v>
      </c>
      <c r="F3543" t="s">
        <v>753</v>
      </c>
      <c r="G3543" t="s">
        <v>732</v>
      </c>
      <c r="H3543" t="s">
        <v>767</v>
      </c>
      <c r="I3543" t="s">
        <v>768</v>
      </c>
    </row>
    <row r="3544" spans="1:9">
      <c r="A3544">
        <v>3543</v>
      </c>
      <c r="B3544" t="s">
        <v>764</v>
      </c>
      <c r="C3544" t="s">
        <v>757</v>
      </c>
      <c r="D3544">
        <v>2020</v>
      </c>
      <c r="E3544">
        <v>148.54161920000001</v>
      </c>
      <c r="F3544" t="s">
        <v>753</v>
      </c>
      <c r="G3544" t="s">
        <v>732</v>
      </c>
      <c r="H3544" t="s">
        <v>767</v>
      </c>
      <c r="I3544" t="s">
        <v>768</v>
      </c>
    </row>
    <row r="3545" spans="1:9">
      <c r="A3545">
        <v>3544</v>
      </c>
      <c r="B3545" t="s">
        <v>764</v>
      </c>
      <c r="C3545" t="s">
        <v>757</v>
      </c>
      <c r="D3545">
        <v>2021</v>
      </c>
      <c r="E3545">
        <v>149.76133239999999</v>
      </c>
      <c r="F3545" t="s">
        <v>753</v>
      </c>
      <c r="G3545" t="s">
        <v>732</v>
      </c>
      <c r="H3545" t="s">
        <v>767</v>
      </c>
      <c r="I3545" t="s">
        <v>768</v>
      </c>
    </row>
    <row r="3546" spans="1:9">
      <c r="A3546">
        <v>3545</v>
      </c>
      <c r="B3546" t="s">
        <v>764</v>
      </c>
      <c r="C3546" t="s">
        <v>757</v>
      </c>
      <c r="D3546">
        <v>2022</v>
      </c>
      <c r="E3546">
        <v>150.63592919999999</v>
      </c>
      <c r="F3546" t="s">
        <v>753</v>
      </c>
      <c r="G3546" t="s">
        <v>732</v>
      </c>
      <c r="H3546" t="s">
        <v>767</v>
      </c>
      <c r="I3546" t="s">
        <v>768</v>
      </c>
    </row>
    <row r="3547" spans="1:9">
      <c r="A3547">
        <v>3546</v>
      </c>
      <c r="B3547" t="s">
        <v>764</v>
      </c>
      <c r="C3547" t="s">
        <v>757</v>
      </c>
      <c r="D3547">
        <v>2023</v>
      </c>
      <c r="E3547">
        <v>154.93137110000001</v>
      </c>
      <c r="F3547" t="s">
        <v>753</v>
      </c>
      <c r="G3547" t="s">
        <v>732</v>
      </c>
      <c r="H3547" t="s">
        <v>767</v>
      </c>
      <c r="I3547" t="s">
        <v>768</v>
      </c>
    </row>
    <row r="3548" spans="1:9">
      <c r="A3548">
        <v>3547</v>
      </c>
      <c r="B3548" t="s">
        <v>764</v>
      </c>
      <c r="C3548" t="s">
        <v>757</v>
      </c>
      <c r="D3548">
        <v>2024</v>
      </c>
      <c r="E3548">
        <v>157.54728030000001</v>
      </c>
      <c r="F3548" t="s">
        <v>753</v>
      </c>
      <c r="G3548" t="s">
        <v>732</v>
      </c>
      <c r="H3548" t="s">
        <v>767</v>
      </c>
      <c r="I3548" t="s">
        <v>768</v>
      </c>
    </row>
    <row r="3549" spans="1:9">
      <c r="A3549">
        <v>3548</v>
      </c>
      <c r="B3549" t="s">
        <v>764</v>
      </c>
      <c r="C3549" t="s">
        <v>757</v>
      </c>
      <c r="D3549">
        <v>2025</v>
      </c>
      <c r="E3549">
        <v>163.7644311</v>
      </c>
      <c r="F3549" t="s">
        <v>753</v>
      </c>
      <c r="G3549" t="s">
        <v>732</v>
      </c>
      <c r="H3549" t="s">
        <v>767</v>
      </c>
      <c r="I3549" t="s">
        <v>768</v>
      </c>
    </row>
    <row r="3550" spans="1:9">
      <c r="A3550">
        <v>3549</v>
      </c>
      <c r="B3550" t="s">
        <v>764</v>
      </c>
      <c r="C3550" t="s">
        <v>757</v>
      </c>
      <c r="D3550">
        <v>2026</v>
      </c>
      <c r="E3550">
        <v>165.6824048</v>
      </c>
      <c r="F3550" t="s">
        <v>753</v>
      </c>
      <c r="G3550" t="s">
        <v>732</v>
      </c>
      <c r="H3550" t="s">
        <v>767</v>
      </c>
      <c r="I3550" t="s">
        <v>768</v>
      </c>
    </row>
    <row r="3551" spans="1:9">
      <c r="A3551">
        <v>3550</v>
      </c>
      <c r="B3551" t="s">
        <v>764</v>
      </c>
      <c r="C3551" t="s">
        <v>757</v>
      </c>
      <c r="D3551">
        <v>2027</v>
      </c>
      <c r="E3551">
        <v>169.01098519999999</v>
      </c>
      <c r="F3551" t="s">
        <v>753</v>
      </c>
      <c r="G3551" t="s">
        <v>732</v>
      </c>
      <c r="H3551" t="s">
        <v>767</v>
      </c>
      <c r="I3551" t="s">
        <v>768</v>
      </c>
    </row>
    <row r="3552" spans="1:9">
      <c r="A3552">
        <v>3551</v>
      </c>
      <c r="B3552" t="s">
        <v>764</v>
      </c>
      <c r="C3552" t="s">
        <v>757</v>
      </c>
      <c r="D3552">
        <v>2028</v>
      </c>
      <c r="E3552">
        <v>174.02939649999999</v>
      </c>
      <c r="F3552" t="s">
        <v>753</v>
      </c>
      <c r="G3552" t="s">
        <v>732</v>
      </c>
      <c r="H3552" t="s">
        <v>767</v>
      </c>
      <c r="I3552" t="s">
        <v>768</v>
      </c>
    </row>
    <row r="3553" spans="1:9">
      <c r="A3553">
        <v>3552</v>
      </c>
      <c r="B3553" t="s">
        <v>764</v>
      </c>
      <c r="C3553" t="s">
        <v>757</v>
      </c>
      <c r="D3553">
        <v>2029</v>
      </c>
      <c r="E3553">
        <v>179.1464411</v>
      </c>
      <c r="F3553" t="s">
        <v>753</v>
      </c>
      <c r="G3553" t="s">
        <v>732</v>
      </c>
      <c r="H3553" t="s">
        <v>767</v>
      </c>
      <c r="I3553" t="s">
        <v>768</v>
      </c>
    </row>
    <row r="3554" spans="1:9">
      <c r="A3554">
        <v>3553</v>
      </c>
      <c r="B3554" t="s">
        <v>764</v>
      </c>
      <c r="C3554" t="s">
        <v>757</v>
      </c>
      <c r="D3554">
        <v>2030</v>
      </c>
      <c r="E3554">
        <v>183.24160319999999</v>
      </c>
      <c r="F3554" t="s">
        <v>753</v>
      </c>
      <c r="G3554" t="s">
        <v>732</v>
      </c>
      <c r="H3554" t="s">
        <v>767</v>
      </c>
      <c r="I3554" t="s">
        <v>768</v>
      </c>
    </row>
    <row r="3555" spans="1:9">
      <c r="A3555">
        <v>3554</v>
      </c>
      <c r="B3555" t="s">
        <v>764</v>
      </c>
      <c r="C3555" t="s">
        <v>757</v>
      </c>
      <c r="D3555">
        <v>2031</v>
      </c>
      <c r="E3555">
        <v>185.17517799999999</v>
      </c>
      <c r="F3555" t="s">
        <v>753</v>
      </c>
      <c r="G3555" t="s">
        <v>732</v>
      </c>
      <c r="H3555" t="s">
        <v>767</v>
      </c>
      <c r="I3555" t="s">
        <v>768</v>
      </c>
    </row>
    <row r="3556" spans="1:9">
      <c r="A3556">
        <v>3555</v>
      </c>
      <c r="B3556" t="s">
        <v>764</v>
      </c>
      <c r="C3556" t="s">
        <v>757</v>
      </c>
      <c r="D3556">
        <v>2032</v>
      </c>
      <c r="E3556">
        <v>187.85465790000001</v>
      </c>
      <c r="F3556" t="s">
        <v>753</v>
      </c>
      <c r="G3556" t="s">
        <v>732</v>
      </c>
      <c r="H3556" t="s">
        <v>767</v>
      </c>
      <c r="I3556" t="s">
        <v>768</v>
      </c>
    </row>
    <row r="3557" spans="1:9">
      <c r="A3557">
        <v>3556</v>
      </c>
      <c r="B3557" t="s">
        <v>764</v>
      </c>
      <c r="C3557" t="s">
        <v>757</v>
      </c>
      <c r="D3557">
        <v>2033</v>
      </c>
      <c r="E3557">
        <v>186.3652251</v>
      </c>
      <c r="F3557" t="s">
        <v>753</v>
      </c>
      <c r="G3557" t="s">
        <v>732</v>
      </c>
      <c r="H3557" t="s">
        <v>767</v>
      </c>
      <c r="I3557" t="s">
        <v>768</v>
      </c>
    </row>
    <row r="3558" spans="1:9">
      <c r="A3558">
        <v>3557</v>
      </c>
      <c r="B3558" t="s">
        <v>764</v>
      </c>
      <c r="C3558" t="s">
        <v>757</v>
      </c>
      <c r="D3558">
        <v>2034</v>
      </c>
      <c r="E3558">
        <v>185.01733680000001</v>
      </c>
      <c r="F3558" t="s">
        <v>753</v>
      </c>
      <c r="G3558" t="s">
        <v>732</v>
      </c>
      <c r="H3558" t="s">
        <v>767</v>
      </c>
      <c r="I3558" t="s">
        <v>768</v>
      </c>
    </row>
    <row r="3559" spans="1:9">
      <c r="A3559">
        <v>3558</v>
      </c>
      <c r="B3559" t="s">
        <v>764</v>
      </c>
      <c r="C3559" t="s">
        <v>757</v>
      </c>
      <c r="D3559">
        <v>2035</v>
      </c>
      <c r="E3559">
        <v>183.9808189</v>
      </c>
      <c r="F3559" t="s">
        <v>753</v>
      </c>
      <c r="G3559" t="s">
        <v>732</v>
      </c>
      <c r="H3559" t="s">
        <v>767</v>
      </c>
      <c r="I3559" t="s">
        <v>768</v>
      </c>
    </row>
    <row r="3560" spans="1:9">
      <c r="A3560">
        <v>3559</v>
      </c>
      <c r="B3560" t="s">
        <v>764</v>
      </c>
      <c r="C3560" t="s">
        <v>757</v>
      </c>
      <c r="D3560">
        <v>2036</v>
      </c>
      <c r="E3560">
        <v>183.2171687</v>
      </c>
      <c r="F3560" t="s">
        <v>753</v>
      </c>
      <c r="G3560" t="s">
        <v>732</v>
      </c>
      <c r="H3560" t="s">
        <v>767</v>
      </c>
      <c r="I3560" t="s">
        <v>768</v>
      </c>
    </row>
    <row r="3561" spans="1:9">
      <c r="A3561">
        <v>3560</v>
      </c>
      <c r="B3561" t="s">
        <v>764</v>
      </c>
      <c r="C3561" t="s">
        <v>757</v>
      </c>
      <c r="D3561">
        <v>2037</v>
      </c>
      <c r="E3561">
        <v>182.70626619999999</v>
      </c>
      <c r="F3561" t="s">
        <v>753</v>
      </c>
      <c r="G3561" t="s">
        <v>732</v>
      </c>
      <c r="H3561" t="s">
        <v>767</v>
      </c>
      <c r="I3561" t="s">
        <v>768</v>
      </c>
    </row>
    <row r="3562" spans="1:9">
      <c r="A3562">
        <v>3561</v>
      </c>
      <c r="B3562" t="s">
        <v>764</v>
      </c>
      <c r="C3562" t="s">
        <v>757</v>
      </c>
      <c r="D3562">
        <v>2038</v>
      </c>
      <c r="E3562">
        <v>182.3958987</v>
      </c>
      <c r="F3562" t="s">
        <v>753</v>
      </c>
      <c r="G3562" t="s">
        <v>732</v>
      </c>
      <c r="H3562" t="s">
        <v>767</v>
      </c>
      <c r="I3562" t="s">
        <v>768</v>
      </c>
    </row>
    <row r="3563" spans="1:9">
      <c r="A3563">
        <v>3562</v>
      </c>
      <c r="B3563" t="s">
        <v>764</v>
      </c>
      <c r="C3563" t="s">
        <v>757</v>
      </c>
      <c r="D3563">
        <v>2039</v>
      </c>
      <c r="E3563">
        <v>182.49272250000001</v>
      </c>
      <c r="F3563" t="s">
        <v>753</v>
      </c>
      <c r="G3563" t="s">
        <v>732</v>
      </c>
      <c r="H3563" t="s">
        <v>767</v>
      </c>
      <c r="I3563" t="s">
        <v>768</v>
      </c>
    </row>
    <row r="3564" spans="1:9">
      <c r="A3564">
        <v>3563</v>
      </c>
      <c r="B3564" t="s">
        <v>764</v>
      </c>
      <c r="C3564" t="s">
        <v>757</v>
      </c>
      <c r="D3564">
        <v>2040</v>
      </c>
      <c r="E3564">
        <v>181.48146080000001</v>
      </c>
      <c r="F3564" t="s">
        <v>753</v>
      </c>
      <c r="G3564" t="s">
        <v>732</v>
      </c>
      <c r="H3564" t="s">
        <v>767</v>
      </c>
      <c r="I3564" t="s">
        <v>768</v>
      </c>
    </row>
    <row r="3565" spans="1:9">
      <c r="A3565">
        <v>3564</v>
      </c>
      <c r="B3565" t="s">
        <v>764</v>
      </c>
      <c r="C3565" t="s">
        <v>757</v>
      </c>
      <c r="D3565">
        <v>2041</v>
      </c>
      <c r="E3565">
        <v>181.30328299999999</v>
      </c>
      <c r="F3565" t="s">
        <v>753</v>
      </c>
      <c r="G3565" t="s">
        <v>732</v>
      </c>
      <c r="H3565" t="s">
        <v>767</v>
      </c>
      <c r="I3565" t="s">
        <v>768</v>
      </c>
    </row>
    <row r="3566" spans="1:9">
      <c r="A3566">
        <v>3565</v>
      </c>
      <c r="B3566" t="s">
        <v>764</v>
      </c>
      <c r="C3566" t="s">
        <v>757</v>
      </c>
      <c r="D3566">
        <v>2042</v>
      </c>
      <c r="E3566">
        <v>181.36109070000001</v>
      </c>
      <c r="F3566" t="s">
        <v>753</v>
      </c>
      <c r="G3566" t="s">
        <v>732</v>
      </c>
      <c r="H3566" t="s">
        <v>767</v>
      </c>
      <c r="I3566" t="s">
        <v>768</v>
      </c>
    </row>
    <row r="3567" spans="1:9">
      <c r="A3567">
        <v>3566</v>
      </c>
      <c r="B3567" t="s">
        <v>764</v>
      </c>
      <c r="C3567" t="s">
        <v>757</v>
      </c>
      <c r="D3567">
        <v>2043</v>
      </c>
      <c r="E3567">
        <v>181.4215993</v>
      </c>
      <c r="F3567" t="s">
        <v>753</v>
      </c>
      <c r="G3567" t="s">
        <v>732</v>
      </c>
      <c r="H3567" t="s">
        <v>767</v>
      </c>
      <c r="I3567" t="s">
        <v>768</v>
      </c>
    </row>
    <row r="3568" spans="1:9">
      <c r="A3568">
        <v>3567</v>
      </c>
      <c r="B3568" t="s">
        <v>764</v>
      </c>
      <c r="C3568" t="s">
        <v>757</v>
      </c>
      <c r="D3568">
        <v>2044</v>
      </c>
      <c r="E3568">
        <v>181.40870620000001</v>
      </c>
      <c r="F3568" t="s">
        <v>753</v>
      </c>
      <c r="G3568" t="s">
        <v>732</v>
      </c>
      <c r="H3568" t="s">
        <v>767</v>
      </c>
      <c r="I3568" t="s">
        <v>768</v>
      </c>
    </row>
    <row r="3569" spans="1:9">
      <c r="A3569">
        <v>3568</v>
      </c>
      <c r="B3569" t="s">
        <v>764</v>
      </c>
      <c r="C3569" t="s">
        <v>757</v>
      </c>
      <c r="D3569">
        <v>2045</v>
      </c>
      <c r="E3569">
        <v>181.3963866</v>
      </c>
      <c r="F3569" t="s">
        <v>753</v>
      </c>
      <c r="G3569" t="s">
        <v>732</v>
      </c>
      <c r="H3569" t="s">
        <v>767</v>
      </c>
      <c r="I3569" t="s">
        <v>768</v>
      </c>
    </row>
    <row r="3570" spans="1:9">
      <c r="A3570">
        <v>3569</v>
      </c>
      <c r="B3570" t="s">
        <v>764</v>
      </c>
      <c r="C3570" t="s">
        <v>757</v>
      </c>
      <c r="D3570">
        <v>2046</v>
      </c>
      <c r="E3570">
        <v>182.11212090000001</v>
      </c>
      <c r="F3570" t="s">
        <v>753</v>
      </c>
      <c r="G3570" t="s">
        <v>732</v>
      </c>
      <c r="H3570" t="s">
        <v>767</v>
      </c>
      <c r="I3570" t="s">
        <v>768</v>
      </c>
    </row>
    <row r="3571" spans="1:9">
      <c r="A3571">
        <v>3570</v>
      </c>
      <c r="B3571" t="s">
        <v>764</v>
      </c>
      <c r="C3571" t="s">
        <v>757</v>
      </c>
      <c r="D3571">
        <v>2047</v>
      </c>
      <c r="E3571">
        <v>182.8285061</v>
      </c>
      <c r="F3571" t="s">
        <v>753</v>
      </c>
      <c r="G3571" t="s">
        <v>732</v>
      </c>
      <c r="H3571" t="s">
        <v>767</v>
      </c>
      <c r="I3571" t="s">
        <v>768</v>
      </c>
    </row>
    <row r="3572" spans="1:9">
      <c r="A3572">
        <v>3571</v>
      </c>
      <c r="B3572" t="s">
        <v>764</v>
      </c>
      <c r="C3572" t="s">
        <v>757</v>
      </c>
      <c r="D3572">
        <v>2048</v>
      </c>
      <c r="E3572">
        <v>183.54895500000001</v>
      </c>
      <c r="F3572" t="s">
        <v>753</v>
      </c>
      <c r="G3572" t="s">
        <v>732</v>
      </c>
      <c r="H3572" t="s">
        <v>767</v>
      </c>
      <c r="I3572" t="s">
        <v>768</v>
      </c>
    </row>
    <row r="3573" spans="1:9">
      <c r="A3573">
        <v>3572</v>
      </c>
      <c r="B3573" t="s">
        <v>764</v>
      </c>
      <c r="C3573" t="s">
        <v>757</v>
      </c>
      <c r="D3573">
        <v>2049</v>
      </c>
      <c r="E3573">
        <v>184.1827432</v>
      </c>
      <c r="F3573" t="s">
        <v>753</v>
      </c>
      <c r="G3573" t="s">
        <v>732</v>
      </c>
      <c r="H3573" t="s">
        <v>767</v>
      </c>
      <c r="I3573" t="s">
        <v>768</v>
      </c>
    </row>
    <row r="3574" spans="1:9">
      <c r="A3574">
        <v>3573</v>
      </c>
      <c r="B3574" t="s">
        <v>764</v>
      </c>
      <c r="C3574" t="s">
        <v>757</v>
      </c>
      <c r="D3574">
        <v>2050</v>
      </c>
      <c r="E3574">
        <v>184.32731559999999</v>
      </c>
      <c r="F3574" t="s">
        <v>753</v>
      </c>
      <c r="G3574" t="s">
        <v>732</v>
      </c>
      <c r="H3574" t="s">
        <v>767</v>
      </c>
      <c r="I3574" t="s">
        <v>768</v>
      </c>
    </row>
    <row r="3575" spans="1:9">
      <c r="A3575">
        <v>3574</v>
      </c>
      <c r="B3575" t="s">
        <v>751</v>
      </c>
      <c r="C3575" t="s">
        <v>752</v>
      </c>
      <c r="D3575">
        <v>2031</v>
      </c>
      <c r="E3575">
        <v>32315.79523</v>
      </c>
      <c r="F3575" t="s">
        <v>753</v>
      </c>
      <c r="G3575" t="s">
        <v>732</v>
      </c>
      <c r="H3575" t="s">
        <v>769</v>
      </c>
      <c r="I3575" t="s">
        <v>770</v>
      </c>
    </row>
    <row r="3576" spans="1:9">
      <c r="A3576">
        <v>3575</v>
      </c>
      <c r="B3576" t="s">
        <v>751</v>
      </c>
      <c r="C3576" t="s">
        <v>752</v>
      </c>
      <c r="D3576">
        <v>2032</v>
      </c>
      <c r="E3576">
        <v>32152.551370000001</v>
      </c>
      <c r="F3576" t="s">
        <v>753</v>
      </c>
      <c r="G3576" t="s">
        <v>732</v>
      </c>
      <c r="H3576" t="s">
        <v>769</v>
      </c>
      <c r="I3576" t="s">
        <v>770</v>
      </c>
    </row>
    <row r="3577" spans="1:9">
      <c r="A3577">
        <v>3576</v>
      </c>
      <c r="B3577" t="s">
        <v>751</v>
      </c>
      <c r="C3577" t="s">
        <v>752</v>
      </c>
      <c r="D3577">
        <v>2033</v>
      </c>
      <c r="E3577">
        <v>31837.126680000001</v>
      </c>
      <c r="F3577" t="s">
        <v>753</v>
      </c>
      <c r="G3577" t="s">
        <v>732</v>
      </c>
      <c r="H3577" t="s">
        <v>769</v>
      </c>
      <c r="I3577" t="s">
        <v>770</v>
      </c>
    </row>
    <row r="3578" spans="1:9">
      <c r="A3578">
        <v>3577</v>
      </c>
      <c r="B3578" t="s">
        <v>751</v>
      </c>
      <c r="C3578" t="s">
        <v>752</v>
      </c>
      <c r="D3578">
        <v>2034</v>
      </c>
      <c r="E3578">
        <v>31717.34836</v>
      </c>
      <c r="F3578" t="s">
        <v>753</v>
      </c>
      <c r="G3578" t="s">
        <v>732</v>
      </c>
      <c r="H3578" t="s">
        <v>769</v>
      </c>
      <c r="I3578" t="s">
        <v>770</v>
      </c>
    </row>
    <row r="3579" spans="1:9">
      <c r="A3579">
        <v>3578</v>
      </c>
      <c r="B3579" t="s">
        <v>751</v>
      </c>
      <c r="C3579" t="s">
        <v>752</v>
      </c>
      <c r="D3579">
        <v>2035</v>
      </c>
      <c r="E3579">
        <v>31623.496770000002</v>
      </c>
      <c r="F3579" t="s">
        <v>753</v>
      </c>
      <c r="G3579" t="s">
        <v>732</v>
      </c>
      <c r="H3579" t="s">
        <v>769</v>
      </c>
      <c r="I3579" t="s">
        <v>770</v>
      </c>
    </row>
    <row r="3580" spans="1:9">
      <c r="A3580">
        <v>3579</v>
      </c>
      <c r="B3580" t="s">
        <v>751</v>
      </c>
      <c r="C3580" t="s">
        <v>752</v>
      </c>
      <c r="D3580">
        <v>2036</v>
      </c>
      <c r="E3580">
        <v>31451.65784</v>
      </c>
      <c r="F3580" t="s">
        <v>753</v>
      </c>
      <c r="G3580" t="s">
        <v>732</v>
      </c>
      <c r="H3580" t="s">
        <v>769</v>
      </c>
      <c r="I3580" t="s">
        <v>770</v>
      </c>
    </row>
    <row r="3581" spans="1:9">
      <c r="A3581">
        <v>3580</v>
      </c>
      <c r="B3581" t="s">
        <v>751</v>
      </c>
      <c r="C3581" t="s">
        <v>752</v>
      </c>
      <c r="D3581">
        <v>2037</v>
      </c>
      <c r="E3581">
        <v>31085.60266</v>
      </c>
      <c r="F3581" t="s">
        <v>753</v>
      </c>
      <c r="G3581" t="s">
        <v>732</v>
      </c>
      <c r="H3581" t="s">
        <v>769</v>
      </c>
      <c r="I3581" t="s">
        <v>770</v>
      </c>
    </row>
    <row r="3582" spans="1:9">
      <c r="A3582">
        <v>3581</v>
      </c>
      <c r="B3582" t="s">
        <v>751</v>
      </c>
      <c r="C3582" t="s">
        <v>752</v>
      </c>
      <c r="D3582">
        <v>2038</v>
      </c>
      <c r="E3582">
        <v>30946.42787</v>
      </c>
      <c r="F3582" t="s">
        <v>753</v>
      </c>
      <c r="G3582" t="s">
        <v>732</v>
      </c>
      <c r="H3582" t="s">
        <v>769</v>
      </c>
      <c r="I3582" t="s">
        <v>770</v>
      </c>
    </row>
    <row r="3583" spans="1:9">
      <c r="A3583">
        <v>3582</v>
      </c>
      <c r="B3583" t="s">
        <v>751</v>
      </c>
      <c r="C3583" t="s">
        <v>752</v>
      </c>
      <c r="D3583">
        <v>2039</v>
      </c>
      <c r="E3583">
        <v>30936.011109999999</v>
      </c>
      <c r="F3583" t="s">
        <v>753</v>
      </c>
      <c r="G3583" t="s">
        <v>732</v>
      </c>
      <c r="H3583" t="s">
        <v>769</v>
      </c>
      <c r="I3583" t="s">
        <v>770</v>
      </c>
    </row>
    <row r="3584" spans="1:9">
      <c r="A3584">
        <v>3583</v>
      </c>
      <c r="B3584" t="s">
        <v>751</v>
      </c>
      <c r="C3584" t="s">
        <v>752</v>
      </c>
      <c r="D3584">
        <v>2040</v>
      </c>
      <c r="E3584">
        <v>31025.264360000001</v>
      </c>
      <c r="F3584" t="s">
        <v>753</v>
      </c>
      <c r="G3584" t="s">
        <v>732</v>
      </c>
      <c r="H3584" t="s">
        <v>769</v>
      </c>
      <c r="I3584" t="s">
        <v>770</v>
      </c>
    </row>
    <row r="3585" spans="1:9">
      <c r="A3585">
        <v>3584</v>
      </c>
      <c r="B3585" t="s">
        <v>751</v>
      </c>
      <c r="C3585" t="s">
        <v>752</v>
      </c>
      <c r="D3585">
        <v>2041</v>
      </c>
      <c r="E3585">
        <v>30999.599099999999</v>
      </c>
      <c r="F3585" t="s">
        <v>753</v>
      </c>
      <c r="G3585" t="s">
        <v>732</v>
      </c>
      <c r="H3585" t="s">
        <v>769</v>
      </c>
      <c r="I3585" t="s">
        <v>770</v>
      </c>
    </row>
    <row r="3586" spans="1:9">
      <c r="A3586">
        <v>3585</v>
      </c>
      <c r="B3586" t="s">
        <v>751</v>
      </c>
      <c r="C3586" t="s">
        <v>752</v>
      </c>
      <c r="D3586">
        <v>2042</v>
      </c>
      <c r="E3586">
        <v>31056.040270000001</v>
      </c>
      <c r="F3586" t="s">
        <v>753</v>
      </c>
      <c r="G3586" t="s">
        <v>732</v>
      </c>
      <c r="H3586" t="s">
        <v>769</v>
      </c>
      <c r="I3586" t="s">
        <v>770</v>
      </c>
    </row>
    <row r="3587" spans="1:9">
      <c r="A3587">
        <v>3586</v>
      </c>
      <c r="B3587" t="s">
        <v>751</v>
      </c>
      <c r="C3587" t="s">
        <v>752</v>
      </c>
      <c r="D3587">
        <v>2043</v>
      </c>
      <c r="E3587">
        <v>31115.224829999999</v>
      </c>
      <c r="F3587" t="s">
        <v>753</v>
      </c>
      <c r="G3587" t="s">
        <v>732</v>
      </c>
      <c r="H3587" t="s">
        <v>769</v>
      </c>
      <c r="I3587" t="s">
        <v>770</v>
      </c>
    </row>
    <row r="3588" spans="1:9">
      <c r="A3588">
        <v>3587</v>
      </c>
      <c r="B3588" t="s">
        <v>751</v>
      </c>
      <c r="C3588" t="s">
        <v>752</v>
      </c>
      <c r="D3588">
        <v>2044</v>
      </c>
      <c r="E3588">
        <v>31241.350149999998</v>
      </c>
      <c r="F3588" t="s">
        <v>753</v>
      </c>
      <c r="G3588" t="s">
        <v>732</v>
      </c>
      <c r="H3588" t="s">
        <v>769</v>
      </c>
      <c r="I3588" t="s">
        <v>770</v>
      </c>
    </row>
    <row r="3589" spans="1:9">
      <c r="A3589">
        <v>3588</v>
      </c>
      <c r="B3589" t="s">
        <v>751</v>
      </c>
      <c r="C3589" t="s">
        <v>752</v>
      </c>
      <c r="D3589">
        <v>2045</v>
      </c>
      <c r="E3589">
        <v>31229.945469999999</v>
      </c>
      <c r="F3589" t="s">
        <v>753</v>
      </c>
      <c r="G3589" t="s">
        <v>732</v>
      </c>
      <c r="H3589" t="s">
        <v>769</v>
      </c>
      <c r="I3589" t="s">
        <v>770</v>
      </c>
    </row>
    <row r="3590" spans="1:9">
      <c r="A3590">
        <v>3589</v>
      </c>
      <c r="B3590" t="s">
        <v>751</v>
      </c>
      <c r="C3590" t="s">
        <v>752</v>
      </c>
      <c r="D3590">
        <v>2046</v>
      </c>
      <c r="E3590">
        <v>31290.751899999999</v>
      </c>
      <c r="F3590" t="s">
        <v>753</v>
      </c>
      <c r="G3590" t="s">
        <v>732</v>
      </c>
      <c r="H3590" t="s">
        <v>769</v>
      </c>
      <c r="I3590" t="s">
        <v>770</v>
      </c>
    </row>
    <row r="3591" spans="1:9">
      <c r="A3591">
        <v>3590</v>
      </c>
      <c r="B3591" t="s">
        <v>751</v>
      </c>
      <c r="C3591" t="s">
        <v>752</v>
      </c>
      <c r="D3591">
        <v>2047</v>
      </c>
      <c r="E3591">
        <v>31354.266899999999</v>
      </c>
      <c r="F3591" t="s">
        <v>753</v>
      </c>
      <c r="G3591" t="s">
        <v>732</v>
      </c>
      <c r="H3591" t="s">
        <v>769</v>
      </c>
      <c r="I3591" t="s">
        <v>770</v>
      </c>
    </row>
    <row r="3592" spans="1:9">
      <c r="A3592">
        <v>3591</v>
      </c>
      <c r="B3592" t="s">
        <v>751</v>
      </c>
      <c r="C3592" t="s">
        <v>752</v>
      </c>
      <c r="D3592">
        <v>2048</v>
      </c>
      <c r="E3592">
        <v>31485.28253</v>
      </c>
      <c r="F3592" t="s">
        <v>753</v>
      </c>
      <c r="G3592" t="s">
        <v>732</v>
      </c>
      <c r="H3592" t="s">
        <v>769</v>
      </c>
      <c r="I3592" t="s">
        <v>770</v>
      </c>
    </row>
    <row r="3593" spans="1:9">
      <c r="A3593">
        <v>3592</v>
      </c>
      <c r="B3593" t="s">
        <v>751</v>
      </c>
      <c r="C3593" t="s">
        <v>752</v>
      </c>
      <c r="D3593">
        <v>2049</v>
      </c>
      <c r="E3593">
        <v>31476.534930000002</v>
      </c>
      <c r="F3593" t="s">
        <v>753</v>
      </c>
      <c r="G3593" t="s">
        <v>732</v>
      </c>
      <c r="H3593" t="s">
        <v>769</v>
      </c>
      <c r="I3593" t="s">
        <v>770</v>
      </c>
    </row>
    <row r="3594" spans="1:9">
      <c r="A3594">
        <v>3593</v>
      </c>
      <c r="B3594" t="s">
        <v>751</v>
      </c>
      <c r="C3594" t="s">
        <v>752</v>
      </c>
      <c r="D3594">
        <v>2050</v>
      </c>
      <c r="E3594">
        <v>31474.104449999999</v>
      </c>
      <c r="F3594" t="s">
        <v>753</v>
      </c>
      <c r="G3594" t="s">
        <v>732</v>
      </c>
      <c r="H3594" t="s">
        <v>769</v>
      </c>
      <c r="I3594" t="s">
        <v>770</v>
      </c>
    </row>
    <row r="3595" spans="1:9">
      <c r="A3595">
        <v>3594</v>
      </c>
      <c r="B3595" t="s">
        <v>751</v>
      </c>
      <c r="C3595" t="s">
        <v>756</v>
      </c>
      <c r="D3595">
        <v>2031</v>
      </c>
      <c r="E3595">
        <v>778.91402019999998</v>
      </c>
      <c r="F3595" t="s">
        <v>753</v>
      </c>
      <c r="G3595" t="s">
        <v>732</v>
      </c>
      <c r="H3595" t="s">
        <v>769</v>
      </c>
      <c r="I3595" t="s">
        <v>770</v>
      </c>
    </row>
    <row r="3596" spans="1:9">
      <c r="A3596">
        <v>3595</v>
      </c>
      <c r="B3596" t="s">
        <v>751</v>
      </c>
      <c r="C3596" t="s">
        <v>756</v>
      </c>
      <c r="D3596">
        <v>2032</v>
      </c>
      <c r="E3596">
        <v>778.18912850000004</v>
      </c>
      <c r="F3596" t="s">
        <v>753</v>
      </c>
      <c r="G3596" t="s">
        <v>732</v>
      </c>
      <c r="H3596" t="s">
        <v>769</v>
      </c>
      <c r="I3596" t="s">
        <v>770</v>
      </c>
    </row>
    <row r="3597" spans="1:9">
      <c r="A3597">
        <v>3596</v>
      </c>
      <c r="B3597" t="s">
        <v>751</v>
      </c>
      <c r="C3597" t="s">
        <v>756</v>
      </c>
      <c r="D3597">
        <v>2033</v>
      </c>
      <c r="E3597">
        <v>777.46423679999998</v>
      </c>
      <c r="F3597" t="s">
        <v>753</v>
      </c>
      <c r="G3597" t="s">
        <v>732</v>
      </c>
      <c r="H3597" t="s">
        <v>769</v>
      </c>
      <c r="I3597" t="s">
        <v>770</v>
      </c>
    </row>
    <row r="3598" spans="1:9">
      <c r="A3598">
        <v>3597</v>
      </c>
      <c r="B3598" t="s">
        <v>751</v>
      </c>
      <c r="C3598" t="s">
        <v>756</v>
      </c>
      <c r="D3598">
        <v>2034</v>
      </c>
      <c r="E3598">
        <v>776.73934510000004</v>
      </c>
      <c r="F3598" t="s">
        <v>753</v>
      </c>
      <c r="G3598" t="s">
        <v>732</v>
      </c>
      <c r="H3598" t="s">
        <v>769</v>
      </c>
      <c r="I3598" t="s">
        <v>770</v>
      </c>
    </row>
    <row r="3599" spans="1:9">
      <c r="A3599">
        <v>3598</v>
      </c>
      <c r="B3599" t="s">
        <v>751</v>
      </c>
      <c r="C3599" t="s">
        <v>756</v>
      </c>
      <c r="D3599">
        <v>2035</v>
      </c>
      <c r="E3599">
        <v>776.01445339999998</v>
      </c>
      <c r="F3599" t="s">
        <v>753</v>
      </c>
      <c r="G3599" t="s">
        <v>732</v>
      </c>
      <c r="H3599" t="s">
        <v>769</v>
      </c>
      <c r="I3599" t="s">
        <v>770</v>
      </c>
    </row>
    <row r="3600" spans="1:9">
      <c r="A3600">
        <v>3599</v>
      </c>
      <c r="B3600" t="s">
        <v>751</v>
      </c>
      <c r="C3600" t="s">
        <v>756</v>
      </c>
      <c r="D3600">
        <v>2036</v>
      </c>
      <c r="E3600">
        <v>775.28956170000004</v>
      </c>
      <c r="F3600" t="s">
        <v>753</v>
      </c>
      <c r="G3600" t="s">
        <v>732</v>
      </c>
      <c r="H3600" t="s">
        <v>769</v>
      </c>
      <c r="I3600" t="s">
        <v>770</v>
      </c>
    </row>
    <row r="3601" spans="1:9">
      <c r="A3601">
        <v>3600</v>
      </c>
      <c r="B3601" t="s">
        <v>751</v>
      </c>
      <c r="C3601" t="s">
        <v>756</v>
      </c>
      <c r="D3601">
        <v>2037</v>
      </c>
      <c r="E3601">
        <v>774.64503209999998</v>
      </c>
      <c r="F3601" t="s">
        <v>753</v>
      </c>
      <c r="G3601" t="s">
        <v>732</v>
      </c>
      <c r="H3601" t="s">
        <v>769</v>
      </c>
      <c r="I3601" t="s">
        <v>770</v>
      </c>
    </row>
    <row r="3602" spans="1:9">
      <c r="A3602">
        <v>3601</v>
      </c>
      <c r="B3602" t="s">
        <v>751</v>
      </c>
      <c r="C3602" t="s">
        <v>756</v>
      </c>
      <c r="D3602">
        <v>2038</v>
      </c>
      <c r="E3602">
        <v>774.0005026</v>
      </c>
      <c r="F3602" t="s">
        <v>753</v>
      </c>
      <c r="G3602" t="s">
        <v>732</v>
      </c>
      <c r="H3602" t="s">
        <v>769</v>
      </c>
      <c r="I3602" t="s">
        <v>770</v>
      </c>
    </row>
    <row r="3603" spans="1:9">
      <c r="A3603">
        <v>3602</v>
      </c>
      <c r="B3603" t="s">
        <v>751</v>
      </c>
      <c r="C3603" t="s">
        <v>756</v>
      </c>
      <c r="D3603">
        <v>2039</v>
      </c>
      <c r="E3603">
        <v>773.35597289999998</v>
      </c>
      <c r="F3603" t="s">
        <v>753</v>
      </c>
      <c r="G3603" t="s">
        <v>732</v>
      </c>
      <c r="H3603" t="s">
        <v>769</v>
      </c>
      <c r="I3603" t="s">
        <v>770</v>
      </c>
    </row>
    <row r="3604" spans="1:9">
      <c r="A3604">
        <v>3603</v>
      </c>
      <c r="B3604" t="s">
        <v>751</v>
      </c>
      <c r="C3604" t="s">
        <v>756</v>
      </c>
      <c r="D3604">
        <v>2040</v>
      </c>
      <c r="E3604">
        <v>772.71144340000001</v>
      </c>
      <c r="F3604" t="s">
        <v>753</v>
      </c>
      <c r="G3604" t="s">
        <v>732</v>
      </c>
      <c r="H3604" t="s">
        <v>769</v>
      </c>
      <c r="I3604" t="s">
        <v>770</v>
      </c>
    </row>
    <row r="3605" spans="1:9">
      <c r="A3605">
        <v>3604</v>
      </c>
      <c r="B3605" t="s">
        <v>751</v>
      </c>
      <c r="C3605" t="s">
        <v>756</v>
      </c>
      <c r="D3605">
        <v>2041</v>
      </c>
      <c r="E3605">
        <v>772.06691379999995</v>
      </c>
      <c r="F3605" t="s">
        <v>753</v>
      </c>
      <c r="G3605" t="s">
        <v>732</v>
      </c>
      <c r="H3605" t="s">
        <v>769</v>
      </c>
      <c r="I3605" t="s">
        <v>770</v>
      </c>
    </row>
    <row r="3606" spans="1:9">
      <c r="A3606">
        <v>3605</v>
      </c>
      <c r="B3606" t="s">
        <v>751</v>
      </c>
      <c r="C3606" t="s">
        <v>756</v>
      </c>
      <c r="D3606">
        <v>2042</v>
      </c>
      <c r="E3606">
        <v>771.58310849999998</v>
      </c>
      <c r="F3606" t="s">
        <v>753</v>
      </c>
      <c r="G3606" t="s">
        <v>732</v>
      </c>
      <c r="H3606" t="s">
        <v>769</v>
      </c>
      <c r="I3606" t="s">
        <v>770</v>
      </c>
    </row>
    <row r="3607" spans="1:9">
      <c r="A3607">
        <v>3606</v>
      </c>
      <c r="B3607" t="s">
        <v>751</v>
      </c>
      <c r="C3607" t="s">
        <v>756</v>
      </c>
      <c r="D3607">
        <v>2043</v>
      </c>
      <c r="E3607">
        <v>771.09930310000004</v>
      </c>
      <c r="F3607" t="s">
        <v>753</v>
      </c>
      <c r="G3607" t="s">
        <v>732</v>
      </c>
      <c r="H3607" t="s">
        <v>769</v>
      </c>
      <c r="I3607" t="s">
        <v>770</v>
      </c>
    </row>
    <row r="3608" spans="1:9">
      <c r="A3608">
        <v>3607</v>
      </c>
      <c r="B3608" t="s">
        <v>751</v>
      </c>
      <c r="C3608" t="s">
        <v>756</v>
      </c>
      <c r="D3608">
        <v>2044</v>
      </c>
      <c r="E3608">
        <v>770.61549779999996</v>
      </c>
      <c r="F3608" t="s">
        <v>753</v>
      </c>
      <c r="G3608" t="s">
        <v>732</v>
      </c>
      <c r="H3608" t="s">
        <v>769</v>
      </c>
      <c r="I3608" t="s">
        <v>770</v>
      </c>
    </row>
    <row r="3609" spans="1:9">
      <c r="A3609">
        <v>3608</v>
      </c>
      <c r="B3609" t="s">
        <v>751</v>
      </c>
      <c r="C3609" t="s">
        <v>756</v>
      </c>
      <c r="D3609">
        <v>2045</v>
      </c>
      <c r="E3609">
        <v>770.21205459999999</v>
      </c>
      <c r="F3609" t="s">
        <v>753</v>
      </c>
      <c r="G3609" t="s">
        <v>732</v>
      </c>
      <c r="H3609" t="s">
        <v>769</v>
      </c>
      <c r="I3609" t="s">
        <v>770</v>
      </c>
    </row>
    <row r="3610" spans="1:9">
      <c r="A3610">
        <v>3609</v>
      </c>
      <c r="B3610" t="s">
        <v>751</v>
      </c>
      <c r="C3610" t="s">
        <v>756</v>
      </c>
      <c r="D3610">
        <v>2046</v>
      </c>
      <c r="E3610">
        <v>769.80861130000005</v>
      </c>
      <c r="F3610" t="s">
        <v>753</v>
      </c>
      <c r="G3610" t="s">
        <v>732</v>
      </c>
      <c r="H3610" t="s">
        <v>769</v>
      </c>
      <c r="I3610" t="s">
        <v>770</v>
      </c>
    </row>
    <row r="3611" spans="1:9">
      <c r="A3611">
        <v>3610</v>
      </c>
      <c r="B3611" t="s">
        <v>751</v>
      </c>
      <c r="C3611" t="s">
        <v>756</v>
      </c>
      <c r="D3611">
        <v>2047</v>
      </c>
      <c r="E3611">
        <v>769.40516809999997</v>
      </c>
      <c r="F3611" t="s">
        <v>753</v>
      </c>
      <c r="G3611" t="s">
        <v>732</v>
      </c>
      <c r="H3611" t="s">
        <v>769</v>
      </c>
      <c r="I3611" t="s">
        <v>770</v>
      </c>
    </row>
    <row r="3612" spans="1:9">
      <c r="A3612">
        <v>3611</v>
      </c>
      <c r="B3612" t="s">
        <v>751</v>
      </c>
      <c r="C3612" t="s">
        <v>756</v>
      </c>
      <c r="D3612">
        <v>2048</v>
      </c>
      <c r="E3612">
        <v>769.0017249</v>
      </c>
      <c r="F3612" t="s">
        <v>753</v>
      </c>
      <c r="G3612" t="s">
        <v>732</v>
      </c>
      <c r="H3612" t="s">
        <v>769</v>
      </c>
      <c r="I3612" t="s">
        <v>770</v>
      </c>
    </row>
    <row r="3613" spans="1:9">
      <c r="A3613">
        <v>3612</v>
      </c>
      <c r="B3613" t="s">
        <v>751</v>
      </c>
      <c r="C3613" t="s">
        <v>756</v>
      </c>
      <c r="D3613">
        <v>2049</v>
      </c>
      <c r="E3613">
        <v>768.5982818</v>
      </c>
      <c r="F3613" t="s">
        <v>753</v>
      </c>
      <c r="G3613" t="s">
        <v>732</v>
      </c>
      <c r="H3613" t="s">
        <v>769</v>
      </c>
      <c r="I3613" t="s">
        <v>770</v>
      </c>
    </row>
    <row r="3614" spans="1:9">
      <c r="A3614">
        <v>3613</v>
      </c>
      <c r="B3614" t="s">
        <v>751</v>
      </c>
      <c r="C3614" t="s">
        <v>756</v>
      </c>
      <c r="D3614">
        <v>2050</v>
      </c>
      <c r="E3614">
        <v>768.23501950000002</v>
      </c>
      <c r="F3614" t="s">
        <v>753</v>
      </c>
      <c r="G3614" t="s">
        <v>732</v>
      </c>
      <c r="H3614" t="s">
        <v>769</v>
      </c>
      <c r="I3614" t="s">
        <v>770</v>
      </c>
    </row>
    <row r="3615" spans="1:9">
      <c r="A3615">
        <v>3614</v>
      </c>
      <c r="B3615" t="s">
        <v>751</v>
      </c>
      <c r="C3615" t="s">
        <v>757</v>
      </c>
      <c r="D3615">
        <v>2031</v>
      </c>
      <c r="E3615">
        <v>6453.3574779999999</v>
      </c>
      <c r="F3615" t="s">
        <v>753</v>
      </c>
      <c r="G3615" t="s">
        <v>732</v>
      </c>
      <c r="H3615" t="s">
        <v>769</v>
      </c>
      <c r="I3615" t="s">
        <v>770</v>
      </c>
    </row>
    <row r="3616" spans="1:9">
      <c r="A3616">
        <v>3615</v>
      </c>
      <c r="B3616" t="s">
        <v>751</v>
      </c>
      <c r="C3616" t="s">
        <v>757</v>
      </c>
      <c r="D3616">
        <v>2032</v>
      </c>
      <c r="E3616">
        <v>6468.4991209999998</v>
      </c>
      <c r="F3616" t="s">
        <v>753</v>
      </c>
      <c r="G3616" t="s">
        <v>732</v>
      </c>
      <c r="H3616" t="s">
        <v>769</v>
      </c>
      <c r="I3616" t="s">
        <v>770</v>
      </c>
    </row>
    <row r="3617" spans="1:9">
      <c r="A3617">
        <v>3616</v>
      </c>
      <c r="B3617" t="s">
        <v>751</v>
      </c>
      <c r="C3617" t="s">
        <v>757</v>
      </c>
      <c r="D3617">
        <v>2033</v>
      </c>
      <c r="E3617">
        <v>6466.9680159999998</v>
      </c>
      <c r="F3617" t="s">
        <v>753</v>
      </c>
      <c r="G3617" t="s">
        <v>732</v>
      </c>
      <c r="H3617" t="s">
        <v>769</v>
      </c>
      <c r="I3617" t="s">
        <v>770</v>
      </c>
    </row>
    <row r="3618" spans="1:9">
      <c r="A3618">
        <v>3617</v>
      </c>
      <c r="B3618" t="s">
        <v>751</v>
      </c>
      <c r="C3618" t="s">
        <v>757</v>
      </c>
      <c r="D3618">
        <v>2034</v>
      </c>
      <c r="E3618">
        <v>6473.9852389999996</v>
      </c>
      <c r="F3618" t="s">
        <v>753</v>
      </c>
      <c r="G3618" t="s">
        <v>732</v>
      </c>
      <c r="H3618" t="s">
        <v>769</v>
      </c>
      <c r="I3618" t="s">
        <v>770</v>
      </c>
    </row>
    <row r="3619" spans="1:9">
      <c r="A3619">
        <v>3618</v>
      </c>
      <c r="B3619" t="s">
        <v>751</v>
      </c>
      <c r="C3619" t="s">
        <v>757</v>
      </c>
      <c r="D3619">
        <v>2035</v>
      </c>
      <c r="E3619">
        <v>6480.714825</v>
      </c>
      <c r="F3619" t="s">
        <v>753</v>
      </c>
      <c r="G3619" t="s">
        <v>732</v>
      </c>
      <c r="H3619" t="s">
        <v>769</v>
      </c>
      <c r="I3619" t="s">
        <v>770</v>
      </c>
    </row>
    <row r="3620" spans="1:9">
      <c r="A3620">
        <v>3619</v>
      </c>
      <c r="B3620" t="s">
        <v>751</v>
      </c>
      <c r="C3620" t="s">
        <v>757</v>
      </c>
      <c r="D3620">
        <v>2036</v>
      </c>
      <c r="E3620">
        <v>6496.4333969999998</v>
      </c>
      <c r="F3620" t="s">
        <v>753</v>
      </c>
      <c r="G3620" t="s">
        <v>732</v>
      </c>
      <c r="H3620" t="s">
        <v>769</v>
      </c>
      <c r="I3620" t="s">
        <v>770</v>
      </c>
    </row>
    <row r="3621" spans="1:9">
      <c r="A3621">
        <v>3620</v>
      </c>
      <c r="B3621" t="s">
        <v>751</v>
      </c>
      <c r="C3621" t="s">
        <v>757</v>
      </c>
      <c r="D3621">
        <v>2037</v>
      </c>
      <c r="E3621">
        <v>6495.6478420000003</v>
      </c>
      <c r="F3621" t="s">
        <v>753</v>
      </c>
      <c r="G3621" t="s">
        <v>732</v>
      </c>
      <c r="H3621" t="s">
        <v>769</v>
      </c>
      <c r="I3621" t="s">
        <v>770</v>
      </c>
    </row>
    <row r="3622" spans="1:9">
      <c r="A3622">
        <v>3621</v>
      </c>
      <c r="B3622" t="s">
        <v>751</v>
      </c>
      <c r="C3622" t="s">
        <v>757</v>
      </c>
      <c r="D3622">
        <v>2038</v>
      </c>
      <c r="E3622">
        <v>6503.4937870000003</v>
      </c>
      <c r="F3622" t="s">
        <v>753</v>
      </c>
      <c r="G3622" t="s">
        <v>732</v>
      </c>
      <c r="H3622" t="s">
        <v>769</v>
      </c>
      <c r="I3622" t="s">
        <v>770</v>
      </c>
    </row>
    <row r="3623" spans="1:9">
      <c r="A3623">
        <v>3622</v>
      </c>
      <c r="B3623" t="s">
        <v>751</v>
      </c>
      <c r="C3623" t="s">
        <v>757</v>
      </c>
      <c r="D3623">
        <v>2039</v>
      </c>
      <c r="E3623">
        <v>6511.366403</v>
      </c>
      <c r="F3623" t="s">
        <v>753</v>
      </c>
      <c r="G3623" t="s">
        <v>732</v>
      </c>
      <c r="H3623" t="s">
        <v>769</v>
      </c>
      <c r="I3623" t="s">
        <v>770</v>
      </c>
    </row>
    <row r="3624" spans="1:9">
      <c r="A3624">
        <v>3623</v>
      </c>
      <c r="B3624" t="s">
        <v>751</v>
      </c>
      <c r="C3624" t="s">
        <v>757</v>
      </c>
      <c r="D3624">
        <v>2040</v>
      </c>
      <c r="E3624">
        <v>6527.9005420000003</v>
      </c>
      <c r="F3624" t="s">
        <v>753</v>
      </c>
      <c r="G3624" t="s">
        <v>732</v>
      </c>
      <c r="H3624" t="s">
        <v>769</v>
      </c>
      <c r="I3624" t="s">
        <v>770</v>
      </c>
    </row>
    <row r="3625" spans="1:9">
      <c r="A3625">
        <v>3624</v>
      </c>
      <c r="B3625" t="s">
        <v>751</v>
      </c>
      <c r="C3625" t="s">
        <v>757</v>
      </c>
      <c r="D3625">
        <v>2041</v>
      </c>
      <c r="E3625">
        <v>6527.4511190000003</v>
      </c>
      <c r="F3625" t="s">
        <v>753</v>
      </c>
      <c r="G3625" t="s">
        <v>732</v>
      </c>
      <c r="H3625" t="s">
        <v>769</v>
      </c>
      <c r="I3625" t="s">
        <v>770</v>
      </c>
    </row>
    <row r="3626" spans="1:9">
      <c r="A3626">
        <v>3625</v>
      </c>
      <c r="B3626" t="s">
        <v>751</v>
      </c>
      <c r="C3626" t="s">
        <v>757</v>
      </c>
      <c r="D3626">
        <v>2042</v>
      </c>
      <c r="E3626">
        <v>6536.7779540000001</v>
      </c>
      <c r="F3626" t="s">
        <v>753</v>
      </c>
      <c r="G3626" t="s">
        <v>732</v>
      </c>
      <c r="H3626" t="s">
        <v>769</v>
      </c>
      <c r="I3626" t="s">
        <v>770</v>
      </c>
    </row>
    <row r="3627" spans="1:9">
      <c r="A3627">
        <v>3626</v>
      </c>
      <c r="B3627" t="s">
        <v>751</v>
      </c>
      <c r="C3627" t="s">
        <v>757</v>
      </c>
      <c r="D3627">
        <v>2043</v>
      </c>
      <c r="E3627">
        <v>6546.2318969999997</v>
      </c>
      <c r="F3627" t="s">
        <v>753</v>
      </c>
      <c r="G3627" t="s">
        <v>732</v>
      </c>
      <c r="H3627" t="s">
        <v>769</v>
      </c>
      <c r="I3627" t="s">
        <v>770</v>
      </c>
    </row>
    <row r="3628" spans="1:9">
      <c r="A3628">
        <v>3627</v>
      </c>
      <c r="B3628" t="s">
        <v>751</v>
      </c>
      <c r="C3628" t="s">
        <v>757</v>
      </c>
      <c r="D3628">
        <v>2044</v>
      </c>
      <c r="E3628">
        <v>6564.4863359999999</v>
      </c>
      <c r="F3628" t="s">
        <v>753</v>
      </c>
      <c r="G3628" t="s">
        <v>732</v>
      </c>
      <c r="H3628" t="s">
        <v>769</v>
      </c>
      <c r="I3628" t="s">
        <v>770</v>
      </c>
    </row>
    <row r="3629" spans="1:9">
      <c r="A3629">
        <v>3628</v>
      </c>
      <c r="B3629" t="s">
        <v>751</v>
      </c>
      <c r="C3629" t="s">
        <v>757</v>
      </c>
      <c r="D3629">
        <v>2045</v>
      </c>
      <c r="E3629">
        <v>6566.1093170000004</v>
      </c>
      <c r="F3629" t="s">
        <v>753</v>
      </c>
      <c r="G3629" t="s">
        <v>732</v>
      </c>
      <c r="H3629" t="s">
        <v>769</v>
      </c>
      <c r="I3629" t="s">
        <v>770</v>
      </c>
    </row>
    <row r="3630" spans="1:9">
      <c r="A3630">
        <v>3629</v>
      </c>
      <c r="B3630" t="s">
        <v>751</v>
      </c>
      <c r="C3630" t="s">
        <v>757</v>
      </c>
      <c r="D3630">
        <v>2046</v>
      </c>
      <c r="E3630">
        <v>6576.4710649999997</v>
      </c>
      <c r="F3630" t="s">
        <v>753</v>
      </c>
      <c r="G3630" t="s">
        <v>732</v>
      </c>
      <c r="H3630" t="s">
        <v>769</v>
      </c>
      <c r="I3630" t="s">
        <v>770</v>
      </c>
    </row>
    <row r="3631" spans="1:9">
      <c r="A3631">
        <v>3630</v>
      </c>
      <c r="B3631" t="s">
        <v>751</v>
      </c>
      <c r="C3631" t="s">
        <v>757</v>
      </c>
      <c r="D3631">
        <v>2047</v>
      </c>
      <c r="E3631">
        <v>6586.8752549999999</v>
      </c>
      <c r="F3631" t="s">
        <v>753</v>
      </c>
      <c r="G3631" t="s">
        <v>732</v>
      </c>
      <c r="H3631" t="s">
        <v>769</v>
      </c>
      <c r="I3631" t="s">
        <v>770</v>
      </c>
    </row>
    <row r="3632" spans="1:9">
      <c r="A3632">
        <v>3631</v>
      </c>
      <c r="B3632" t="s">
        <v>751</v>
      </c>
      <c r="C3632" t="s">
        <v>757</v>
      </c>
      <c r="D3632">
        <v>2048</v>
      </c>
      <c r="E3632">
        <v>6606.0820540000004</v>
      </c>
      <c r="F3632" t="s">
        <v>753</v>
      </c>
      <c r="G3632" t="s">
        <v>732</v>
      </c>
      <c r="H3632" t="s">
        <v>769</v>
      </c>
      <c r="I3632" t="s">
        <v>770</v>
      </c>
    </row>
    <row r="3633" spans="1:9">
      <c r="A3633">
        <v>3632</v>
      </c>
      <c r="B3633" t="s">
        <v>751</v>
      </c>
      <c r="C3633" t="s">
        <v>757</v>
      </c>
      <c r="D3633">
        <v>2049</v>
      </c>
      <c r="E3633">
        <v>6608.0308670000004</v>
      </c>
      <c r="F3633" t="s">
        <v>753</v>
      </c>
      <c r="G3633" t="s">
        <v>732</v>
      </c>
      <c r="H3633" t="s">
        <v>769</v>
      </c>
      <c r="I3633" t="s">
        <v>770</v>
      </c>
    </row>
    <row r="3634" spans="1:9">
      <c r="A3634">
        <v>3633</v>
      </c>
      <c r="B3634" t="s">
        <v>751</v>
      </c>
      <c r="C3634" t="s">
        <v>757</v>
      </c>
      <c r="D3634">
        <v>2050</v>
      </c>
      <c r="E3634">
        <v>6610.123928</v>
      </c>
      <c r="F3634" t="s">
        <v>753</v>
      </c>
      <c r="G3634" t="s">
        <v>732</v>
      </c>
      <c r="H3634" t="s">
        <v>769</v>
      </c>
      <c r="I3634" t="s">
        <v>770</v>
      </c>
    </row>
    <row r="3635" spans="1:9">
      <c r="A3635">
        <v>3634</v>
      </c>
      <c r="B3635" t="s">
        <v>751</v>
      </c>
      <c r="C3635" t="s">
        <v>752</v>
      </c>
      <c r="D3635">
        <v>2031</v>
      </c>
      <c r="E3635">
        <v>32161.07028</v>
      </c>
      <c r="F3635" t="s">
        <v>753</v>
      </c>
      <c r="G3635" t="s">
        <v>732</v>
      </c>
      <c r="H3635" t="s">
        <v>771</v>
      </c>
      <c r="I3635" t="s">
        <v>772</v>
      </c>
    </row>
    <row r="3636" spans="1:9">
      <c r="A3636">
        <v>3635</v>
      </c>
      <c r="B3636" t="s">
        <v>751</v>
      </c>
      <c r="C3636" t="s">
        <v>752</v>
      </c>
      <c r="D3636">
        <v>2032</v>
      </c>
      <c r="E3636">
        <v>31857.090950000002</v>
      </c>
      <c r="F3636" t="s">
        <v>753</v>
      </c>
      <c r="G3636" t="s">
        <v>732</v>
      </c>
      <c r="H3636" t="s">
        <v>771</v>
      </c>
      <c r="I3636" t="s">
        <v>772</v>
      </c>
    </row>
    <row r="3637" spans="1:9">
      <c r="A3637">
        <v>3636</v>
      </c>
      <c r="B3637" t="s">
        <v>751</v>
      </c>
      <c r="C3637" t="s">
        <v>752</v>
      </c>
      <c r="D3637">
        <v>2033</v>
      </c>
      <c r="E3637">
        <v>31553.11162</v>
      </c>
      <c r="F3637" t="s">
        <v>753</v>
      </c>
      <c r="G3637" t="s">
        <v>732</v>
      </c>
      <c r="H3637" t="s">
        <v>771</v>
      </c>
      <c r="I3637" t="s">
        <v>772</v>
      </c>
    </row>
    <row r="3638" spans="1:9">
      <c r="A3638">
        <v>3637</v>
      </c>
      <c r="B3638" t="s">
        <v>751</v>
      </c>
      <c r="C3638" t="s">
        <v>752</v>
      </c>
      <c r="D3638">
        <v>2034</v>
      </c>
      <c r="E3638">
        <v>31249.132290000001</v>
      </c>
      <c r="F3638" t="s">
        <v>753</v>
      </c>
      <c r="G3638" t="s">
        <v>732</v>
      </c>
      <c r="H3638" t="s">
        <v>771</v>
      </c>
      <c r="I3638" t="s">
        <v>772</v>
      </c>
    </row>
    <row r="3639" spans="1:9">
      <c r="A3639">
        <v>3638</v>
      </c>
      <c r="B3639" t="s">
        <v>751</v>
      </c>
      <c r="C3639" t="s">
        <v>752</v>
      </c>
      <c r="D3639">
        <v>2035</v>
      </c>
      <c r="E3639">
        <v>30945.152959999999</v>
      </c>
      <c r="F3639" t="s">
        <v>753</v>
      </c>
      <c r="G3639" t="s">
        <v>732</v>
      </c>
      <c r="H3639" t="s">
        <v>771</v>
      </c>
      <c r="I3639" t="s">
        <v>772</v>
      </c>
    </row>
    <row r="3640" spans="1:9">
      <c r="A3640">
        <v>3639</v>
      </c>
      <c r="B3640" t="s">
        <v>751</v>
      </c>
      <c r="C3640" t="s">
        <v>752</v>
      </c>
      <c r="D3640">
        <v>2036</v>
      </c>
      <c r="E3640">
        <v>30641.173620000001</v>
      </c>
      <c r="F3640" t="s">
        <v>753</v>
      </c>
      <c r="G3640" t="s">
        <v>732</v>
      </c>
      <c r="H3640" t="s">
        <v>771</v>
      </c>
      <c r="I3640" t="s">
        <v>772</v>
      </c>
    </row>
    <row r="3641" spans="1:9">
      <c r="A3641">
        <v>3640</v>
      </c>
      <c r="B3641" t="s">
        <v>751</v>
      </c>
      <c r="C3641" t="s">
        <v>752</v>
      </c>
      <c r="D3641">
        <v>2037</v>
      </c>
      <c r="E3641">
        <v>30337.194289999999</v>
      </c>
      <c r="F3641" t="s">
        <v>753</v>
      </c>
      <c r="G3641" t="s">
        <v>732</v>
      </c>
      <c r="H3641" t="s">
        <v>771</v>
      </c>
      <c r="I3641" t="s">
        <v>772</v>
      </c>
    </row>
    <row r="3642" spans="1:9">
      <c r="A3642">
        <v>3641</v>
      </c>
      <c r="B3642" t="s">
        <v>751</v>
      </c>
      <c r="C3642" t="s">
        <v>752</v>
      </c>
      <c r="D3642">
        <v>2038</v>
      </c>
      <c r="E3642">
        <v>30033.214960000001</v>
      </c>
      <c r="F3642" t="s">
        <v>753</v>
      </c>
      <c r="G3642" t="s">
        <v>732</v>
      </c>
      <c r="H3642" t="s">
        <v>771</v>
      </c>
      <c r="I3642" t="s">
        <v>772</v>
      </c>
    </row>
    <row r="3643" spans="1:9">
      <c r="A3643">
        <v>3642</v>
      </c>
      <c r="B3643" t="s">
        <v>751</v>
      </c>
      <c r="C3643" t="s">
        <v>752</v>
      </c>
      <c r="D3643">
        <v>2039</v>
      </c>
      <c r="E3643">
        <v>29729.235629999999</v>
      </c>
      <c r="F3643" t="s">
        <v>753</v>
      </c>
      <c r="G3643" t="s">
        <v>732</v>
      </c>
      <c r="H3643" t="s">
        <v>771</v>
      </c>
      <c r="I3643" t="s">
        <v>772</v>
      </c>
    </row>
    <row r="3644" spans="1:9">
      <c r="A3644">
        <v>3643</v>
      </c>
      <c r="B3644" t="s">
        <v>751</v>
      </c>
      <c r="C3644" t="s">
        <v>752</v>
      </c>
      <c r="D3644">
        <v>2040</v>
      </c>
      <c r="E3644">
        <v>29425.256300000001</v>
      </c>
      <c r="F3644" t="s">
        <v>753</v>
      </c>
      <c r="G3644" t="s">
        <v>732</v>
      </c>
      <c r="H3644" t="s">
        <v>771</v>
      </c>
      <c r="I3644" t="s">
        <v>772</v>
      </c>
    </row>
    <row r="3645" spans="1:9">
      <c r="A3645">
        <v>3644</v>
      </c>
      <c r="B3645" t="s">
        <v>751</v>
      </c>
      <c r="C3645" t="s">
        <v>752</v>
      </c>
      <c r="D3645">
        <v>2041</v>
      </c>
      <c r="E3645">
        <v>29121.276969999999</v>
      </c>
      <c r="F3645" t="s">
        <v>753</v>
      </c>
      <c r="G3645" t="s">
        <v>732</v>
      </c>
      <c r="H3645" t="s">
        <v>771</v>
      </c>
      <c r="I3645" t="s">
        <v>772</v>
      </c>
    </row>
    <row r="3646" spans="1:9">
      <c r="A3646">
        <v>3645</v>
      </c>
      <c r="B3646" t="s">
        <v>751</v>
      </c>
      <c r="C3646" t="s">
        <v>752</v>
      </c>
      <c r="D3646">
        <v>2042</v>
      </c>
      <c r="E3646">
        <v>28817.297640000001</v>
      </c>
      <c r="F3646" t="s">
        <v>753</v>
      </c>
      <c r="G3646" t="s">
        <v>732</v>
      </c>
      <c r="H3646" t="s">
        <v>771</v>
      </c>
      <c r="I3646" t="s">
        <v>772</v>
      </c>
    </row>
    <row r="3647" spans="1:9">
      <c r="A3647">
        <v>3646</v>
      </c>
      <c r="B3647" t="s">
        <v>751</v>
      </c>
      <c r="C3647" t="s">
        <v>752</v>
      </c>
      <c r="D3647">
        <v>2043</v>
      </c>
      <c r="E3647">
        <v>28513.318299999999</v>
      </c>
      <c r="F3647" t="s">
        <v>753</v>
      </c>
      <c r="G3647" t="s">
        <v>732</v>
      </c>
      <c r="H3647" t="s">
        <v>771</v>
      </c>
      <c r="I3647" t="s">
        <v>772</v>
      </c>
    </row>
    <row r="3648" spans="1:9">
      <c r="A3648">
        <v>3647</v>
      </c>
      <c r="B3648" t="s">
        <v>751</v>
      </c>
      <c r="C3648" t="s">
        <v>752</v>
      </c>
      <c r="D3648">
        <v>2044</v>
      </c>
      <c r="E3648">
        <v>28209.338970000001</v>
      </c>
      <c r="F3648" t="s">
        <v>753</v>
      </c>
      <c r="G3648" t="s">
        <v>732</v>
      </c>
      <c r="H3648" t="s">
        <v>771</v>
      </c>
      <c r="I3648" t="s">
        <v>772</v>
      </c>
    </row>
    <row r="3649" spans="1:9">
      <c r="A3649">
        <v>3648</v>
      </c>
      <c r="B3649" t="s">
        <v>751</v>
      </c>
      <c r="C3649" t="s">
        <v>752</v>
      </c>
      <c r="D3649">
        <v>2045</v>
      </c>
      <c r="E3649">
        <v>27905.359639999999</v>
      </c>
      <c r="F3649" t="s">
        <v>753</v>
      </c>
      <c r="G3649" t="s">
        <v>732</v>
      </c>
      <c r="H3649" t="s">
        <v>771</v>
      </c>
      <c r="I3649" t="s">
        <v>772</v>
      </c>
    </row>
    <row r="3650" spans="1:9">
      <c r="A3650">
        <v>3649</v>
      </c>
      <c r="B3650" t="s">
        <v>751</v>
      </c>
      <c r="C3650" t="s">
        <v>752</v>
      </c>
      <c r="D3650">
        <v>2046</v>
      </c>
      <c r="E3650">
        <v>27601.38031</v>
      </c>
      <c r="F3650" t="s">
        <v>753</v>
      </c>
      <c r="G3650" t="s">
        <v>732</v>
      </c>
      <c r="H3650" t="s">
        <v>771</v>
      </c>
      <c r="I3650" t="s">
        <v>772</v>
      </c>
    </row>
    <row r="3651" spans="1:9">
      <c r="A3651">
        <v>3650</v>
      </c>
      <c r="B3651" t="s">
        <v>751</v>
      </c>
      <c r="C3651" t="s">
        <v>752</v>
      </c>
      <c r="D3651">
        <v>2047</v>
      </c>
      <c r="E3651">
        <v>27297.400979999999</v>
      </c>
      <c r="F3651" t="s">
        <v>753</v>
      </c>
      <c r="G3651" t="s">
        <v>732</v>
      </c>
      <c r="H3651" t="s">
        <v>771</v>
      </c>
      <c r="I3651" t="s">
        <v>772</v>
      </c>
    </row>
    <row r="3652" spans="1:9">
      <c r="A3652">
        <v>3651</v>
      </c>
      <c r="B3652" t="s">
        <v>751</v>
      </c>
      <c r="C3652" t="s">
        <v>752</v>
      </c>
      <c r="D3652">
        <v>2048</v>
      </c>
      <c r="E3652">
        <v>26993.42165</v>
      </c>
      <c r="F3652" t="s">
        <v>753</v>
      </c>
      <c r="G3652" t="s">
        <v>732</v>
      </c>
      <c r="H3652" t="s">
        <v>771</v>
      </c>
      <c r="I3652" t="s">
        <v>772</v>
      </c>
    </row>
    <row r="3653" spans="1:9">
      <c r="A3653">
        <v>3652</v>
      </c>
      <c r="B3653" t="s">
        <v>751</v>
      </c>
      <c r="C3653" t="s">
        <v>752</v>
      </c>
      <c r="D3653">
        <v>2049</v>
      </c>
      <c r="E3653">
        <v>26689.442319999998</v>
      </c>
      <c r="F3653" t="s">
        <v>753</v>
      </c>
      <c r="G3653" t="s">
        <v>732</v>
      </c>
      <c r="H3653" t="s">
        <v>771</v>
      </c>
      <c r="I3653" t="s">
        <v>772</v>
      </c>
    </row>
    <row r="3654" spans="1:9">
      <c r="A3654">
        <v>3653</v>
      </c>
      <c r="B3654" t="s">
        <v>751</v>
      </c>
      <c r="C3654" t="s">
        <v>752</v>
      </c>
      <c r="D3654">
        <v>2050</v>
      </c>
      <c r="E3654">
        <v>26385.46299</v>
      </c>
      <c r="F3654" t="s">
        <v>753</v>
      </c>
      <c r="G3654" t="s">
        <v>732</v>
      </c>
      <c r="H3654" t="s">
        <v>771</v>
      </c>
      <c r="I3654" t="s">
        <v>772</v>
      </c>
    </row>
    <row r="3655" spans="1:9">
      <c r="A3655">
        <v>3654</v>
      </c>
      <c r="B3655" t="s">
        <v>751</v>
      </c>
      <c r="C3655" t="s">
        <v>756</v>
      </c>
      <c r="D3655">
        <v>2031</v>
      </c>
      <c r="E3655">
        <v>778.91402019999998</v>
      </c>
      <c r="F3655" t="s">
        <v>753</v>
      </c>
      <c r="G3655" t="s">
        <v>732</v>
      </c>
      <c r="H3655" t="s">
        <v>771</v>
      </c>
      <c r="I3655" t="s">
        <v>772</v>
      </c>
    </row>
    <row r="3656" spans="1:9">
      <c r="A3656">
        <v>3655</v>
      </c>
      <c r="B3656" t="s">
        <v>751</v>
      </c>
      <c r="C3656" t="s">
        <v>756</v>
      </c>
      <c r="D3656">
        <v>2032</v>
      </c>
      <c r="E3656">
        <v>778.18912850000004</v>
      </c>
      <c r="F3656" t="s">
        <v>753</v>
      </c>
      <c r="G3656" t="s">
        <v>732</v>
      </c>
      <c r="H3656" t="s">
        <v>771</v>
      </c>
      <c r="I3656" t="s">
        <v>772</v>
      </c>
    </row>
    <row r="3657" spans="1:9">
      <c r="A3657">
        <v>3656</v>
      </c>
      <c r="B3657" t="s">
        <v>751</v>
      </c>
      <c r="C3657" t="s">
        <v>756</v>
      </c>
      <c r="D3657">
        <v>2033</v>
      </c>
      <c r="E3657">
        <v>777.46423679999998</v>
      </c>
      <c r="F3657" t="s">
        <v>753</v>
      </c>
      <c r="G3657" t="s">
        <v>732</v>
      </c>
      <c r="H3657" t="s">
        <v>771</v>
      </c>
      <c r="I3657" t="s">
        <v>772</v>
      </c>
    </row>
    <row r="3658" spans="1:9">
      <c r="A3658">
        <v>3657</v>
      </c>
      <c r="B3658" t="s">
        <v>751</v>
      </c>
      <c r="C3658" t="s">
        <v>756</v>
      </c>
      <c r="D3658">
        <v>2034</v>
      </c>
      <c r="E3658">
        <v>776.73934510000004</v>
      </c>
      <c r="F3658" t="s">
        <v>753</v>
      </c>
      <c r="G3658" t="s">
        <v>732</v>
      </c>
      <c r="H3658" t="s">
        <v>771</v>
      </c>
      <c r="I3658" t="s">
        <v>772</v>
      </c>
    </row>
    <row r="3659" spans="1:9">
      <c r="A3659">
        <v>3658</v>
      </c>
      <c r="B3659" t="s">
        <v>751</v>
      </c>
      <c r="C3659" t="s">
        <v>756</v>
      </c>
      <c r="D3659">
        <v>2035</v>
      </c>
      <c r="E3659">
        <v>776.01445339999998</v>
      </c>
      <c r="F3659" t="s">
        <v>753</v>
      </c>
      <c r="G3659" t="s">
        <v>732</v>
      </c>
      <c r="H3659" t="s">
        <v>771</v>
      </c>
      <c r="I3659" t="s">
        <v>772</v>
      </c>
    </row>
    <row r="3660" spans="1:9">
      <c r="A3660">
        <v>3659</v>
      </c>
      <c r="B3660" t="s">
        <v>751</v>
      </c>
      <c r="C3660" t="s">
        <v>756</v>
      </c>
      <c r="D3660">
        <v>2036</v>
      </c>
      <c r="E3660">
        <v>775.28956170000004</v>
      </c>
      <c r="F3660" t="s">
        <v>753</v>
      </c>
      <c r="G3660" t="s">
        <v>732</v>
      </c>
      <c r="H3660" t="s">
        <v>771</v>
      </c>
      <c r="I3660" t="s">
        <v>772</v>
      </c>
    </row>
    <row r="3661" spans="1:9">
      <c r="A3661">
        <v>3660</v>
      </c>
      <c r="B3661" t="s">
        <v>751</v>
      </c>
      <c r="C3661" t="s">
        <v>756</v>
      </c>
      <c r="D3661">
        <v>2037</v>
      </c>
      <c r="E3661">
        <v>774.64503209999998</v>
      </c>
      <c r="F3661" t="s">
        <v>753</v>
      </c>
      <c r="G3661" t="s">
        <v>732</v>
      </c>
      <c r="H3661" t="s">
        <v>771</v>
      </c>
      <c r="I3661" t="s">
        <v>772</v>
      </c>
    </row>
    <row r="3662" spans="1:9">
      <c r="A3662">
        <v>3661</v>
      </c>
      <c r="B3662" t="s">
        <v>751</v>
      </c>
      <c r="C3662" t="s">
        <v>756</v>
      </c>
      <c r="D3662">
        <v>2038</v>
      </c>
      <c r="E3662">
        <v>774.0005026</v>
      </c>
      <c r="F3662" t="s">
        <v>753</v>
      </c>
      <c r="G3662" t="s">
        <v>732</v>
      </c>
      <c r="H3662" t="s">
        <v>771</v>
      </c>
      <c r="I3662" t="s">
        <v>772</v>
      </c>
    </row>
    <row r="3663" spans="1:9">
      <c r="A3663">
        <v>3662</v>
      </c>
      <c r="B3663" t="s">
        <v>751</v>
      </c>
      <c r="C3663" t="s">
        <v>756</v>
      </c>
      <c r="D3663">
        <v>2039</v>
      </c>
      <c r="E3663">
        <v>773.35597289999998</v>
      </c>
      <c r="F3663" t="s">
        <v>753</v>
      </c>
      <c r="G3663" t="s">
        <v>732</v>
      </c>
      <c r="H3663" t="s">
        <v>771</v>
      </c>
      <c r="I3663" t="s">
        <v>772</v>
      </c>
    </row>
    <row r="3664" spans="1:9">
      <c r="A3664">
        <v>3663</v>
      </c>
      <c r="B3664" t="s">
        <v>751</v>
      </c>
      <c r="C3664" t="s">
        <v>756</v>
      </c>
      <c r="D3664">
        <v>2040</v>
      </c>
      <c r="E3664">
        <v>772.71144340000001</v>
      </c>
      <c r="F3664" t="s">
        <v>753</v>
      </c>
      <c r="G3664" t="s">
        <v>732</v>
      </c>
      <c r="H3664" t="s">
        <v>771</v>
      </c>
      <c r="I3664" t="s">
        <v>772</v>
      </c>
    </row>
    <row r="3665" spans="1:9">
      <c r="A3665">
        <v>3664</v>
      </c>
      <c r="B3665" t="s">
        <v>751</v>
      </c>
      <c r="C3665" t="s">
        <v>756</v>
      </c>
      <c r="D3665">
        <v>2041</v>
      </c>
      <c r="E3665">
        <v>772.06691379999995</v>
      </c>
      <c r="F3665" t="s">
        <v>753</v>
      </c>
      <c r="G3665" t="s">
        <v>732</v>
      </c>
      <c r="H3665" t="s">
        <v>771</v>
      </c>
      <c r="I3665" t="s">
        <v>772</v>
      </c>
    </row>
    <row r="3666" spans="1:9">
      <c r="A3666">
        <v>3665</v>
      </c>
      <c r="B3666" t="s">
        <v>751</v>
      </c>
      <c r="C3666" t="s">
        <v>756</v>
      </c>
      <c r="D3666">
        <v>2042</v>
      </c>
      <c r="E3666">
        <v>771.58310849999998</v>
      </c>
      <c r="F3666" t="s">
        <v>753</v>
      </c>
      <c r="G3666" t="s">
        <v>732</v>
      </c>
      <c r="H3666" t="s">
        <v>771</v>
      </c>
      <c r="I3666" t="s">
        <v>772</v>
      </c>
    </row>
    <row r="3667" spans="1:9">
      <c r="A3667">
        <v>3666</v>
      </c>
      <c r="B3667" t="s">
        <v>751</v>
      </c>
      <c r="C3667" t="s">
        <v>756</v>
      </c>
      <c r="D3667">
        <v>2043</v>
      </c>
      <c r="E3667">
        <v>771.09930310000004</v>
      </c>
      <c r="F3667" t="s">
        <v>753</v>
      </c>
      <c r="G3667" t="s">
        <v>732</v>
      </c>
      <c r="H3667" t="s">
        <v>771</v>
      </c>
      <c r="I3667" t="s">
        <v>772</v>
      </c>
    </row>
    <row r="3668" spans="1:9">
      <c r="A3668">
        <v>3667</v>
      </c>
      <c r="B3668" t="s">
        <v>751</v>
      </c>
      <c r="C3668" t="s">
        <v>756</v>
      </c>
      <c r="D3668">
        <v>2044</v>
      </c>
      <c r="E3668">
        <v>770.61549779999996</v>
      </c>
      <c r="F3668" t="s">
        <v>753</v>
      </c>
      <c r="G3668" t="s">
        <v>732</v>
      </c>
      <c r="H3668" t="s">
        <v>771</v>
      </c>
      <c r="I3668" t="s">
        <v>772</v>
      </c>
    </row>
    <row r="3669" spans="1:9">
      <c r="A3669">
        <v>3668</v>
      </c>
      <c r="B3669" t="s">
        <v>751</v>
      </c>
      <c r="C3669" t="s">
        <v>756</v>
      </c>
      <c r="D3669">
        <v>2045</v>
      </c>
      <c r="E3669">
        <v>770.21205459999999</v>
      </c>
      <c r="F3669" t="s">
        <v>753</v>
      </c>
      <c r="G3669" t="s">
        <v>732</v>
      </c>
      <c r="H3669" t="s">
        <v>771</v>
      </c>
      <c r="I3669" t="s">
        <v>772</v>
      </c>
    </row>
    <row r="3670" spans="1:9">
      <c r="A3670">
        <v>3669</v>
      </c>
      <c r="B3670" t="s">
        <v>751</v>
      </c>
      <c r="C3670" t="s">
        <v>756</v>
      </c>
      <c r="D3670">
        <v>2046</v>
      </c>
      <c r="E3670">
        <v>769.80861130000005</v>
      </c>
      <c r="F3670" t="s">
        <v>753</v>
      </c>
      <c r="G3670" t="s">
        <v>732</v>
      </c>
      <c r="H3670" t="s">
        <v>771</v>
      </c>
      <c r="I3670" t="s">
        <v>772</v>
      </c>
    </row>
    <row r="3671" spans="1:9">
      <c r="A3671">
        <v>3670</v>
      </c>
      <c r="B3671" t="s">
        <v>751</v>
      </c>
      <c r="C3671" t="s">
        <v>756</v>
      </c>
      <c r="D3671">
        <v>2047</v>
      </c>
      <c r="E3671">
        <v>769.40516809999997</v>
      </c>
      <c r="F3671" t="s">
        <v>753</v>
      </c>
      <c r="G3671" t="s">
        <v>732</v>
      </c>
      <c r="H3671" t="s">
        <v>771</v>
      </c>
      <c r="I3671" t="s">
        <v>772</v>
      </c>
    </row>
    <row r="3672" spans="1:9">
      <c r="A3672">
        <v>3671</v>
      </c>
      <c r="B3672" t="s">
        <v>751</v>
      </c>
      <c r="C3672" t="s">
        <v>756</v>
      </c>
      <c r="D3672">
        <v>2048</v>
      </c>
      <c r="E3672">
        <v>769.0017249</v>
      </c>
      <c r="F3672" t="s">
        <v>753</v>
      </c>
      <c r="G3672" t="s">
        <v>732</v>
      </c>
      <c r="H3672" t="s">
        <v>771</v>
      </c>
      <c r="I3672" t="s">
        <v>772</v>
      </c>
    </row>
    <row r="3673" spans="1:9">
      <c r="A3673">
        <v>3672</v>
      </c>
      <c r="B3673" t="s">
        <v>751</v>
      </c>
      <c r="C3673" t="s">
        <v>756</v>
      </c>
      <c r="D3673">
        <v>2049</v>
      </c>
      <c r="E3673">
        <v>768.5982818</v>
      </c>
      <c r="F3673" t="s">
        <v>753</v>
      </c>
      <c r="G3673" t="s">
        <v>732</v>
      </c>
      <c r="H3673" t="s">
        <v>771</v>
      </c>
      <c r="I3673" t="s">
        <v>772</v>
      </c>
    </row>
    <row r="3674" spans="1:9">
      <c r="A3674">
        <v>3673</v>
      </c>
      <c r="B3674" t="s">
        <v>751</v>
      </c>
      <c r="C3674" t="s">
        <v>756</v>
      </c>
      <c r="D3674">
        <v>2050</v>
      </c>
      <c r="E3674">
        <v>768.23501950000002</v>
      </c>
      <c r="F3674" t="s">
        <v>753</v>
      </c>
      <c r="G3674" t="s">
        <v>732</v>
      </c>
      <c r="H3674" t="s">
        <v>771</v>
      </c>
      <c r="I3674" t="s">
        <v>772</v>
      </c>
    </row>
    <row r="3675" spans="1:9">
      <c r="A3675">
        <v>3674</v>
      </c>
      <c r="B3675" t="s">
        <v>751</v>
      </c>
      <c r="C3675" t="s">
        <v>757</v>
      </c>
      <c r="D3675">
        <v>2031</v>
      </c>
      <c r="E3675">
        <v>6453.3574779999999</v>
      </c>
      <c r="F3675" t="s">
        <v>753</v>
      </c>
      <c r="G3675" t="s">
        <v>732</v>
      </c>
      <c r="H3675" t="s">
        <v>771</v>
      </c>
      <c r="I3675" t="s">
        <v>772</v>
      </c>
    </row>
    <row r="3676" spans="1:9">
      <c r="A3676">
        <v>3675</v>
      </c>
      <c r="B3676" t="s">
        <v>751</v>
      </c>
      <c r="C3676" t="s">
        <v>757</v>
      </c>
      <c r="D3676">
        <v>2032</v>
      </c>
      <c r="E3676">
        <v>6468.4991209999998</v>
      </c>
      <c r="F3676" t="s">
        <v>753</v>
      </c>
      <c r="G3676" t="s">
        <v>732</v>
      </c>
      <c r="H3676" t="s">
        <v>771</v>
      </c>
      <c r="I3676" t="s">
        <v>772</v>
      </c>
    </row>
    <row r="3677" spans="1:9">
      <c r="A3677">
        <v>3676</v>
      </c>
      <c r="B3677" t="s">
        <v>751</v>
      </c>
      <c r="C3677" t="s">
        <v>757</v>
      </c>
      <c r="D3677">
        <v>2033</v>
      </c>
      <c r="E3677">
        <v>6466.9680159999998</v>
      </c>
      <c r="F3677" t="s">
        <v>753</v>
      </c>
      <c r="G3677" t="s">
        <v>732</v>
      </c>
      <c r="H3677" t="s">
        <v>771</v>
      </c>
      <c r="I3677" t="s">
        <v>772</v>
      </c>
    </row>
    <row r="3678" spans="1:9">
      <c r="A3678">
        <v>3677</v>
      </c>
      <c r="B3678" t="s">
        <v>751</v>
      </c>
      <c r="C3678" t="s">
        <v>757</v>
      </c>
      <c r="D3678">
        <v>2034</v>
      </c>
      <c r="E3678">
        <v>6473.9852389999996</v>
      </c>
      <c r="F3678" t="s">
        <v>753</v>
      </c>
      <c r="G3678" t="s">
        <v>732</v>
      </c>
      <c r="H3678" t="s">
        <v>771</v>
      </c>
      <c r="I3678" t="s">
        <v>772</v>
      </c>
    </row>
    <row r="3679" spans="1:9">
      <c r="A3679">
        <v>3678</v>
      </c>
      <c r="B3679" t="s">
        <v>751</v>
      </c>
      <c r="C3679" t="s">
        <v>757</v>
      </c>
      <c r="D3679">
        <v>2035</v>
      </c>
      <c r="E3679">
        <v>6480.714825</v>
      </c>
      <c r="F3679" t="s">
        <v>753</v>
      </c>
      <c r="G3679" t="s">
        <v>732</v>
      </c>
      <c r="H3679" t="s">
        <v>771</v>
      </c>
      <c r="I3679" t="s">
        <v>772</v>
      </c>
    </row>
    <row r="3680" spans="1:9">
      <c r="A3680">
        <v>3679</v>
      </c>
      <c r="B3680" t="s">
        <v>751</v>
      </c>
      <c r="C3680" t="s">
        <v>757</v>
      </c>
      <c r="D3680">
        <v>2036</v>
      </c>
      <c r="E3680">
        <v>6496.4333969999998</v>
      </c>
      <c r="F3680" t="s">
        <v>753</v>
      </c>
      <c r="G3680" t="s">
        <v>732</v>
      </c>
      <c r="H3680" t="s">
        <v>771</v>
      </c>
      <c r="I3680" t="s">
        <v>772</v>
      </c>
    </row>
    <row r="3681" spans="1:9">
      <c r="A3681">
        <v>3680</v>
      </c>
      <c r="B3681" t="s">
        <v>751</v>
      </c>
      <c r="C3681" t="s">
        <v>757</v>
      </c>
      <c r="D3681">
        <v>2037</v>
      </c>
      <c r="E3681">
        <v>6495.6478420000003</v>
      </c>
      <c r="F3681" t="s">
        <v>753</v>
      </c>
      <c r="G3681" t="s">
        <v>732</v>
      </c>
      <c r="H3681" t="s">
        <v>771</v>
      </c>
      <c r="I3681" t="s">
        <v>772</v>
      </c>
    </row>
    <row r="3682" spans="1:9">
      <c r="A3682">
        <v>3681</v>
      </c>
      <c r="B3682" t="s">
        <v>751</v>
      </c>
      <c r="C3682" t="s">
        <v>757</v>
      </c>
      <c r="D3682">
        <v>2038</v>
      </c>
      <c r="E3682">
        <v>6503.4937870000003</v>
      </c>
      <c r="F3682" t="s">
        <v>753</v>
      </c>
      <c r="G3682" t="s">
        <v>732</v>
      </c>
      <c r="H3682" t="s">
        <v>771</v>
      </c>
      <c r="I3682" t="s">
        <v>772</v>
      </c>
    </row>
    <row r="3683" spans="1:9">
      <c r="A3683">
        <v>3682</v>
      </c>
      <c r="B3683" t="s">
        <v>751</v>
      </c>
      <c r="C3683" t="s">
        <v>757</v>
      </c>
      <c r="D3683">
        <v>2039</v>
      </c>
      <c r="E3683">
        <v>6511.366403</v>
      </c>
      <c r="F3683" t="s">
        <v>753</v>
      </c>
      <c r="G3683" t="s">
        <v>732</v>
      </c>
      <c r="H3683" t="s">
        <v>771</v>
      </c>
      <c r="I3683" t="s">
        <v>772</v>
      </c>
    </row>
    <row r="3684" spans="1:9">
      <c r="A3684">
        <v>3683</v>
      </c>
      <c r="B3684" t="s">
        <v>751</v>
      </c>
      <c r="C3684" t="s">
        <v>757</v>
      </c>
      <c r="D3684">
        <v>2040</v>
      </c>
      <c r="E3684">
        <v>6527.9005420000003</v>
      </c>
      <c r="F3684" t="s">
        <v>753</v>
      </c>
      <c r="G3684" t="s">
        <v>732</v>
      </c>
      <c r="H3684" t="s">
        <v>771</v>
      </c>
      <c r="I3684" t="s">
        <v>772</v>
      </c>
    </row>
    <row r="3685" spans="1:9">
      <c r="A3685">
        <v>3684</v>
      </c>
      <c r="B3685" t="s">
        <v>751</v>
      </c>
      <c r="C3685" t="s">
        <v>757</v>
      </c>
      <c r="D3685">
        <v>2041</v>
      </c>
      <c r="E3685">
        <v>6527.4511190000003</v>
      </c>
      <c r="F3685" t="s">
        <v>753</v>
      </c>
      <c r="G3685" t="s">
        <v>732</v>
      </c>
      <c r="H3685" t="s">
        <v>771</v>
      </c>
      <c r="I3685" t="s">
        <v>772</v>
      </c>
    </row>
    <row r="3686" spans="1:9">
      <c r="A3686">
        <v>3685</v>
      </c>
      <c r="B3686" t="s">
        <v>751</v>
      </c>
      <c r="C3686" t="s">
        <v>757</v>
      </c>
      <c r="D3686">
        <v>2042</v>
      </c>
      <c r="E3686">
        <v>6536.7779540000001</v>
      </c>
      <c r="F3686" t="s">
        <v>753</v>
      </c>
      <c r="G3686" t="s">
        <v>732</v>
      </c>
      <c r="H3686" t="s">
        <v>771</v>
      </c>
      <c r="I3686" t="s">
        <v>772</v>
      </c>
    </row>
    <row r="3687" spans="1:9">
      <c r="A3687">
        <v>3686</v>
      </c>
      <c r="B3687" t="s">
        <v>751</v>
      </c>
      <c r="C3687" t="s">
        <v>757</v>
      </c>
      <c r="D3687">
        <v>2043</v>
      </c>
      <c r="E3687">
        <v>6546.2318969999997</v>
      </c>
      <c r="F3687" t="s">
        <v>753</v>
      </c>
      <c r="G3687" t="s">
        <v>732</v>
      </c>
      <c r="H3687" t="s">
        <v>771</v>
      </c>
      <c r="I3687" t="s">
        <v>772</v>
      </c>
    </row>
    <row r="3688" spans="1:9">
      <c r="A3688">
        <v>3687</v>
      </c>
      <c r="B3688" t="s">
        <v>751</v>
      </c>
      <c r="C3688" t="s">
        <v>757</v>
      </c>
      <c r="D3688">
        <v>2044</v>
      </c>
      <c r="E3688">
        <v>6564.4863359999999</v>
      </c>
      <c r="F3688" t="s">
        <v>753</v>
      </c>
      <c r="G3688" t="s">
        <v>732</v>
      </c>
      <c r="H3688" t="s">
        <v>771</v>
      </c>
      <c r="I3688" t="s">
        <v>772</v>
      </c>
    </row>
    <row r="3689" spans="1:9">
      <c r="A3689">
        <v>3688</v>
      </c>
      <c r="B3689" t="s">
        <v>751</v>
      </c>
      <c r="C3689" t="s">
        <v>757</v>
      </c>
      <c r="D3689">
        <v>2045</v>
      </c>
      <c r="E3689">
        <v>6566.1093170000004</v>
      </c>
      <c r="F3689" t="s">
        <v>753</v>
      </c>
      <c r="G3689" t="s">
        <v>732</v>
      </c>
      <c r="H3689" t="s">
        <v>771</v>
      </c>
      <c r="I3689" t="s">
        <v>772</v>
      </c>
    </row>
    <row r="3690" spans="1:9">
      <c r="A3690">
        <v>3689</v>
      </c>
      <c r="B3690" t="s">
        <v>751</v>
      </c>
      <c r="C3690" t="s">
        <v>757</v>
      </c>
      <c r="D3690">
        <v>2046</v>
      </c>
      <c r="E3690">
        <v>6576.4710649999997</v>
      </c>
      <c r="F3690" t="s">
        <v>753</v>
      </c>
      <c r="G3690" t="s">
        <v>732</v>
      </c>
      <c r="H3690" t="s">
        <v>771</v>
      </c>
      <c r="I3690" t="s">
        <v>772</v>
      </c>
    </row>
    <row r="3691" spans="1:9">
      <c r="A3691">
        <v>3690</v>
      </c>
      <c r="B3691" t="s">
        <v>751</v>
      </c>
      <c r="C3691" t="s">
        <v>757</v>
      </c>
      <c r="D3691">
        <v>2047</v>
      </c>
      <c r="E3691">
        <v>6586.8752549999999</v>
      </c>
      <c r="F3691" t="s">
        <v>753</v>
      </c>
      <c r="G3691" t="s">
        <v>732</v>
      </c>
      <c r="H3691" t="s">
        <v>771</v>
      </c>
      <c r="I3691" t="s">
        <v>772</v>
      </c>
    </row>
    <row r="3692" spans="1:9">
      <c r="A3692">
        <v>3691</v>
      </c>
      <c r="B3692" t="s">
        <v>751</v>
      </c>
      <c r="C3692" t="s">
        <v>757</v>
      </c>
      <c r="D3692">
        <v>2048</v>
      </c>
      <c r="E3692">
        <v>6606.0820540000004</v>
      </c>
      <c r="F3692" t="s">
        <v>753</v>
      </c>
      <c r="G3692" t="s">
        <v>732</v>
      </c>
      <c r="H3692" t="s">
        <v>771</v>
      </c>
      <c r="I3692" t="s">
        <v>772</v>
      </c>
    </row>
    <row r="3693" spans="1:9">
      <c r="A3693">
        <v>3692</v>
      </c>
      <c r="B3693" t="s">
        <v>751</v>
      </c>
      <c r="C3693" t="s">
        <v>757</v>
      </c>
      <c r="D3693">
        <v>2049</v>
      </c>
      <c r="E3693">
        <v>6608.0308670000004</v>
      </c>
      <c r="F3693" t="s">
        <v>753</v>
      </c>
      <c r="G3693" t="s">
        <v>732</v>
      </c>
      <c r="H3693" t="s">
        <v>771</v>
      </c>
      <c r="I3693" t="s">
        <v>772</v>
      </c>
    </row>
    <row r="3694" spans="1:9">
      <c r="A3694">
        <v>3693</v>
      </c>
      <c r="B3694" t="s">
        <v>751</v>
      </c>
      <c r="C3694" t="s">
        <v>757</v>
      </c>
      <c r="D3694">
        <v>2050</v>
      </c>
      <c r="E3694">
        <v>6610.123928</v>
      </c>
      <c r="F3694" t="s">
        <v>753</v>
      </c>
      <c r="G3694" t="s">
        <v>732</v>
      </c>
      <c r="H3694" t="s">
        <v>771</v>
      </c>
      <c r="I3694" t="s">
        <v>772</v>
      </c>
    </row>
    <row r="3695" spans="1:9">
      <c r="A3695">
        <v>3694</v>
      </c>
      <c r="B3695" t="s">
        <v>751</v>
      </c>
      <c r="C3695" t="s">
        <v>752</v>
      </c>
      <c r="D3695">
        <v>2031</v>
      </c>
      <c r="E3695">
        <v>31811.763599999998</v>
      </c>
      <c r="F3695" t="s">
        <v>753</v>
      </c>
      <c r="G3695" t="s">
        <v>732</v>
      </c>
      <c r="H3695" t="s">
        <v>773</v>
      </c>
      <c r="I3695" t="s">
        <v>774</v>
      </c>
    </row>
    <row r="3696" spans="1:9">
      <c r="A3696">
        <v>3695</v>
      </c>
      <c r="B3696" t="s">
        <v>751</v>
      </c>
      <c r="C3696" t="s">
        <v>752</v>
      </c>
      <c r="D3696">
        <v>2032</v>
      </c>
      <c r="E3696">
        <v>31158.477579999999</v>
      </c>
      <c r="F3696" t="s">
        <v>753</v>
      </c>
      <c r="G3696" t="s">
        <v>732</v>
      </c>
      <c r="H3696" t="s">
        <v>773</v>
      </c>
      <c r="I3696" t="s">
        <v>774</v>
      </c>
    </row>
    <row r="3697" spans="1:9">
      <c r="A3697">
        <v>3696</v>
      </c>
      <c r="B3697" t="s">
        <v>751</v>
      </c>
      <c r="C3697" t="s">
        <v>752</v>
      </c>
      <c r="D3697">
        <v>2033</v>
      </c>
      <c r="E3697">
        <v>30505.191569999999</v>
      </c>
      <c r="F3697" t="s">
        <v>753</v>
      </c>
      <c r="G3697" t="s">
        <v>732</v>
      </c>
      <c r="H3697" t="s">
        <v>773</v>
      </c>
      <c r="I3697" t="s">
        <v>774</v>
      </c>
    </row>
    <row r="3698" spans="1:9">
      <c r="A3698">
        <v>3697</v>
      </c>
      <c r="B3698" t="s">
        <v>751</v>
      </c>
      <c r="C3698" t="s">
        <v>752</v>
      </c>
      <c r="D3698">
        <v>2034</v>
      </c>
      <c r="E3698">
        <v>29851.905559999999</v>
      </c>
      <c r="F3698" t="s">
        <v>753</v>
      </c>
      <c r="G3698" t="s">
        <v>732</v>
      </c>
      <c r="H3698" t="s">
        <v>773</v>
      </c>
      <c r="I3698" t="s">
        <v>774</v>
      </c>
    </row>
    <row r="3699" spans="1:9">
      <c r="A3699">
        <v>3698</v>
      </c>
      <c r="B3699" t="s">
        <v>751</v>
      </c>
      <c r="C3699" t="s">
        <v>752</v>
      </c>
      <c r="D3699">
        <v>2035</v>
      </c>
      <c r="E3699">
        <v>29198.61954</v>
      </c>
      <c r="F3699" t="s">
        <v>753</v>
      </c>
      <c r="G3699" t="s">
        <v>732</v>
      </c>
      <c r="H3699" t="s">
        <v>773</v>
      </c>
      <c r="I3699" t="s">
        <v>774</v>
      </c>
    </row>
    <row r="3700" spans="1:9">
      <c r="A3700">
        <v>3699</v>
      </c>
      <c r="B3700" t="s">
        <v>751</v>
      </c>
      <c r="C3700" t="s">
        <v>752</v>
      </c>
      <c r="D3700">
        <v>2036</v>
      </c>
      <c r="E3700">
        <v>28545.33353</v>
      </c>
      <c r="F3700" t="s">
        <v>753</v>
      </c>
      <c r="G3700" t="s">
        <v>732</v>
      </c>
      <c r="H3700" t="s">
        <v>773</v>
      </c>
      <c r="I3700" t="s">
        <v>774</v>
      </c>
    </row>
    <row r="3701" spans="1:9">
      <c r="A3701">
        <v>3700</v>
      </c>
      <c r="B3701" t="s">
        <v>751</v>
      </c>
      <c r="C3701" t="s">
        <v>752</v>
      </c>
      <c r="D3701">
        <v>2037</v>
      </c>
      <c r="E3701">
        <v>27892.04751</v>
      </c>
      <c r="F3701" t="s">
        <v>753</v>
      </c>
      <c r="G3701" t="s">
        <v>732</v>
      </c>
      <c r="H3701" t="s">
        <v>773</v>
      </c>
      <c r="I3701" t="s">
        <v>774</v>
      </c>
    </row>
    <row r="3702" spans="1:9">
      <c r="A3702">
        <v>3701</v>
      </c>
      <c r="B3702" t="s">
        <v>751</v>
      </c>
      <c r="C3702" t="s">
        <v>752</v>
      </c>
      <c r="D3702">
        <v>2038</v>
      </c>
      <c r="E3702">
        <v>27238.761500000001</v>
      </c>
      <c r="F3702" t="s">
        <v>753</v>
      </c>
      <c r="G3702" t="s">
        <v>732</v>
      </c>
      <c r="H3702" t="s">
        <v>773</v>
      </c>
      <c r="I3702" t="s">
        <v>774</v>
      </c>
    </row>
    <row r="3703" spans="1:9">
      <c r="A3703">
        <v>3702</v>
      </c>
      <c r="B3703" t="s">
        <v>751</v>
      </c>
      <c r="C3703" t="s">
        <v>752</v>
      </c>
      <c r="D3703">
        <v>2039</v>
      </c>
      <c r="E3703">
        <v>26585.475480000001</v>
      </c>
      <c r="F3703" t="s">
        <v>753</v>
      </c>
      <c r="G3703" t="s">
        <v>732</v>
      </c>
      <c r="H3703" t="s">
        <v>773</v>
      </c>
      <c r="I3703" t="s">
        <v>774</v>
      </c>
    </row>
    <row r="3704" spans="1:9">
      <c r="A3704">
        <v>3703</v>
      </c>
      <c r="B3704" t="s">
        <v>751</v>
      </c>
      <c r="C3704" t="s">
        <v>752</v>
      </c>
      <c r="D3704">
        <v>2040</v>
      </c>
      <c r="E3704">
        <v>25932.189470000001</v>
      </c>
      <c r="F3704" t="s">
        <v>753</v>
      </c>
      <c r="G3704" t="s">
        <v>732</v>
      </c>
      <c r="H3704" t="s">
        <v>773</v>
      </c>
      <c r="I3704" t="s">
        <v>774</v>
      </c>
    </row>
    <row r="3705" spans="1:9">
      <c r="A3705">
        <v>3704</v>
      </c>
      <c r="B3705" t="s">
        <v>751</v>
      </c>
      <c r="C3705" t="s">
        <v>752</v>
      </c>
      <c r="D3705">
        <v>2041</v>
      </c>
      <c r="E3705">
        <v>25278.903450000002</v>
      </c>
      <c r="F3705" t="s">
        <v>753</v>
      </c>
      <c r="G3705" t="s">
        <v>732</v>
      </c>
      <c r="H3705" t="s">
        <v>773</v>
      </c>
      <c r="I3705" t="s">
        <v>774</v>
      </c>
    </row>
    <row r="3706" spans="1:9">
      <c r="A3706">
        <v>3705</v>
      </c>
      <c r="B3706" t="s">
        <v>751</v>
      </c>
      <c r="C3706" t="s">
        <v>752</v>
      </c>
      <c r="D3706">
        <v>2042</v>
      </c>
      <c r="E3706">
        <v>24625.617440000002</v>
      </c>
      <c r="F3706" t="s">
        <v>753</v>
      </c>
      <c r="G3706" t="s">
        <v>732</v>
      </c>
      <c r="H3706" t="s">
        <v>773</v>
      </c>
      <c r="I3706" t="s">
        <v>774</v>
      </c>
    </row>
    <row r="3707" spans="1:9">
      <c r="A3707">
        <v>3706</v>
      </c>
      <c r="B3707" t="s">
        <v>751</v>
      </c>
      <c r="C3707" t="s">
        <v>752</v>
      </c>
      <c r="D3707">
        <v>2043</v>
      </c>
      <c r="E3707">
        <v>23972.331429999998</v>
      </c>
      <c r="F3707" t="s">
        <v>753</v>
      </c>
      <c r="G3707" t="s">
        <v>732</v>
      </c>
      <c r="H3707" t="s">
        <v>773</v>
      </c>
      <c r="I3707" t="s">
        <v>774</v>
      </c>
    </row>
    <row r="3708" spans="1:9">
      <c r="A3708">
        <v>3707</v>
      </c>
      <c r="B3708" t="s">
        <v>751</v>
      </c>
      <c r="C3708" t="s">
        <v>752</v>
      </c>
      <c r="D3708">
        <v>2044</v>
      </c>
      <c r="E3708">
        <v>23319.045409999999</v>
      </c>
      <c r="F3708" t="s">
        <v>753</v>
      </c>
      <c r="G3708" t="s">
        <v>732</v>
      </c>
      <c r="H3708" t="s">
        <v>773</v>
      </c>
      <c r="I3708" t="s">
        <v>774</v>
      </c>
    </row>
    <row r="3709" spans="1:9">
      <c r="A3709">
        <v>3708</v>
      </c>
      <c r="B3709" t="s">
        <v>751</v>
      </c>
      <c r="C3709" t="s">
        <v>752</v>
      </c>
      <c r="D3709">
        <v>2045</v>
      </c>
      <c r="E3709">
        <v>22665.759399999999</v>
      </c>
      <c r="F3709" t="s">
        <v>753</v>
      </c>
      <c r="G3709" t="s">
        <v>732</v>
      </c>
      <c r="H3709" t="s">
        <v>773</v>
      </c>
      <c r="I3709" t="s">
        <v>774</v>
      </c>
    </row>
    <row r="3710" spans="1:9">
      <c r="A3710">
        <v>3709</v>
      </c>
      <c r="B3710" t="s">
        <v>751</v>
      </c>
      <c r="C3710" t="s">
        <v>752</v>
      </c>
      <c r="D3710">
        <v>2046</v>
      </c>
      <c r="E3710">
        <v>22012.473379999999</v>
      </c>
      <c r="F3710" t="s">
        <v>753</v>
      </c>
      <c r="G3710" t="s">
        <v>732</v>
      </c>
      <c r="H3710" t="s">
        <v>773</v>
      </c>
      <c r="I3710" t="s">
        <v>774</v>
      </c>
    </row>
    <row r="3711" spans="1:9">
      <c r="A3711">
        <v>3710</v>
      </c>
      <c r="B3711" t="s">
        <v>751</v>
      </c>
      <c r="C3711" t="s">
        <v>752</v>
      </c>
      <c r="D3711">
        <v>2047</v>
      </c>
      <c r="E3711">
        <v>21359.18737</v>
      </c>
      <c r="F3711" t="s">
        <v>753</v>
      </c>
      <c r="G3711" t="s">
        <v>732</v>
      </c>
      <c r="H3711" t="s">
        <v>773</v>
      </c>
      <c r="I3711" t="s">
        <v>774</v>
      </c>
    </row>
    <row r="3712" spans="1:9">
      <c r="A3712">
        <v>3711</v>
      </c>
      <c r="B3712" t="s">
        <v>751</v>
      </c>
      <c r="C3712" t="s">
        <v>752</v>
      </c>
      <c r="D3712">
        <v>2048</v>
      </c>
      <c r="E3712">
        <v>20705.90135</v>
      </c>
      <c r="F3712" t="s">
        <v>753</v>
      </c>
      <c r="G3712" t="s">
        <v>732</v>
      </c>
      <c r="H3712" t="s">
        <v>773</v>
      </c>
      <c r="I3712" t="s">
        <v>774</v>
      </c>
    </row>
    <row r="3713" spans="1:9">
      <c r="A3713">
        <v>3712</v>
      </c>
      <c r="B3713" t="s">
        <v>751</v>
      </c>
      <c r="C3713" t="s">
        <v>752</v>
      </c>
      <c r="D3713">
        <v>2049</v>
      </c>
      <c r="E3713">
        <v>20052.61534</v>
      </c>
      <c r="F3713" t="s">
        <v>753</v>
      </c>
      <c r="G3713" t="s">
        <v>732</v>
      </c>
      <c r="H3713" t="s">
        <v>773</v>
      </c>
      <c r="I3713" t="s">
        <v>774</v>
      </c>
    </row>
    <row r="3714" spans="1:9">
      <c r="A3714">
        <v>3713</v>
      </c>
      <c r="B3714" t="s">
        <v>751</v>
      </c>
      <c r="C3714" t="s">
        <v>752</v>
      </c>
      <c r="D3714">
        <v>2050</v>
      </c>
      <c r="E3714">
        <v>19399.329320000001</v>
      </c>
      <c r="F3714" t="s">
        <v>753</v>
      </c>
      <c r="G3714" t="s">
        <v>732</v>
      </c>
      <c r="H3714" t="s">
        <v>773</v>
      </c>
      <c r="I3714" t="s">
        <v>774</v>
      </c>
    </row>
    <row r="3715" spans="1:9">
      <c r="A3715">
        <v>3714</v>
      </c>
      <c r="B3715" t="s">
        <v>751</v>
      </c>
      <c r="C3715" t="s">
        <v>756</v>
      </c>
      <c r="D3715">
        <v>2031</v>
      </c>
      <c r="E3715">
        <v>778.91402019999998</v>
      </c>
      <c r="F3715" t="s">
        <v>753</v>
      </c>
      <c r="G3715" t="s">
        <v>732</v>
      </c>
      <c r="H3715" t="s">
        <v>773</v>
      </c>
      <c r="I3715" t="s">
        <v>774</v>
      </c>
    </row>
    <row r="3716" spans="1:9">
      <c r="A3716">
        <v>3715</v>
      </c>
      <c r="B3716" t="s">
        <v>751</v>
      </c>
      <c r="C3716" t="s">
        <v>756</v>
      </c>
      <c r="D3716">
        <v>2032</v>
      </c>
      <c r="E3716">
        <v>778.18912850000004</v>
      </c>
      <c r="F3716" t="s">
        <v>753</v>
      </c>
      <c r="G3716" t="s">
        <v>732</v>
      </c>
      <c r="H3716" t="s">
        <v>773</v>
      </c>
      <c r="I3716" t="s">
        <v>774</v>
      </c>
    </row>
    <row r="3717" spans="1:9">
      <c r="A3717">
        <v>3716</v>
      </c>
      <c r="B3717" t="s">
        <v>751</v>
      </c>
      <c r="C3717" t="s">
        <v>756</v>
      </c>
      <c r="D3717">
        <v>2033</v>
      </c>
      <c r="E3717">
        <v>777.46423679999998</v>
      </c>
      <c r="F3717" t="s">
        <v>753</v>
      </c>
      <c r="G3717" t="s">
        <v>732</v>
      </c>
      <c r="H3717" t="s">
        <v>773</v>
      </c>
      <c r="I3717" t="s">
        <v>774</v>
      </c>
    </row>
    <row r="3718" spans="1:9">
      <c r="A3718">
        <v>3717</v>
      </c>
      <c r="B3718" t="s">
        <v>751</v>
      </c>
      <c r="C3718" t="s">
        <v>756</v>
      </c>
      <c r="D3718">
        <v>2034</v>
      </c>
      <c r="E3718">
        <v>776.73934510000004</v>
      </c>
      <c r="F3718" t="s">
        <v>753</v>
      </c>
      <c r="G3718" t="s">
        <v>732</v>
      </c>
      <c r="H3718" t="s">
        <v>773</v>
      </c>
      <c r="I3718" t="s">
        <v>774</v>
      </c>
    </row>
    <row r="3719" spans="1:9">
      <c r="A3719">
        <v>3718</v>
      </c>
      <c r="B3719" t="s">
        <v>751</v>
      </c>
      <c r="C3719" t="s">
        <v>756</v>
      </c>
      <c r="D3719">
        <v>2035</v>
      </c>
      <c r="E3719">
        <v>776.01445339999998</v>
      </c>
      <c r="F3719" t="s">
        <v>753</v>
      </c>
      <c r="G3719" t="s">
        <v>732</v>
      </c>
      <c r="H3719" t="s">
        <v>773</v>
      </c>
      <c r="I3719" t="s">
        <v>774</v>
      </c>
    </row>
    <row r="3720" spans="1:9">
      <c r="A3720">
        <v>3719</v>
      </c>
      <c r="B3720" t="s">
        <v>751</v>
      </c>
      <c r="C3720" t="s">
        <v>756</v>
      </c>
      <c r="D3720">
        <v>2036</v>
      </c>
      <c r="E3720">
        <v>775.28956170000004</v>
      </c>
      <c r="F3720" t="s">
        <v>753</v>
      </c>
      <c r="G3720" t="s">
        <v>732</v>
      </c>
      <c r="H3720" t="s">
        <v>773</v>
      </c>
      <c r="I3720" t="s">
        <v>774</v>
      </c>
    </row>
    <row r="3721" spans="1:9">
      <c r="A3721">
        <v>3720</v>
      </c>
      <c r="B3721" t="s">
        <v>751</v>
      </c>
      <c r="C3721" t="s">
        <v>756</v>
      </c>
      <c r="D3721">
        <v>2037</v>
      </c>
      <c r="E3721">
        <v>774.64503209999998</v>
      </c>
      <c r="F3721" t="s">
        <v>753</v>
      </c>
      <c r="G3721" t="s">
        <v>732</v>
      </c>
      <c r="H3721" t="s">
        <v>773</v>
      </c>
      <c r="I3721" t="s">
        <v>774</v>
      </c>
    </row>
    <row r="3722" spans="1:9">
      <c r="A3722">
        <v>3721</v>
      </c>
      <c r="B3722" t="s">
        <v>751</v>
      </c>
      <c r="C3722" t="s">
        <v>756</v>
      </c>
      <c r="D3722">
        <v>2038</v>
      </c>
      <c r="E3722">
        <v>774.0005026</v>
      </c>
      <c r="F3722" t="s">
        <v>753</v>
      </c>
      <c r="G3722" t="s">
        <v>732</v>
      </c>
      <c r="H3722" t="s">
        <v>773</v>
      </c>
      <c r="I3722" t="s">
        <v>774</v>
      </c>
    </row>
    <row r="3723" spans="1:9">
      <c r="A3723">
        <v>3722</v>
      </c>
      <c r="B3723" t="s">
        <v>751</v>
      </c>
      <c r="C3723" t="s">
        <v>756</v>
      </c>
      <c r="D3723">
        <v>2039</v>
      </c>
      <c r="E3723">
        <v>773.35597289999998</v>
      </c>
      <c r="F3723" t="s">
        <v>753</v>
      </c>
      <c r="G3723" t="s">
        <v>732</v>
      </c>
      <c r="H3723" t="s">
        <v>773</v>
      </c>
      <c r="I3723" t="s">
        <v>774</v>
      </c>
    </row>
    <row r="3724" spans="1:9">
      <c r="A3724">
        <v>3723</v>
      </c>
      <c r="B3724" t="s">
        <v>751</v>
      </c>
      <c r="C3724" t="s">
        <v>756</v>
      </c>
      <c r="D3724">
        <v>2040</v>
      </c>
      <c r="E3724">
        <v>772.71144340000001</v>
      </c>
      <c r="F3724" t="s">
        <v>753</v>
      </c>
      <c r="G3724" t="s">
        <v>732</v>
      </c>
      <c r="H3724" t="s">
        <v>773</v>
      </c>
      <c r="I3724" t="s">
        <v>774</v>
      </c>
    </row>
    <row r="3725" spans="1:9">
      <c r="A3725">
        <v>3724</v>
      </c>
      <c r="B3725" t="s">
        <v>751</v>
      </c>
      <c r="C3725" t="s">
        <v>756</v>
      </c>
      <c r="D3725">
        <v>2041</v>
      </c>
      <c r="E3725">
        <v>772.06691379999995</v>
      </c>
      <c r="F3725" t="s">
        <v>753</v>
      </c>
      <c r="G3725" t="s">
        <v>732</v>
      </c>
      <c r="H3725" t="s">
        <v>773</v>
      </c>
      <c r="I3725" t="s">
        <v>774</v>
      </c>
    </row>
    <row r="3726" spans="1:9">
      <c r="A3726">
        <v>3725</v>
      </c>
      <c r="B3726" t="s">
        <v>751</v>
      </c>
      <c r="C3726" t="s">
        <v>756</v>
      </c>
      <c r="D3726">
        <v>2042</v>
      </c>
      <c r="E3726">
        <v>771.58310849999998</v>
      </c>
      <c r="F3726" t="s">
        <v>753</v>
      </c>
      <c r="G3726" t="s">
        <v>732</v>
      </c>
      <c r="H3726" t="s">
        <v>773</v>
      </c>
      <c r="I3726" t="s">
        <v>774</v>
      </c>
    </row>
    <row r="3727" spans="1:9">
      <c r="A3727">
        <v>3726</v>
      </c>
      <c r="B3727" t="s">
        <v>751</v>
      </c>
      <c r="C3727" t="s">
        <v>756</v>
      </c>
      <c r="D3727">
        <v>2043</v>
      </c>
      <c r="E3727">
        <v>771.09930310000004</v>
      </c>
      <c r="F3727" t="s">
        <v>753</v>
      </c>
      <c r="G3727" t="s">
        <v>732</v>
      </c>
      <c r="H3727" t="s">
        <v>773</v>
      </c>
      <c r="I3727" t="s">
        <v>774</v>
      </c>
    </row>
    <row r="3728" spans="1:9">
      <c r="A3728">
        <v>3727</v>
      </c>
      <c r="B3728" t="s">
        <v>751</v>
      </c>
      <c r="C3728" t="s">
        <v>756</v>
      </c>
      <c r="D3728">
        <v>2044</v>
      </c>
      <c r="E3728">
        <v>770.61549779999996</v>
      </c>
      <c r="F3728" t="s">
        <v>753</v>
      </c>
      <c r="G3728" t="s">
        <v>732</v>
      </c>
      <c r="H3728" t="s">
        <v>773</v>
      </c>
      <c r="I3728" t="s">
        <v>774</v>
      </c>
    </row>
    <row r="3729" spans="1:9">
      <c r="A3729">
        <v>3728</v>
      </c>
      <c r="B3729" t="s">
        <v>751</v>
      </c>
      <c r="C3729" t="s">
        <v>756</v>
      </c>
      <c r="D3729">
        <v>2045</v>
      </c>
      <c r="E3729">
        <v>770.21205459999999</v>
      </c>
      <c r="F3729" t="s">
        <v>753</v>
      </c>
      <c r="G3729" t="s">
        <v>732</v>
      </c>
      <c r="H3729" t="s">
        <v>773</v>
      </c>
      <c r="I3729" t="s">
        <v>774</v>
      </c>
    </row>
    <row r="3730" spans="1:9">
      <c r="A3730">
        <v>3729</v>
      </c>
      <c r="B3730" t="s">
        <v>751</v>
      </c>
      <c r="C3730" t="s">
        <v>756</v>
      </c>
      <c r="D3730">
        <v>2046</v>
      </c>
      <c r="E3730">
        <v>769.80861130000005</v>
      </c>
      <c r="F3730" t="s">
        <v>753</v>
      </c>
      <c r="G3730" t="s">
        <v>732</v>
      </c>
      <c r="H3730" t="s">
        <v>773</v>
      </c>
      <c r="I3730" t="s">
        <v>774</v>
      </c>
    </row>
    <row r="3731" spans="1:9">
      <c r="A3731">
        <v>3730</v>
      </c>
      <c r="B3731" t="s">
        <v>751</v>
      </c>
      <c r="C3731" t="s">
        <v>756</v>
      </c>
      <c r="D3731">
        <v>2047</v>
      </c>
      <c r="E3731">
        <v>769.40516809999997</v>
      </c>
      <c r="F3731" t="s">
        <v>753</v>
      </c>
      <c r="G3731" t="s">
        <v>732</v>
      </c>
      <c r="H3731" t="s">
        <v>773</v>
      </c>
      <c r="I3731" t="s">
        <v>774</v>
      </c>
    </row>
    <row r="3732" spans="1:9">
      <c r="A3732">
        <v>3731</v>
      </c>
      <c r="B3732" t="s">
        <v>751</v>
      </c>
      <c r="C3732" t="s">
        <v>756</v>
      </c>
      <c r="D3732">
        <v>2048</v>
      </c>
      <c r="E3732">
        <v>769.0017249</v>
      </c>
      <c r="F3732" t="s">
        <v>753</v>
      </c>
      <c r="G3732" t="s">
        <v>732</v>
      </c>
      <c r="H3732" t="s">
        <v>773</v>
      </c>
      <c r="I3732" t="s">
        <v>774</v>
      </c>
    </row>
    <row r="3733" spans="1:9">
      <c r="A3733">
        <v>3732</v>
      </c>
      <c r="B3733" t="s">
        <v>751</v>
      </c>
      <c r="C3733" t="s">
        <v>756</v>
      </c>
      <c r="D3733">
        <v>2049</v>
      </c>
      <c r="E3733">
        <v>768.5982818</v>
      </c>
      <c r="F3733" t="s">
        <v>753</v>
      </c>
      <c r="G3733" t="s">
        <v>732</v>
      </c>
      <c r="H3733" t="s">
        <v>773</v>
      </c>
      <c r="I3733" t="s">
        <v>774</v>
      </c>
    </row>
    <row r="3734" spans="1:9">
      <c r="A3734">
        <v>3733</v>
      </c>
      <c r="B3734" t="s">
        <v>751</v>
      </c>
      <c r="C3734" t="s">
        <v>756</v>
      </c>
      <c r="D3734">
        <v>2050</v>
      </c>
      <c r="E3734">
        <v>768.23501950000002</v>
      </c>
      <c r="F3734" t="s">
        <v>753</v>
      </c>
      <c r="G3734" t="s">
        <v>732</v>
      </c>
      <c r="H3734" t="s">
        <v>773</v>
      </c>
      <c r="I3734" t="s">
        <v>774</v>
      </c>
    </row>
    <row r="3735" spans="1:9">
      <c r="A3735">
        <v>3734</v>
      </c>
      <c r="B3735" t="s">
        <v>751</v>
      </c>
      <c r="C3735" t="s">
        <v>757</v>
      </c>
      <c r="D3735">
        <v>2031</v>
      </c>
      <c r="E3735">
        <v>6453.3574779999999</v>
      </c>
      <c r="F3735" t="s">
        <v>753</v>
      </c>
      <c r="G3735" t="s">
        <v>732</v>
      </c>
      <c r="H3735" t="s">
        <v>773</v>
      </c>
      <c r="I3735" t="s">
        <v>774</v>
      </c>
    </row>
    <row r="3736" spans="1:9">
      <c r="A3736">
        <v>3735</v>
      </c>
      <c r="B3736" t="s">
        <v>751</v>
      </c>
      <c r="C3736" t="s">
        <v>757</v>
      </c>
      <c r="D3736">
        <v>2032</v>
      </c>
      <c r="E3736">
        <v>6468.4991209999998</v>
      </c>
      <c r="F3736" t="s">
        <v>753</v>
      </c>
      <c r="G3736" t="s">
        <v>732</v>
      </c>
      <c r="H3736" t="s">
        <v>773</v>
      </c>
      <c r="I3736" t="s">
        <v>774</v>
      </c>
    </row>
    <row r="3737" spans="1:9">
      <c r="A3737">
        <v>3736</v>
      </c>
      <c r="B3737" t="s">
        <v>751</v>
      </c>
      <c r="C3737" t="s">
        <v>757</v>
      </c>
      <c r="D3737">
        <v>2033</v>
      </c>
      <c r="E3737">
        <v>6466.9680159999998</v>
      </c>
      <c r="F3737" t="s">
        <v>753</v>
      </c>
      <c r="G3737" t="s">
        <v>732</v>
      </c>
      <c r="H3737" t="s">
        <v>773</v>
      </c>
      <c r="I3737" t="s">
        <v>774</v>
      </c>
    </row>
    <row r="3738" spans="1:9">
      <c r="A3738">
        <v>3737</v>
      </c>
      <c r="B3738" t="s">
        <v>751</v>
      </c>
      <c r="C3738" t="s">
        <v>757</v>
      </c>
      <c r="D3738">
        <v>2034</v>
      </c>
      <c r="E3738">
        <v>6473.9852389999996</v>
      </c>
      <c r="F3738" t="s">
        <v>753</v>
      </c>
      <c r="G3738" t="s">
        <v>732</v>
      </c>
      <c r="H3738" t="s">
        <v>773</v>
      </c>
      <c r="I3738" t="s">
        <v>774</v>
      </c>
    </row>
    <row r="3739" spans="1:9">
      <c r="A3739">
        <v>3738</v>
      </c>
      <c r="B3739" t="s">
        <v>751</v>
      </c>
      <c r="C3739" t="s">
        <v>757</v>
      </c>
      <c r="D3739">
        <v>2035</v>
      </c>
      <c r="E3739">
        <v>6480.714825</v>
      </c>
      <c r="F3739" t="s">
        <v>753</v>
      </c>
      <c r="G3739" t="s">
        <v>732</v>
      </c>
      <c r="H3739" t="s">
        <v>773</v>
      </c>
      <c r="I3739" t="s">
        <v>774</v>
      </c>
    </row>
    <row r="3740" spans="1:9">
      <c r="A3740">
        <v>3739</v>
      </c>
      <c r="B3740" t="s">
        <v>751</v>
      </c>
      <c r="C3740" t="s">
        <v>757</v>
      </c>
      <c r="D3740">
        <v>2036</v>
      </c>
      <c r="E3740">
        <v>6496.4333969999998</v>
      </c>
      <c r="F3740" t="s">
        <v>753</v>
      </c>
      <c r="G3740" t="s">
        <v>732</v>
      </c>
      <c r="H3740" t="s">
        <v>773</v>
      </c>
      <c r="I3740" t="s">
        <v>774</v>
      </c>
    </row>
    <row r="3741" spans="1:9">
      <c r="A3741">
        <v>3740</v>
      </c>
      <c r="B3741" t="s">
        <v>751</v>
      </c>
      <c r="C3741" t="s">
        <v>757</v>
      </c>
      <c r="D3741">
        <v>2037</v>
      </c>
      <c r="E3741">
        <v>6495.6478420000003</v>
      </c>
      <c r="F3741" t="s">
        <v>753</v>
      </c>
      <c r="G3741" t="s">
        <v>732</v>
      </c>
      <c r="H3741" t="s">
        <v>773</v>
      </c>
      <c r="I3741" t="s">
        <v>774</v>
      </c>
    </row>
    <row r="3742" spans="1:9">
      <c r="A3742">
        <v>3741</v>
      </c>
      <c r="B3742" t="s">
        <v>751</v>
      </c>
      <c r="C3742" t="s">
        <v>757</v>
      </c>
      <c r="D3742">
        <v>2038</v>
      </c>
      <c r="E3742">
        <v>6503.4937870000003</v>
      </c>
      <c r="F3742" t="s">
        <v>753</v>
      </c>
      <c r="G3742" t="s">
        <v>732</v>
      </c>
      <c r="H3742" t="s">
        <v>773</v>
      </c>
      <c r="I3742" t="s">
        <v>774</v>
      </c>
    </row>
    <row r="3743" spans="1:9">
      <c r="A3743">
        <v>3742</v>
      </c>
      <c r="B3743" t="s">
        <v>751</v>
      </c>
      <c r="C3743" t="s">
        <v>757</v>
      </c>
      <c r="D3743">
        <v>2039</v>
      </c>
      <c r="E3743">
        <v>6511.366403</v>
      </c>
      <c r="F3743" t="s">
        <v>753</v>
      </c>
      <c r="G3743" t="s">
        <v>732</v>
      </c>
      <c r="H3743" t="s">
        <v>773</v>
      </c>
      <c r="I3743" t="s">
        <v>774</v>
      </c>
    </row>
    <row r="3744" spans="1:9">
      <c r="A3744">
        <v>3743</v>
      </c>
      <c r="B3744" t="s">
        <v>751</v>
      </c>
      <c r="C3744" t="s">
        <v>757</v>
      </c>
      <c r="D3744">
        <v>2040</v>
      </c>
      <c r="E3744">
        <v>6527.9005420000003</v>
      </c>
      <c r="F3744" t="s">
        <v>753</v>
      </c>
      <c r="G3744" t="s">
        <v>732</v>
      </c>
      <c r="H3744" t="s">
        <v>773</v>
      </c>
      <c r="I3744" t="s">
        <v>774</v>
      </c>
    </row>
    <row r="3745" spans="1:9">
      <c r="A3745">
        <v>3744</v>
      </c>
      <c r="B3745" t="s">
        <v>751</v>
      </c>
      <c r="C3745" t="s">
        <v>757</v>
      </c>
      <c r="D3745">
        <v>2041</v>
      </c>
      <c r="E3745">
        <v>6527.4511190000003</v>
      </c>
      <c r="F3745" t="s">
        <v>753</v>
      </c>
      <c r="G3745" t="s">
        <v>732</v>
      </c>
      <c r="H3745" t="s">
        <v>773</v>
      </c>
      <c r="I3745" t="s">
        <v>774</v>
      </c>
    </row>
    <row r="3746" spans="1:9">
      <c r="A3746">
        <v>3745</v>
      </c>
      <c r="B3746" t="s">
        <v>751</v>
      </c>
      <c r="C3746" t="s">
        <v>757</v>
      </c>
      <c r="D3746">
        <v>2042</v>
      </c>
      <c r="E3746">
        <v>6536.7779540000001</v>
      </c>
      <c r="F3746" t="s">
        <v>753</v>
      </c>
      <c r="G3746" t="s">
        <v>732</v>
      </c>
      <c r="H3746" t="s">
        <v>773</v>
      </c>
      <c r="I3746" t="s">
        <v>774</v>
      </c>
    </row>
    <row r="3747" spans="1:9">
      <c r="A3747">
        <v>3746</v>
      </c>
      <c r="B3747" t="s">
        <v>751</v>
      </c>
      <c r="C3747" t="s">
        <v>757</v>
      </c>
      <c r="D3747">
        <v>2043</v>
      </c>
      <c r="E3747">
        <v>6546.2318969999997</v>
      </c>
      <c r="F3747" t="s">
        <v>753</v>
      </c>
      <c r="G3747" t="s">
        <v>732</v>
      </c>
      <c r="H3747" t="s">
        <v>773</v>
      </c>
      <c r="I3747" t="s">
        <v>774</v>
      </c>
    </row>
    <row r="3748" spans="1:9">
      <c r="A3748">
        <v>3747</v>
      </c>
      <c r="B3748" t="s">
        <v>751</v>
      </c>
      <c r="C3748" t="s">
        <v>757</v>
      </c>
      <c r="D3748">
        <v>2044</v>
      </c>
      <c r="E3748">
        <v>6564.4863359999999</v>
      </c>
      <c r="F3748" t="s">
        <v>753</v>
      </c>
      <c r="G3748" t="s">
        <v>732</v>
      </c>
      <c r="H3748" t="s">
        <v>773</v>
      </c>
      <c r="I3748" t="s">
        <v>774</v>
      </c>
    </row>
    <row r="3749" spans="1:9">
      <c r="A3749">
        <v>3748</v>
      </c>
      <c r="B3749" t="s">
        <v>751</v>
      </c>
      <c r="C3749" t="s">
        <v>757</v>
      </c>
      <c r="D3749">
        <v>2045</v>
      </c>
      <c r="E3749">
        <v>6566.1093170000004</v>
      </c>
      <c r="F3749" t="s">
        <v>753</v>
      </c>
      <c r="G3749" t="s">
        <v>732</v>
      </c>
      <c r="H3749" t="s">
        <v>773</v>
      </c>
      <c r="I3749" t="s">
        <v>774</v>
      </c>
    </row>
    <row r="3750" spans="1:9">
      <c r="A3750">
        <v>3749</v>
      </c>
      <c r="B3750" t="s">
        <v>751</v>
      </c>
      <c r="C3750" t="s">
        <v>757</v>
      </c>
      <c r="D3750">
        <v>2046</v>
      </c>
      <c r="E3750">
        <v>6576.4710649999997</v>
      </c>
      <c r="F3750" t="s">
        <v>753</v>
      </c>
      <c r="G3750" t="s">
        <v>732</v>
      </c>
      <c r="H3750" t="s">
        <v>773</v>
      </c>
      <c r="I3750" t="s">
        <v>774</v>
      </c>
    </row>
    <row r="3751" spans="1:9">
      <c r="A3751">
        <v>3750</v>
      </c>
      <c r="B3751" t="s">
        <v>751</v>
      </c>
      <c r="C3751" t="s">
        <v>757</v>
      </c>
      <c r="D3751">
        <v>2047</v>
      </c>
      <c r="E3751">
        <v>6586.8752549999999</v>
      </c>
      <c r="F3751" t="s">
        <v>753</v>
      </c>
      <c r="G3751" t="s">
        <v>732</v>
      </c>
      <c r="H3751" t="s">
        <v>773</v>
      </c>
      <c r="I3751" t="s">
        <v>774</v>
      </c>
    </row>
    <row r="3752" spans="1:9">
      <c r="A3752">
        <v>3751</v>
      </c>
      <c r="B3752" t="s">
        <v>751</v>
      </c>
      <c r="C3752" t="s">
        <v>757</v>
      </c>
      <c r="D3752">
        <v>2048</v>
      </c>
      <c r="E3752">
        <v>6606.0820540000004</v>
      </c>
      <c r="F3752" t="s">
        <v>753</v>
      </c>
      <c r="G3752" t="s">
        <v>732</v>
      </c>
      <c r="H3752" t="s">
        <v>773</v>
      </c>
      <c r="I3752" t="s">
        <v>774</v>
      </c>
    </row>
    <row r="3753" spans="1:9">
      <c r="A3753">
        <v>3752</v>
      </c>
      <c r="B3753" t="s">
        <v>751</v>
      </c>
      <c r="C3753" t="s">
        <v>757</v>
      </c>
      <c r="D3753">
        <v>2049</v>
      </c>
      <c r="E3753">
        <v>6608.0308670000004</v>
      </c>
      <c r="F3753" t="s">
        <v>753</v>
      </c>
      <c r="G3753" t="s">
        <v>732</v>
      </c>
      <c r="H3753" t="s">
        <v>773</v>
      </c>
      <c r="I3753" t="s">
        <v>774</v>
      </c>
    </row>
    <row r="3754" spans="1:9">
      <c r="A3754">
        <v>3753</v>
      </c>
      <c r="B3754" t="s">
        <v>751</v>
      </c>
      <c r="C3754" t="s">
        <v>757</v>
      </c>
      <c r="D3754">
        <v>2050</v>
      </c>
      <c r="E3754">
        <v>6610.123928</v>
      </c>
      <c r="F3754" t="s">
        <v>753</v>
      </c>
      <c r="G3754" t="s">
        <v>732</v>
      </c>
      <c r="H3754" t="s">
        <v>773</v>
      </c>
      <c r="I3754" t="s">
        <v>774</v>
      </c>
    </row>
    <row r="3755" spans="1:9">
      <c r="A3755">
        <v>3754</v>
      </c>
      <c r="B3755" t="s">
        <v>751</v>
      </c>
      <c r="C3755" t="s">
        <v>752</v>
      </c>
      <c r="D3755">
        <v>1990</v>
      </c>
      <c r="E3755">
        <v>31885.056369554321</v>
      </c>
      <c r="F3755" t="s">
        <v>753</v>
      </c>
      <c r="G3755" t="s">
        <v>775</v>
      </c>
      <c r="H3755" t="s">
        <v>754</v>
      </c>
      <c r="I3755" t="s">
        <v>776</v>
      </c>
    </row>
    <row r="3756" spans="1:9">
      <c r="A3756">
        <v>3755</v>
      </c>
      <c r="B3756" t="s">
        <v>751</v>
      </c>
      <c r="C3756" t="s">
        <v>752</v>
      </c>
      <c r="D3756">
        <v>1991</v>
      </c>
      <c r="E3756">
        <v>32102.536188234619</v>
      </c>
      <c r="F3756" t="s">
        <v>753</v>
      </c>
      <c r="G3756" t="s">
        <v>775</v>
      </c>
      <c r="H3756" t="s">
        <v>754</v>
      </c>
      <c r="I3756" t="s">
        <v>776</v>
      </c>
    </row>
    <row r="3757" spans="1:9">
      <c r="A3757">
        <v>3756</v>
      </c>
      <c r="B3757" t="s">
        <v>751</v>
      </c>
      <c r="C3757" t="s">
        <v>752</v>
      </c>
      <c r="D3757">
        <v>1992</v>
      </c>
      <c r="E3757">
        <v>31618.853412686629</v>
      </c>
      <c r="F3757" t="s">
        <v>753</v>
      </c>
      <c r="G3757" t="s">
        <v>775</v>
      </c>
      <c r="H3757" t="s">
        <v>754</v>
      </c>
      <c r="I3757" t="s">
        <v>776</v>
      </c>
    </row>
    <row r="3758" spans="1:9">
      <c r="A3758">
        <v>3757</v>
      </c>
      <c r="B3758" t="s">
        <v>751</v>
      </c>
      <c r="C3758" t="s">
        <v>752</v>
      </c>
      <c r="D3758">
        <v>1993</v>
      </c>
      <c r="E3758">
        <v>31628.237899673139</v>
      </c>
      <c r="F3758" t="s">
        <v>753</v>
      </c>
      <c r="G3758" t="s">
        <v>775</v>
      </c>
      <c r="H3758" t="s">
        <v>754</v>
      </c>
      <c r="I3758" t="s">
        <v>776</v>
      </c>
    </row>
    <row r="3759" spans="1:9">
      <c r="A3759">
        <v>3758</v>
      </c>
      <c r="B3759" t="s">
        <v>751</v>
      </c>
      <c r="C3759" t="s">
        <v>752</v>
      </c>
      <c r="D3759">
        <v>1994</v>
      </c>
      <c r="E3759">
        <v>32940.39585271298</v>
      </c>
      <c r="F3759" t="s">
        <v>753</v>
      </c>
      <c r="G3759" t="s">
        <v>775</v>
      </c>
      <c r="H3759" t="s">
        <v>754</v>
      </c>
      <c r="I3759" t="s">
        <v>776</v>
      </c>
    </row>
    <row r="3760" spans="1:9">
      <c r="A3760">
        <v>3759</v>
      </c>
      <c r="B3760" t="s">
        <v>751</v>
      </c>
      <c r="C3760" t="s">
        <v>752</v>
      </c>
      <c r="D3760">
        <v>1995</v>
      </c>
      <c r="E3760">
        <v>33309.823314528687</v>
      </c>
      <c r="F3760" t="s">
        <v>753</v>
      </c>
      <c r="G3760" t="s">
        <v>775</v>
      </c>
      <c r="H3760" t="s">
        <v>754</v>
      </c>
      <c r="I3760" t="s">
        <v>776</v>
      </c>
    </row>
    <row r="3761" spans="1:9">
      <c r="A3761">
        <v>3760</v>
      </c>
      <c r="B3761" t="s">
        <v>751</v>
      </c>
      <c r="C3761" t="s">
        <v>752</v>
      </c>
      <c r="D3761">
        <v>1996</v>
      </c>
      <c r="E3761">
        <v>33928.93917691485</v>
      </c>
      <c r="F3761" t="s">
        <v>753</v>
      </c>
      <c r="G3761" t="s">
        <v>775</v>
      </c>
      <c r="H3761" t="s">
        <v>754</v>
      </c>
      <c r="I3761" t="s">
        <v>776</v>
      </c>
    </row>
    <row r="3762" spans="1:9">
      <c r="A3762">
        <v>3761</v>
      </c>
      <c r="B3762" t="s">
        <v>751</v>
      </c>
      <c r="C3762" t="s">
        <v>752</v>
      </c>
      <c r="D3762">
        <v>1997</v>
      </c>
      <c r="E3762">
        <v>34512.928209399754</v>
      </c>
      <c r="F3762" t="s">
        <v>753</v>
      </c>
      <c r="G3762" t="s">
        <v>775</v>
      </c>
      <c r="H3762" t="s">
        <v>754</v>
      </c>
      <c r="I3762" t="s">
        <v>776</v>
      </c>
    </row>
    <row r="3763" spans="1:9">
      <c r="A3763">
        <v>3762</v>
      </c>
      <c r="B3763" t="s">
        <v>751</v>
      </c>
      <c r="C3763" t="s">
        <v>752</v>
      </c>
      <c r="D3763">
        <v>1998</v>
      </c>
      <c r="E3763">
        <v>33752.692092358928</v>
      </c>
      <c r="F3763" t="s">
        <v>753</v>
      </c>
      <c r="G3763" t="s">
        <v>775</v>
      </c>
      <c r="H3763" t="s">
        <v>754</v>
      </c>
      <c r="I3763" t="s">
        <v>776</v>
      </c>
    </row>
    <row r="3764" spans="1:9">
      <c r="A3764">
        <v>3763</v>
      </c>
      <c r="B3764" t="s">
        <v>751</v>
      </c>
      <c r="C3764" t="s">
        <v>752</v>
      </c>
      <c r="D3764">
        <v>1999</v>
      </c>
      <c r="E3764">
        <v>33611.144970449641</v>
      </c>
      <c r="F3764" t="s">
        <v>753</v>
      </c>
      <c r="G3764" t="s">
        <v>775</v>
      </c>
      <c r="H3764" t="s">
        <v>754</v>
      </c>
      <c r="I3764" t="s">
        <v>776</v>
      </c>
    </row>
    <row r="3765" spans="1:9">
      <c r="A3765">
        <v>3764</v>
      </c>
      <c r="B3765" t="s">
        <v>751</v>
      </c>
      <c r="C3765" t="s">
        <v>752</v>
      </c>
      <c r="D3765">
        <v>2000</v>
      </c>
      <c r="E3765">
        <v>34653.924201320558</v>
      </c>
      <c r="F3765" t="s">
        <v>753</v>
      </c>
      <c r="G3765" t="s">
        <v>775</v>
      </c>
      <c r="H3765" t="s">
        <v>754</v>
      </c>
      <c r="I3765" t="s">
        <v>776</v>
      </c>
    </row>
    <row r="3766" spans="1:9">
      <c r="A3766">
        <v>3765</v>
      </c>
      <c r="B3766" t="s">
        <v>751</v>
      </c>
      <c r="C3766" t="s">
        <v>752</v>
      </c>
      <c r="D3766">
        <v>2001</v>
      </c>
      <c r="E3766">
        <v>34898.545099062263</v>
      </c>
      <c r="F3766" t="s">
        <v>753</v>
      </c>
      <c r="G3766" t="s">
        <v>775</v>
      </c>
      <c r="H3766" t="s">
        <v>754</v>
      </c>
      <c r="I3766" t="s">
        <v>776</v>
      </c>
    </row>
    <row r="3767" spans="1:9">
      <c r="A3767">
        <v>3766</v>
      </c>
      <c r="B3767" t="s">
        <v>751</v>
      </c>
      <c r="C3767" t="s">
        <v>752</v>
      </c>
      <c r="D3767">
        <v>2002</v>
      </c>
      <c r="E3767">
        <v>34690.632306203312</v>
      </c>
      <c r="F3767" t="s">
        <v>753</v>
      </c>
      <c r="G3767" t="s">
        <v>775</v>
      </c>
      <c r="H3767" t="s">
        <v>754</v>
      </c>
      <c r="I3767" t="s">
        <v>776</v>
      </c>
    </row>
    <row r="3768" spans="1:9">
      <c r="A3768">
        <v>3767</v>
      </c>
      <c r="B3768" t="s">
        <v>751</v>
      </c>
      <c r="C3768" t="s">
        <v>752</v>
      </c>
      <c r="D3768">
        <v>2003</v>
      </c>
      <c r="E3768">
        <v>35300.077328834363</v>
      </c>
      <c r="F3768" t="s">
        <v>753</v>
      </c>
      <c r="G3768" t="s">
        <v>775</v>
      </c>
      <c r="H3768" t="s">
        <v>754</v>
      </c>
      <c r="I3768" t="s">
        <v>776</v>
      </c>
    </row>
    <row r="3769" spans="1:9">
      <c r="A3769">
        <v>3768</v>
      </c>
      <c r="B3769" t="s">
        <v>751</v>
      </c>
      <c r="C3769" t="s">
        <v>752</v>
      </c>
      <c r="D3769">
        <v>2004</v>
      </c>
      <c r="E3769">
        <v>35494.454011366281</v>
      </c>
      <c r="F3769" t="s">
        <v>753</v>
      </c>
      <c r="G3769" t="s">
        <v>775</v>
      </c>
      <c r="H3769" t="s">
        <v>754</v>
      </c>
      <c r="I3769" t="s">
        <v>776</v>
      </c>
    </row>
    <row r="3770" spans="1:9">
      <c r="A3770">
        <v>3769</v>
      </c>
      <c r="B3770" t="s">
        <v>751</v>
      </c>
      <c r="C3770" t="s">
        <v>752</v>
      </c>
      <c r="D3770">
        <v>2005</v>
      </c>
      <c r="E3770">
        <v>35593.734670075741</v>
      </c>
      <c r="F3770" t="s">
        <v>753</v>
      </c>
      <c r="G3770" t="s">
        <v>775</v>
      </c>
      <c r="H3770" t="s">
        <v>754</v>
      </c>
      <c r="I3770" t="s">
        <v>776</v>
      </c>
    </row>
    <row r="3771" spans="1:9">
      <c r="A3771">
        <v>3770</v>
      </c>
      <c r="B3771" t="s">
        <v>751</v>
      </c>
      <c r="C3771" t="s">
        <v>752</v>
      </c>
      <c r="D3771">
        <v>2006</v>
      </c>
      <c r="E3771">
        <v>35667.03909055893</v>
      </c>
      <c r="F3771" t="s">
        <v>753</v>
      </c>
      <c r="G3771" t="s">
        <v>775</v>
      </c>
      <c r="H3771" t="s">
        <v>754</v>
      </c>
      <c r="I3771" t="s">
        <v>776</v>
      </c>
    </row>
    <row r="3772" spans="1:9">
      <c r="A3772">
        <v>3771</v>
      </c>
      <c r="B3772" t="s">
        <v>751</v>
      </c>
      <c r="C3772" t="s">
        <v>752</v>
      </c>
      <c r="D3772">
        <v>2007</v>
      </c>
      <c r="E3772">
        <v>34697.182293997823</v>
      </c>
      <c r="F3772" t="s">
        <v>753</v>
      </c>
      <c r="G3772" t="s">
        <v>775</v>
      </c>
      <c r="H3772" t="s">
        <v>754</v>
      </c>
      <c r="I3772" t="s">
        <v>776</v>
      </c>
    </row>
    <row r="3773" spans="1:9">
      <c r="A3773">
        <v>3772</v>
      </c>
      <c r="B3773" t="s">
        <v>751</v>
      </c>
      <c r="C3773" t="s">
        <v>752</v>
      </c>
      <c r="D3773">
        <v>2008</v>
      </c>
      <c r="E3773">
        <v>33822.688862967749</v>
      </c>
      <c r="F3773" t="s">
        <v>753</v>
      </c>
      <c r="G3773" t="s">
        <v>775</v>
      </c>
      <c r="H3773" t="s">
        <v>754</v>
      </c>
      <c r="I3773" t="s">
        <v>776</v>
      </c>
    </row>
    <row r="3774" spans="1:9">
      <c r="A3774">
        <v>3773</v>
      </c>
      <c r="B3774" t="s">
        <v>751</v>
      </c>
      <c r="C3774" t="s">
        <v>752</v>
      </c>
      <c r="D3774">
        <v>2009</v>
      </c>
      <c r="E3774">
        <v>33763.06780557915</v>
      </c>
      <c r="F3774" t="s">
        <v>753</v>
      </c>
      <c r="G3774" t="s">
        <v>775</v>
      </c>
      <c r="H3774" t="s">
        <v>754</v>
      </c>
      <c r="I3774" t="s">
        <v>776</v>
      </c>
    </row>
    <row r="3775" spans="1:9">
      <c r="A3775">
        <v>3774</v>
      </c>
      <c r="B3775" t="s">
        <v>751</v>
      </c>
      <c r="C3775" t="s">
        <v>752</v>
      </c>
      <c r="D3775">
        <v>2010</v>
      </c>
      <c r="E3775">
        <v>33816.291817173187</v>
      </c>
      <c r="F3775" t="s">
        <v>753</v>
      </c>
      <c r="G3775" t="s">
        <v>775</v>
      </c>
      <c r="H3775" t="s">
        <v>754</v>
      </c>
      <c r="I3775" t="s">
        <v>776</v>
      </c>
    </row>
    <row r="3776" spans="1:9">
      <c r="A3776">
        <v>3775</v>
      </c>
      <c r="B3776" t="s">
        <v>751</v>
      </c>
      <c r="C3776" t="s">
        <v>752</v>
      </c>
      <c r="D3776">
        <v>2011</v>
      </c>
      <c r="E3776">
        <v>34189.829266991706</v>
      </c>
      <c r="F3776" t="s">
        <v>753</v>
      </c>
      <c r="G3776" t="s">
        <v>775</v>
      </c>
      <c r="H3776" t="s">
        <v>754</v>
      </c>
      <c r="I3776" t="s">
        <v>776</v>
      </c>
    </row>
    <row r="3777" spans="1:9">
      <c r="A3777">
        <v>3776</v>
      </c>
      <c r="B3777" t="s">
        <v>751</v>
      </c>
      <c r="C3777" t="s">
        <v>752</v>
      </c>
      <c r="D3777">
        <v>2012</v>
      </c>
      <c r="E3777">
        <v>35174.477373048081</v>
      </c>
      <c r="F3777" t="s">
        <v>753</v>
      </c>
      <c r="G3777" t="s">
        <v>775</v>
      </c>
      <c r="H3777" t="s">
        <v>754</v>
      </c>
      <c r="I3777" t="s">
        <v>776</v>
      </c>
    </row>
    <row r="3778" spans="1:9">
      <c r="A3778">
        <v>3777</v>
      </c>
      <c r="B3778" t="s">
        <v>751</v>
      </c>
      <c r="C3778" t="s">
        <v>752</v>
      </c>
      <c r="D3778">
        <v>2013</v>
      </c>
      <c r="E3778">
        <v>35228.957693138473</v>
      </c>
      <c r="F3778" t="s">
        <v>753</v>
      </c>
      <c r="G3778" t="s">
        <v>775</v>
      </c>
      <c r="H3778" t="s">
        <v>754</v>
      </c>
      <c r="I3778" t="s">
        <v>776</v>
      </c>
    </row>
    <row r="3779" spans="1:9">
      <c r="A3779">
        <v>3778</v>
      </c>
      <c r="B3779" t="s">
        <v>751</v>
      </c>
      <c r="C3779" t="s">
        <v>752</v>
      </c>
      <c r="D3779">
        <v>2014</v>
      </c>
      <c r="E3779">
        <v>35478.609641807037</v>
      </c>
      <c r="F3779" t="s">
        <v>753</v>
      </c>
      <c r="G3779" t="s">
        <v>775</v>
      </c>
      <c r="H3779" t="s">
        <v>754</v>
      </c>
      <c r="I3779" t="s">
        <v>776</v>
      </c>
    </row>
    <row r="3780" spans="1:9">
      <c r="A3780">
        <v>3779</v>
      </c>
      <c r="B3780" t="s">
        <v>751</v>
      </c>
      <c r="C3780" t="s">
        <v>752</v>
      </c>
      <c r="D3780">
        <v>2015</v>
      </c>
      <c r="E3780">
        <v>35091.65146377404</v>
      </c>
      <c r="F3780" t="s">
        <v>753</v>
      </c>
      <c r="G3780" t="s">
        <v>775</v>
      </c>
      <c r="H3780" t="s">
        <v>754</v>
      </c>
      <c r="I3780" t="s">
        <v>776</v>
      </c>
    </row>
    <row r="3781" spans="1:9">
      <c r="A3781">
        <v>3780</v>
      </c>
      <c r="B3781" t="s">
        <v>751</v>
      </c>
      <c r="C3781" t="s">
        <v>752</v>
      </c>
      <c r="D3781">
        <v>2016</v>
      </c>
      <c r="E3781">
        <v>34640.263075590337</v>
      </c>
      <c r="F3781" t="s">
        <v>753</v>
      </c>
      <c r="G3781" t="s">
        <v>775</v>
      </c>
      <c r="H3781" t="s">
        <v>754</v>
      </c>
      <c r="I3781" t="s">
        <v>776</v>
      </c>
    </row>
    <row r="3782" spans="1:9">
      <c r="A3782">
        <v>3781</v>
      </c>
      <c r="B3782" t="s">
        <v>751</v>
      </c>
      <c r="C3782" t="s">
        <v>752</v>
      </c>
      <c r="D3782">
        <v>2017</v>
      </c>
      <c r="E3782">
        <v>34750.080320207271</v>
      </c>
      <c r="F3782" t="s">
        <v>753</v>
      </c>
      <c r="G3782" t="s">
        <v>775</v>
      </c>
      <c r="H3782" t="s">
        <v>754</v>
      </c>
      <c r="I3782" t="s">
        <v>776</v>
      </c>
    </row>
    <row r="3783" spans="1:9">
      <c r="A3783">
        <v>3782</v>
      </c>
      <c r="B3783" t="s">
        <v>751</v>
      </c>
      <c r="C3783" t="s">
        <v>752</v>
      </c>
      <c r="D3783">
        <v>2018</v>
      </c>
      <c r="E3783">
        <v>34883.278618874618</v>
      </c>
      <c r="F3783" t="s">
        <v>753</v>
      </c>
      <c r="G3783" t="s">
        <v>775</v>
      </c>
      <c r="H3783" t="s">
        <v>754</v>
      </c>
      <c r="I3783" t="s">
        <v>776</v>
      </c>
    </row>
    <row r="3784" spans="1:9">
      <c r="A3784">
        <v>3783</v>
      </c>
      <c r="B3784" t="s">
        <v>751</v>
      </c>
      <c r="C3784" t="s">
        <v>752</v>
      </c>
      <c r="D3784">
        <v>2019</v>
      </c>
      <c r="E3784">
        <v>35073.579112072199</v>
      </c>
      <c r="F3784" t="s">
        <v>753</v>
      </c>
      <c r="G3784" t="s">
        <v>775</v>
      </c>
      <c r="H3784" t="s">
        <v>754</v>
      </c>
      <c r="I3784" t="s">
        <v>776</v>
      </c>
    </row>
    <row r="3785" spans="1:9">
      <c r="A3785">
        <v>3784</v>
      </c>
      <c r="B3785" t="s">
        <v>751</v>
      </c>
      <c r="C3785" t="s">
        <v>752</v>
      </c>
      <c r="D3785">
        <v>2020</v>
      </c>
      <c r="E3785">
        <v>34937.79588146801</v>
      </c>
      <c r="F3785" t="s">
        <v>753</v>
      </c>
      <c r="G3785" t="s">
        <v>775</v>
      </c>
      <c r="H3785" t="s">
        <v>754</v>
      </c>
      <c r="I3785" t="s">
        <v>776</v>
      </c>
    </row>
    <row r="3786" spans="1:9">
      <c r="A3786">
        <v>3785</v>
      </c>
      <c r="B3786" t="s">
        <v>751</v>
      </c>
      <c r="C3786" t="s">
        <v>752</v>
      </c>
      <c r="D3786">
        <v>2021</v>
      </c>
      <c r="E3786">
        <v>34977.070160879994</v>
      </c>
      <c r="F3786" t="s">
        <v>753</v>
      </c>
      <c r="G3786" t="s">
        <v>775</v>
      </c>
      <c r="H3786" t="s">
        <v>754</v>
      </c>
      <c r="I3786" t="s">
        <v>776</v>
      </c>
    </row>
    <row r="3787" spans="1:9">
      <c r="A3787">
        <v>3786</v>
      </c>
      <c r="B3787" t="s">
        <v>751</v>
      </c>
      <c r="C3787" t="s">
        <v>752</v>
      </c>
      <c r="D3787">
        <v>2022</v>
      </c>
      <c r="E3787">
        <v>34150.526512935387</v>
      </c>
      <c r="F3787" t="s">
        <v>753</v>
      </c>
      <c r="G3787" t="s">
        <v>775</v>
      </c>
      <c r="H3787" t="s">
        <v>754</v>
      </c>
      <c r="I3787" t="s">
        <v>776</v>
      </c>
    </row>
    <row r="3788" spans="1:9">
      <c r="A3788">
        <v>3787</v>
      </c>
      <c r="B3788" t="s">
        <v>751</v>
      </c>
      <c r="C3788" t="s">
        <v>752</v>
      </c>
      <c r="D3788">
        <v>2023</v>
      </c>
      <c r="E3788">
        <v>33449.760662040317</v>
      </c>
      <c r="F3788" t="s">
        <v>753</v>
      </c>
      <c r="G3788" t="s">
        <v>775</v>
      </c>
      <c r="H3788" t="s">
        <v>754</v>
      </c>
      <c r="I3788" t="s">
        <v>776</v>
      </c>
    </row>
    <row r="3789" spans="1:9">
      <c r="A3789">
        <v>3788</v>
      </c>
      <c r="B3789" t="s">
        <v>751</v>
      </c>
      <c r="C3789" t="s">
        <v>752</v>
      </c>
      <c r="D3789">
        <v>2024</v>
      </c>
      <c r="E3789">
        <v>33200.435850000002</v>
      </c>
      <c r="F3789" t="s">
        <v>753</v>
      </c>
      <c r="G3789" t="s">
        <v>775</v>
      </c>
      <c r="H3789" t="s">
        <v>754</v>
      </c>
      <c r="I3789" t="s">
        <v>776</v>
      </c>
    </row>
    <row r="3790" spans="1:9">
      <c r="A3790">
        <v>3789</v>
      </c>
      <c r="B3790" t="s">
        <v>751</v>
      </c>
      <c r="C3790" t="s">
        <v>752</v>
      </c>
      <c r="D3790">
        <v>2025</v>
      </c>
      <c r="E3790">
        <v>33200.108650000002</v>
      </c>
      <c r="F3790" t="s">
        <v>753</v>
      </c>
      <c r="G3790" t="s">
        <v>775</v>
      </c>
      <c r="H3790" t="s">
        <v>754</v>
      </c>
      <c r="I3790" t="s">
        <v>776</v>
      </c>
    </row>
    <row r="3791" spans="1:9">
      <c r="A3791">
        <v>3790</v>
      </c>
      <c r="B3791" t="s">
        <v>751</v>
      </c>
      <c r="C3791" t="s">
        <v>752</v>
      </c>
      <c r="D3791">
        <v>2026</v>
      </c>
      <c r="E3791">
        <v>33206.784399999997</v>
      </c>
      <c r="F3791" t="s">
        <v>753</v>
      </c>
      <c r="G3791" t="s">
        <v>775</v>
      </c>
      <c r="H3791" t="s">
        <v>754</v>
      </c>
      <c r="I3791" t="s">
        <v>776</v>
      </c>
    </row>
    <row r="3792" spans="1:9">
      <c r="A3792">
        <v>3791</v>
      </c>
      <c r="B3792" t="s">
        <v>751</v>
      </c>
      <c r="C3792" t="s">
        <v>752</v>
      </c>
      <c r="D3792">
        <v>2027</v>
      </c>
      <c r="E3792">
        <v>33124.115469999997</v>
      </c>
      <c r="F3792" t="s">
        <v>753</v>
      </c>
      <c r="G3792" t="s">
        <v>775</v>
      </c>
      <c r="H3792" t="s">
        <v>754</v>
      </c>
      <c r="I3792" t="s">
        <v>776</v>
      </c>
    </row>
    <row r="3793" spans="1:9">
      <c r="A3793">
        <v>3792</v>
      </c>
      <c r="B3793" t="s">
        <v>751</v>
      </c>
      <c r="C3793" t="s">
        <v>752</v>
      </c>
      <c r="D3793">
        <v>2028</v>
      </c>
      <c r="E3793">
        <v>33133.334170000002</v>
      </c>
      <c r="F3793" t="s">
        <v>753</v>
      </c>
      <c r="G3793" t="s">
        <v>775</v>
      </c>
      <c r="H3793" t="s">
        <v>754</v>
      </c>
      <c r="I3793" t="s">
        <v>776</v>
      </c>
    </row>
    <row r="3794" spans="1:9">
      <c r="A3794">
        <v>3793</v>
      </c>
      <c r="B3794" t="s">
        <v>751</v>
      </c>
      <c r="C3794" t="s">
        <v>752</v>
      </c>
      <c r="D3794">
        <v>2029</v>
      </c>
      <c r="E3794">
        <v>32821.092069999999</v>
      </c>
      <c r="F3794" t="s">
        <v>753</v>
      </c>
      <c r="G3794" t="s">
        <v>775</v>
      </c>
      <c r="H3794" t="s">
        <v>754</v>
      </c>
      <c r="I3794" t="s">
        <v>776</v>
      </c>
    </row>
    <row r="3795" spans="1:9">
      <c r="A3795">
        <v>3794</v>
      </c>
      <c r="B3795" t="s">
        <v>751</v>
      </c>
      <c r="C3795" t="s">
        <v>752</v>
      </c>
      <c r="D3795">
        <v>2030</v>
      </c>
      <c r="E3795">
        <v>32549.765950000001</v>
      </c>
      <c r="F3795" t="s">
        <v>753</v>
      </c>
      <c r="G3795" t="s">
        <v>775</v>
      </c>
      <c r="H3795" t="s">
        <v>754</v>
      </c>
      <c r="I3795" t="s">
        <v>776</v>
      </c>
    </row>
    <row r="3796" spans="1:9">
      <c r="A3796">
        <v>3795</v>
      </c>
      <c r="B3796" t="s">
        <v>751</v>
      </c>
      <c r="C3796" t="s">
        <v>752</v>
      </c>
      <c r="D3796">
        <v>2031</v>
      </c>
      <c r="E3796">
        <v>32525.520990000001</v>
      </c>
      <c r="F3796" t="s">
        <v>753</v>
      </c>
      <c r="G3796" t="s">
        <v>775</v>
      </c>
      <c r="H3796" t="s">
        <v>754</v>
      </c>
      <c r="I3796" t="s">
        <v>776</v>
      </c>
    </row>
    <row r="3797" spans="1:9">
      <c r="A3797">
        <v>3796</v>
      </c>
      <c r="B3797" t="s">
        <v>751</v>
      </c>
      <c r="C3797" t="s">
        <v>752</v>
      </c>
      <c r="D3797">
        <v>2032</v>
      </c>
      <c r="E3797">
        <v>32559.89171</v>
      </c>
      <c r="F3797" t="s">
        <v>753</v>
      </c>
      <c r="G3797" t="s">
        <v>775</v>
      </c>
      <c r="H3797" t="s">
        <v>754</v>
      </c>
      <c r="I3797" t="s">
        <v>776</v>
      </c>
    </row>
    <row r="3798" spans="1:9">
      <c r="A3798">
        <v>3797</v>
      </c>
      <c r="B3798" t="s">
        <v>751</v>
      </c>
      <c r="C3798" t="s">
        <v>752</v>
      </c>
      <c r="D3798">
        <v>2033</v>
      </c>
      <c r="E3798">
        <v>32465.83308</v>
      </c>
      <c r="F3798" t="s">
        <v>753</v>
      </c>
      <c r="G3798" t="s">
        <v>775</v>
      </c>
      <c r="H3798" t="s">
        <v>754</v>
      </c>
      <c r="I3798" t="s">
        <v>776</v>
      </c>
    </row>
    <row r="3799" spans="1:9">
      <c r="A3799">
        <v>3798</v>
      </c>
      <c r="B3799" t="s">
        <v>751</v>
      </c>
      <c r="C3799" t="s">
        <v>752</v>
      </c>
      <c r="D3799">
        <v>2034</v>
      </c>
      <c r="E3799">
        <v>32521.389790000001</v>
      </c>
      <c r="F3799" t="s">
        <v>753</v>
      </c>
      <c r="G3799" t="s">
        <v>775</v>
      </c>
      <c r="H3799" t="s">
        <v>754</v>
      </c>
      <c r="I3799" t="s">
        <v>776</v>
      </c>
    </row>
    <row r="3800" spans="1:9">
      <c r="A3800">
        <v>3799</v>
      </c>
      <c r="B3800" t="s">
        <v>751</v>
      </c>
      <c r="C3800" t="s">
        <v>752</v>
      </c>
      <c r="D3800">
        <v>2035</v>
      </c>
      <c r="E3800">
        <v>32570.64543</v>
      </c>
      <c r="F3800" t="s">
        <v>753</v>
      </c>
      <c r="G3800" t="s">
        <v>775</v>
      </c>
      <c r="H3800" t="s">
        <v>754</v>
      </c>
      <c r="I3800" t="s">
        <v>776</v>
      </c>
    </row>
    <row r="3801" spans="1:9">
      <c r="A3801">
        <v>3800</v>
      </c>
      <c r="B3801" t="s">
        <v>751</v>
      </c>
      <c r="C3801" t="s">
        <v>752</v>
      </c>
      <c r="D3801">
        <v>2036</v>
      </c>
      <c r="E3801">
        <v>32657.854189999998</v>
      </c>
      <c r="F3801" t="s">
        <v>753</v>
      </c>
      <c r="G3801" t="s">
        <v>775</v>
      </c>
      <c r="H3801" t="s">
        <v>754</v>
      </c>
      <c r="I3801" t="s">
        <v>776</v>
      </c>
    </row>
    <row r="3802" spans="1:9">
      <c r="A3802">
        <v>3801</v>
      </c>
      <c r="B3802" t="s">
        <v>751</v>
      </c>
      <c r="C3802" t="s">
        <v>752</v>
      </c>
      <c r="D3802">
        <v>2037</v>
      </c>
      <c r="E3802">
        <v>32539.139790000001</v>
      </c>
      <c r="F3802" t="s">
        <v>753</v>
      </c>
      <c r="G3802" t="s">
        <v>775</v>
      </c>
      <c r="H3802" t="s">
        <v>754</v>
      </c>
      <c r="I3802" t="s">
        <v>776</v>
      </c>
    </row>
    <row r="3803" spans="1:9">
      <c r="A3803">
        <v>3802</v>
      </c>
      <c r="B3803" t="s">
        <v>751</v>
      </c>
      <c r="C3803" t="s">
        <v>752</v>
      </c>
      <c r="D3803">
        <v>2038</v>
      </c>
      <c r="E3803">
        <v>32557.66548</v>
      </c>
      <c r="F3803" t="s">
        <v>753</v>
      </c>
      <c r="G3803" t="s">
        <v>775</v>
      </c>
      <c r="H3803" t="s">
        <v>754</v>
      </c>
      <c r="I3803" t="s">
        <v>776</v>
      </c>
    </row>
    <row r="3804" spans="1:9">
      <c r="A3804">
        <v>3803</v>
      </c>
      <c r="B3804" t="s">
        <v>751</v>
      </c>
      <c r="C3804" t="s">
        <v>752</v>
      </c>
      <c r="D3804">
        <v>2039</v>
      </c>
      <c r="E3804">
        <v>32582.219980000002</v>
      </c>
      <c r="F3804" t="s">
        <v>753</v>
      </c>
      <c r="G3804" t="s">
        <v>775</v>
      </c>
      <c r="H3804" t="s">
        <v>754</v>
      </c>
      <c r="I3804" t="s">
        <v>776</v>
      </c>
    </row>
    <row r="3805" spans="1:9">
      <c r="A3805">
        <v>3804</v>
      </c>
      <c r="B3805" t="s">
        <v>751</v>
      </c>
      <c r="C3805" t="s">
        <v>752</v>
      </c>
      <c r="D3805">
        <v>2040</v>
      </c>
      <c r="E3805">
        <v>32739.401310000001</v>
      </c>
      <c r="F3805" t="s">
        <v>753</v>
      </c>
      <c r="G3805" t="s">
        <v>775</v>
      </c>
      <c r="H3805" t="s">
        <v>754</v>
      </c>
      <c r="I3805" t="s">
        <v>776</v>
      </c>
    </row>
    <row r="3806" spans="1:9">
      <c r="A3806">
        <v>3805</v>
      </c>
      <c r="B3806" t="s">
        <v>751</v>
      </c>
      <c r="C3806" t="s">
        <v>752</v>
      </c>
      <c r="D3806">
        <v>2041</v>
      </c>
      <c r="E3806">
        <v>32749.604240000001</v>
      </c>
      <c r="F3806" t="s">
        <v>753</v>
      </c>
      <c r="G3806" t="s">
        <v>775</v>
      </c>
      <c r="H3806" t="s">
        <v>754</v>
      </c>
      <c r="I3806" t="s">
        <v>776</v>
      </c>
    </row>
    <row r="3807" spans="1:9">
      <c r="A3807">
        <v>3806</v>
      </c>
      <c r="B3807" t="s">
        <v>751</v>
      </c>
      <c r="C3807" t="s">
        <v>752</v>
      </c>
      <c r="D3807">
        <v>2042</v>
      </c>
      <c r="E3807">
        <v>32835.315000000002</v>
      </c>
      <c r="F3807" t="s">
        <v>753</v>
      </c>
      <c r="G3807" t="s">
        <v>775</v>
      </c>
      <c r="H3807" t="s">
        <v>754</v>
      </c>
      <c r="I3807" t="s">
        <v>776</v>
      </c>
    </row>
    <row r="3808" spans="1:9">
      <c r="A3808">
        <v>3807</v>
      </c>
      <c r="B3808" t="s">
        <v>751</v>
      </c>
      <c r="C3808" t="s">
        <v>752</v>
      </c>
      <c r="D3808">
        <v>2043</v>
      </c>
      <c r="E3808">
        <v>32923.94599</v>
      </c>
      <c r="F3808" t="s">
        <v>753</v>
      </c>
      <c r="G3808" t="s">
        <v>775</v>
      </c>
      <c r="H3808" t="s">
        <v>754</v>
      </c>
      <c r="I3808" t="s">
        <v>776</v>
      </c>
    </row>
    <row r="3809" spans="1:9">
      <c r="A3809">
        <v>3808</v>
      </c>
      <c r="B3809" t="s">
        <v>751</v>
      </c>
      <c r="C3809" t="s">
        <v>752</v>
      </c>
      <c r="D3809">
        <v>2044</v>
      </c>
      <c r="E3809">
        <v>33083.631419999998</v>
      </c>
      <c r="F3809" t="s">
        <v>753</v>
      </c>
      <c r="G3809" t="s">
        <v>775</v>
      </c>
      <c r="H3809" t="s">
        <v>754</v>
      </c>
      <c r="I3809" t="s">
        <v>776</v>
      </c>
    </row>
    <row r="3810" spans="1:9">
      <c r="A3810">
        <v>3809</v>
      </c>
      <c r="B3810" t="s">
        <v>751</v>
      </c>
      <c r="C3810" t="s">
        <v>752</v>
      </c>
      <c r="D3810">
        <v>2045</v>
      </c>
      <c r="E3810">
        <v>33095.695339999998</v>
      </c>
      <c r="F3810" t="s">
        <v>753</v>
      </c>
      <c r="G3810" t="s">
        <v>775</v>
      </c>
      <c r="H3810" t="s">
        <v>754</v>
      </c>
      <c r="I3810" t="s">
        <v>776</v>
      </c>
    </row>
    <row r="3811" spans="1:9">
      <c r="A3811">
        <v>3810</v>
      </c>
      <c r="B3811" t="s">
        <v>751</v>
      </c>
      <c r="C3811" t="s">
        <v>752</v>
      </c>
      <c r="D3811">
        <v>2046</v>
      </c>
      <c r="E3811">
        <v>33183.481639999998</v>
      </c>
      <c r="F3811" t="s">
        <v>753</v>
      </c>
      <c r="G3811" t="s">
        <v>775</v>
      </c>
      <c r="H3811" t="s">
        <v>754</v>
      </c>
      <c r="I3811" t="s">
        <v>776</v>
      </c>
    </row>
    <row r="3812" spans="1:9">
      <c r="A3812">
        <v>3811</v>
      </c>
      <c r="B3812" t="s">
        <v>751</v>
      </c>
      <c r="C3812" t="s">
        <v>752</v>
      </c>
      <c r="D3812">
        <v>2047</v>
      </c>
      <c r="E3812">
        <v>33273.988100000002</v>
      </c>
      <c r="F3812" t="s">
        <v>753</v>
      </c>
      <c r="G3812" t="s">
        <v>775</v>
      </c>
      <c r="H3812" t="s">
        <v>754</v>
      </c>
      <c r="I3812" t="s">
        <v>776</v>
      </c>
    </row>
    <row r="3813" spans="1:9">
      <c r="A3813">
        <v>3812</v>
      </c>
      <c r="B3813" t="s">
        <v>751</v>
      </c>
      <c r="C3813" t="s">
        <v>752</v>
      </c>
      <c r="D3813">
        <v>2048</v>
      </c>
      <c r="E3813">
        <v>33436.33541</v>
      </c>
      <c r="F3813" t="s">
        <v>753</v>
      </c>
      <c r="G3813" t="s">
        <v>775</v>
      </c>
      <c r="H3813" t="s">
        <v>754</v>
      </c>
      <c r="I3813" t="s">
        <v>776</v>
      </c>
    </row>
    <row r="3814" spans="1:9">
      <c r="A3814">
        <v>3813</v>
      </c>
      <c r="B3814" t="s">
        <v>751</v>
      </c>
      <c r="C3814" t="s">
        <v>752</v>
      </c>
      <c r="D3814">
        <v>2049</v>
      </c>
      <c r="E3814">
        <v>33450.657720000003</v>
      </c>
      <c r="F3814" t="s">
        <v>753</v>
      </c>
      <c r="G3814" t="s">
        <v>775</v>
      </c>
      <c r="H3814" t="s">
        <v>754</v>
      </c>
      <c r="I3814" t="s">
        <v>776</v>
      </c>
    </row>
    <row r="3815" spans="1:9">
      <c r="A3815">
        <v>3814</v>
      </c>
      <c r="B3815" t="s">
        <v>751</v>
      </c>
      <c r="C3815" t="s">
        <v>752</v>
      </c>
      <c r="D3815">
        <v>2050</v>
      </c>
      <c r="E3815">
        <v>33469.34577</v>
      </c>
      <c r="F3815" t="s">
        <v>753</v>
      </c>
      <c r="G3815" t="s">
        <v>775</v>
      </c>
      <c r="H3815" t="s">
        <v>754</v>
      </c>
      <c r="I3815" t="s">
        <v>776</v>
      </c>
    </row>
    <row r="3816" spans="1:9">
      <c r="A3816">
        <v>3815</v>
      </c>
      <c r="B3816" t="s">
        <v>751</v>
      </c>
      <c r="C3816" t="s">
        <v>756</v>
      </c>
      <c r="D3816">
        <v>1990</v>
      </c>
      <c r="E3816">
        <v>335.67906394850041</v>
      </c>
      <c r="F3816" t="s">
        <v>753</v>
      </c>
      <c r="G3816" t="s">
        <v>775</v>
      </c>
      <c r="H3816" t="s">
        <v>754</v>
      </c>
      <c r="I3816" t="s">
        <v>776</v>
      </c>
    </row>
    <row r="3817" spans="1:9">
      <c r="A3817">
        <v>3816</v>
      </c>
      <c r="B3817" t="s">
        <v>751</v>
      </c>
      <c r="C3817" t="s">
        <v>756</v>
      </c>
      <c r="D3817">
        <v>1991</v>
      </c>
      <c r="E3817">
        <v>371.90615144239018</v>
      </c>
      <c r="F3817" t="s">
        <v>753</v>
      </c>
      <c r="G3817" t="s">
        <v>775</v>
      </c>
      <c r="H3817" t="s">
        <v>754</v>
      </c>
      <c r="I3817" t="s">
        <v>776</v>
      </c>
    </row>
    <row r="3818" spans="1:9">
      <c r="A3818">
        <v>3817</v>
      </c>
      <c r="B3818" t="s">
        <v>751</v>
      </c>
      <c r="C3818" t="s">
        <v>756</v>
      </c>
      <c r="D3818">
        <v>1992</v>
      </c>
      <c r="E3818">
        <v>394.76661750439598</v>
      </c>
      <c r="F3818" t="s">
        <v>753</v>
      </c>
      <c r="G3818" t="s">
        <v>775</v>
      </c>
      <c r="H3818" t="s">
        <v>754</v>
      </c>
      <c r="I3818" t="s">
        <v>776</v>
      </c>
    </row>
    <row r="3819" spans="1:9">
      <c r="A3819">
        <v>3818</v>
      </c>
      <c r="B3819" t="s">
        <v>751</v>
      </c>
      <c r="C3819" t="s">
        <v>756</v>
      </c>
      <c r="D3819">
        <v>1993</v>
      </c>
      <c r="E3819">
        <v>442.64120134394068</v>
      </c>
      <c r="F3819" t="s">
        <v>753</v>
      </c>
      <c r="G3819" t="s">
        <v>775</v>
      </c>
      <c r="H3819" t="s">
        <v>754</v>
      </c>
      <c r="I3819" t="s">
        <v>776</v>
      </c>
    </row>
    <row r="3820" spans="1:9">
      <c r="A3820">
        <v>3819</v>
      </c>
      <c r="B3820" t="s">
        <v>751</v>
      </c>
      <c r="C3820" t="s">
        <v>756</v>
      </c>
      <c r="D3820">
        <v>1994</v>
      </c>
      <c r="E3820">
        <v>500.41393501738128</v>
      </c>
      <c r="F3820" t="s">
        <v>753</v>
      </c>
      <c r="G3820" t="s">
        <v>775</v>
      </c>
      <c r="H3820" t="s">
        <v>754</v>
      </c>
      <c r="I3820" t="s">
        <v>776</v>
      </c>
    </row>
    <row r="3821" spans="1:9">
      <c r="A3821">
        <v>3820</v>
      </c>
      <c r="B3821" t="s">
        <v>751</v>
      </c>
      <c r="C3821" t="s">
        <v>756</v>
      </c>
      <c r="D3821">
        <v>1995</v>
      </c>
      <c r="E3821">
        <v>582.37680143737566</v>
      </c>
      <c r="F3821" t="s">
        <v>753</v>
      </c>
      <c r="G3821" t="s">
        <v>775</v>
      </c>
      <c r="H3821" t="s">
        <v>754</v>
      </c>
      <c r="I3821" t="s">
        <v>776</v>
      </c>
    </row>
    <row r="3822" spans="1:9">
      <c r="A3822">
        <v>3821</v>
      </c>
      <c r="B3822" t="s">
        <v>751</v>
      </c>
      <c r="C3822" t="s">
        <v>756</v>
      </c>
      <c r="D3822">
        <v>1996</v>
      </c>
      <c r="E3822">
        <v>541.38352746514397</v>
      </c>
      <c r="F3822" t="s">
        <v>753</v>
      </c>
      <c r="G3822" t="s">
        <v>775</v>
      </c>
      <c r="H3822" t="s">
        <v>754</v>
      </c>
      <c r="I3822" t="s">
        <v>776</v>
      </c>
    </row>
    <row r="3823" spans="1:9">
      <c r="A3823">
        <v>3822</v>
      </c>
      <c r="B3823" t="s">
        <v>751</v>
      </c>
      <c r="C3823" t="s">
        <v>756</v>
      </c>
      <c r="D3823">
        <v>1997</v>
      </c>
      <c r="E3823">
        <v>568.00527997500399</v>
      </c>
      <c r="F3823" t="s">
        <v>753</v>
      </c>
      <c r="G3823" t="s">
        <v>775</v>
      </c>
      <c r="H3823" t="s">
        <v>754</v>
      </c>
      <c r="I3823" t="s">
        <v>776</v>
      </c>
    </row>
    <row r="3824" spans="1:9">
      <c r="A3824">
        <v>3823</v>
      </c>
      <c r="B3824" t="s">
        <v>751</v>
      </c>
      <c r="C3824" t="s">
        <v>756</v>
      </c>
      <c r="D3824">
        <v>1998</v>
      </c>
      <c r="E3824">
        <v>644.77509585238522</v>
      </c>
      <c r="F3824" t="s">
        <v>753</v>
      </c>
      <c r="G3824" t="s">
        <v>775</v>
      </c>
      <c r="H3824" t="s">
        <v>754</v>
      </c>
      <c r="I3824" t="s">
        <v>776</v>
      </c>
    </row>
    <row r="3825" spans="1:9">
      <c r="A3825">
        <v>3824</v>
      </c>
      <c r="B3825" t="s">
        <v>751</v>
      </c>
      <c r="C3825" t="s">
        <v>756</v>
      </c>
      <c r="D3825">
        <v>1999</v>
      </c>
      <c r="E3825">
        <v>743.1827698796393</v>
      </c>
      <c r="F3825" t="s">
        <v>753</v>
      </c>
      <c r="G3825" t="s">
        <v>775</v>
      </c>
      <c r="H3825" t="s">
        <v>754</v>
      </c>
      <c r="I3825" t="s">
        <v>776</v>
      </c>
    </row>
    <row r="3826" spans="1:9">
      <c r="A3826">
        <v>3825</v>
      </c>
      <c r="B3826" t="s">
        <v>751</v>
      </c>
      <c r="C3826" t="s">
        <v>756</v>
      </c>
      <c r="D3826">
        <v>2000</v>
      </c>
      <c r="E3826">
        <v>790.77977704553166</v>
      </c>
      <c r="F3826" t="s">
        <v>753</v>
      </c>
      <c r="G3826" t="s">
        <v>775</v>
      </c>
      <c r="H3826" t="s">
        <v>754</v>
      </c>
      <c r="I3826" t="s">
        <v>776</v>
      </c>
    </row>
    <row r="3827" spans="1:9">
      <c r="A3827">
        <v>3826</v>
      </c>
      <c r="B3827" t="s">
        <v>751</v>
      </c>
      <c r="C3827" t="s">
        <v>756</v>
      </c>
      <c r="D3827">
        <v>2001</v>
      </c>
      <c r="E3827">
        <v>901.74608380166364</v>
      </c>
      <c r="F3827" t="s">
        <v>753</v>
      </c>
      <c r="G3827" t="s">
        <v>775</v>
      </c>
      <c r="H3827" t="s">
        <v>754</v>
      </c>
      <c r="I3827" t="s">
        <v>776</v>
      </c>
    </row>
    <row r="3828" spans="1:9">
      <c r="A3828">
        <v>3827</v>
      </c>
      <c r="B3828" t="s">
        <v>751</v>
      </c>
      <c r="C3828" t="s">
        <v>756</v>
      </c>
      <c r="D3828">
        <v>2002</v>
      </c>
      <c r="E3828">
        <v>1033.900568909587</v>
      </c>
      <c r="F3828" t="s">
        <v>753</v>
      </c>
      <c r="G3828" t="s">
        <v>775</v>
      </c>
      <c r="H3828" t="s">
        <v>754</v>
      </c>
      <c r="I3828" t="s">
        <v>776</v>
      </c>
    </row>
    <row r="3829" spans="1:9">
      <c r="A3829">
        <v>3828</v>
      </c>
      <c r="B3829" t="s">
        <v>751</v>
      </c>
      <c r="C3829" t="s">
        <v>756</v>
      </c>
      <c r="D3829">
        <v>2003</v>
      </c>
      <c r="E3829">
        <v>1001.7259658456539</v>
      </c>
      <c r="F3829" t="s">
        <v>753</v>
      </c>
      <c r="G3829" t="s">
        <v>775</v>
      </c>
      <c r="H3829" t="s">
        <v>754</v>
      </c>
      <c r="I3829" t="s">
        <v>776</v>
      </c>
    </row>
    <row r="3830" spans="1:9">
      <c r="A3830">
        <v>3829</v>
      </c>
      <c r="B3830" t="s">
        <v>751</v>
      </c>
      <c r="C3830" t="s">
        <v>756</v>
      </c>
      <c r="D3830">
        <v>2004</v>
      </c>
      <c r="E3830">
        <v>1006.908266386383</v>
      </c>
      <c r="F3830" t="s">
        <v>753</v>
      </c>
      <c r="G3830" t="s">
        <v>775</v>
      </c>
      <c r="H3830" t="s">
        <v>754</v>
      </c>
      <c r="I3830" t="s">
        <v>776</v>
      </c>
    </row>
    <row r="3831" spans="1:9">
      <c r="A3831">
        <v>3830</v>
      </c>
      <c r="B3831" t="s">
        <v>751</v>
      </c>
      <c r="C3831" t="s">
        <v>756</v>
      </c>
      <c r="D3831">
        <v>2005</v>
      </c>
      <c r="E3831">
        <v>1064.1014056601909</v>
      </c>
      <c r="F3831" t="s">
        <v>753</v>
      </c>
      <c r="G3831" t="s">
        <v>775</v>
      </c>
      <c r="H3831" t="s">
        <v>754</v>
      </c>
      <c r="I3831" t="s">
        <v>776</v>
      </c>
    </row>
    <row r="3832" spans="1:9">
      <c r="A3832">
        <v>3831</v>
      </c>
      <c r="B3832" t="s">
        <v>751</v>
      </c>
      <c r="C3832" t="s">
        <v>756</v>
      </c>
      <c r="D3832">
        <v>2006</v>
      </c>
      <c r="E3832">
        <v>929.82371535332504</v>
      </c>
      <c r="F3832" t="s">
        <v>753</v>
      </c>
      <c r="G3832" t="s">
        <v>775</v>
      </c>
      <c r="H3832" t="s">
        <v>754</v>
      </c>
      <c r="I3832" t="s">
        <v>776</v>
      </c>
    </row>
    <row r="3833" spans="1:9">
      <c r="A3833">
        <v>3832</v>
      </c>
      <c r="B3833" t="s">
        <v>751</v>
      </c>
      <c r="C3833" t="s">
        <v>756</v>
      </c>
      <c r="D3833">
        <v>2007</v>
      </c>
      <c r="E3833">
        <v>995.82021588839643</v>
      </c>
      <c r="F3833" t="s">
        <v>753</v>
      </c>
      <c r="G3833" t="s">
        <v>775</v>
      </c>
      <c r="H3833" t="s">
        <v>754</v>
      </c>
      <c r="I3833" t="s">
        <v>776</v>
      </c>
    </row>
    <row r="3834" spans="1:9">
      <c r="A3834">
        <v>3833</v>
      </c>
      <c r="B3834" t="s">
        <v>751</v>
      </c>
      <c r="C3834" t="s">
        <v>756</v>
      </c>
      <c r="D3834">
        <v>2008</v>
      </c>
      <c r="E3834">
        <v>942.63769462898597</v>
      </c>
      <c r="F3834" t="s">
        <v>753</v>
      </c>
      <c r="G3834" t="s">
        <v>775</v>
      </c>
      <c r="H3834" t="s">
        <v>754</v>
      </c>
      <c r="I3834" t="s">
        <v>776</v>
      </c>
    </row>
    <row r="3835" spans="1:9">
      <c r="A3835">
        <v>3834</v>
      </c>
      <c r="B3835" t="s">
        <v>751</v>
      </c>
      <c r="C3835" t="s">
        <v>756</v>
      </c>
      <c r="D3835">
        <v>2009</v>
      </c>
      <c r="E3835">
        <v>965.77074532463757</v>
      </c>
      <c r="F3835" t="s">
        <v>753</v>
      </c>
      <c r="G3835" t="s">
        <v>775</v>
      </c>
      <c r="H3835" t="s">
        <v>754</v>
      </c>
      <c r="I3835" t="s">
        <v>776</v>
      </c>
    </row>
    <row r="3836" spans="1:9">
      <c r="A3836">
        <v>3835</v>
      </c>
      <c r="B3836" t="s">
        <v>751</v>
      </c>
      <c r="C3836" t="s">
        <v>756</v>
      </c>
      <c r="D3836">
        <v>2010</v>
      </c>
      <c r="E3836">
        <v>961.19529073333365</v>
      </c>
      <c r="F3836" t="s">
        <v>753</v>
      </c>
      <c r="G3836" t="s">
        <v>775</v>
      </c>
      <c r="H3836" t="s">
        <v>754</v>
      </c>
      <c r="I3836" t="s">
        <v>776</v>
      </c>
    </row>
    <row r="3837" spans="1:9">
      <c r="A3837">
        <v>3836</v>
      </c>
      <c r="B3837" t="s">
        <v>751</v>
      </c>
      <c r="C3837" t="s">
        <v>756</v>
      </c>
      <c r="D3837">
        <v>2011</v>
      </c>
      <c r="E3837">
        <v>1019.706721924638</v>
      </c>
      <c r="F3837" t="s">
        <v>753</v>
      </c>
      <c r="G3837" t="s">
        <v>775</v>
      </c>
      <c r="H3837" t="s">
        <v>754</v>
      </c>
      <c r="I3837" t="s">
        <v>776</v>
      </c>
    </row>
    <row r="3838" spans="1:9">
      <c r="A3838">
        <v>3837</v>
      </c>
      <c r="B3838" t="s">
        <v>751</v>
      </c>
      <c r="C3838" t="s">
        <v>756</v>
      </c>
      <c r="D3838">
        <v>2012</v>
      </c>
      <c r="E3838">
        <v>1056.7803060434801</v>
      </c>
      <c r="F3838" t="s">
        <v>753</v>
      </c>
      <c r="G3838" t="s">
        <v>775</v>
      </c>
      <c r="H3838" t="s">
        <v>754</v>
      </c>
      <c r="I3838" t="s">
        <v>776</v>
      </c>
    </row>
    <row r="3839" spans="1:9">
      <c r="A3839">
        <v>3838</v>
      </c>
      <c r="B3839" t="s">
        <v>751</v>
      </c>
      <c r="C3839" t="s">
        <v>756</v>
      </c>
      <c r="D3839">
        <v>2013</v>
      </c>
      <c r="E3839">
        <v>965.93459042028996</v>
      </c>
      <c r="F3839" t="s">
        <v>753</v>
      </c>
      <c r="G3839" t="s">
        <v>775</v>
      </c>
      <c r="H3839" t="s">
        <v>754</v>
      </c>
      <c r="I3839" t="s">
        <v>776</v>
      </c>
    </row>
    <row r="3840" spans="1:9">
      <c r="A3840">
        <v>3839</v>
      </c>
      <c r="B3840" t="s">
        <v>751</v>
      </c>
      <c r="C3840" t="s">
        <v>756</v>
      </c>
      <c r="D3840">
        <v>2014</v>
      </c>
      <c r="E3840">
        <v>998.76015646956603</v>
      </c>
      <c r="F3840" t="s">
        <v>753</v>
      </c>
      <c r="G3840" t="s">
        <v>775</v>
      </c>
      <c r="H3840" t="s">
        <v>754</v>
      </c>
      <c r="I3840" t="s">
        <v>776</v>
      </c>
    </row>
    <row r="3841" spans="1:9">
      <c r="A3841">
        <v>3840</v>
      </c>
      <c r="B3841" t="s">
        <v>751</v>
      </c>
      <c r="C3841" t="s">
        <v>756</v>
      </c>
      <c r="D3841">
        <v>2015</v>
      </c>
      <c r="E3841">
        <v>1050.237449257972</v>
      </c>
      <c r="F3841" t="s">
        <v>753</v>
      </c>
      <c r="G3841" t="s">
        <v>775</v>
      </c>
      <c r="H3841" t="s">
        <v>754</v>
      </c>
      <c r="I3841" t="s">
        <v>776</v>
      </c>
    </row>
    <row r="3842" spans="1:9">
      <c r="A3842">
        <v>3841</v>
      </c>
      <c r="B3842" t="s">
        <v>751</v>
      </c>
      <c r="C3842" t="s">
        <v>756</v>
      </c>
      <c r="D3842">
        <v>2016</v>
      </c>
      <c r="E3842">
        <v>998.14629608116036</v>
      </c>
      <c r="F3842" t="s">
        <v>753</v>
      </c>
      <c r="G3842" t="s">
        <v>775</v>
      </c>
      <c r="H3842" t="s">
        <v>754</v>
      </c>
      <c r="I3842" t="s">
        <v>776</v>
      </c>
    </row>
    <row r="3843" spans="1:9">
      <c r="A3843">
        <v>3842</v>
      </c>
      <c r="B3843" t="s">
        <v>751</v>
      </c>
      <c r="C3843" t="s">
        <v>756</v>
      </c>
      <c r="D3843">
        <v>2017</v>
      </c>
      <c r="E3843">
        <v>967.0877161318848</v>
      </c>
      <c r="F3843" t="s">
        <v>753</v>
      </c>
      <c r="G3843" t="s">
        <v>775</v>
      </c>
      <c r="H3843" t="s">
        <v>754</v>
      </c>
      <c r="I3843" t="s">
        <v>776</v>
      </c>
    </row>
    <row r="3844" spans="1:9">
      <c r="A3844">
        <v>3843</v>
      </c>
      <c r="B3844" t="s">
        <v>751</v>
      </c>
      <c r="C3844" t="s">
        <v>756</v>
      </c>
      <c r="D3844">
        <v>2018</v>
      </c>
      <c r="E3844">
        <v>1016.543726063769</v>
      </c>
      <c r="F3844" t="s">
        <v>753</v>
      </c>
      <c r="G3844" t="s">
        <v>775</v>
      </c>
      <c r="H3844" t="s">
        <v>754</v>
      </c>
      <c r="I3844" t="s">
        <v>776</v>
      </c>
    </row>
    <row r="3845" spans="1:9">
      <c r="A3845">
        <v>3844</v>
      </c>
      <c r="B3845" t="s">
        <v>751</v>
      </c>
      <c r="C3845" t="s">
        <v>756</v>
      </c>
      <c r="D3845">
        <v>2019</v>
      </c>
      <c r="E3845">
        <v>1020.503379547827</v>
      </c>
      <c r="F3845" t="s">
        <v>753</v>
      </c>
      <c r="G3845" t="s">
        <v>775</v>
      </c>
      <c r="H3845" t="s">
        <v>754</v>
      </c>
      <c r="I3845" t="s">
        <v>776</v>
      </c>
    </row>
    <row r="3846" spans="1:9">
      <c r="A3846">
        <v>3845</v>
      </c>
      <c r="B3846" t="s">
        <v>751</v>
      </c>
      <c r="C3846" t="s">
        <v>756</v>
      </c>
      <c r="D3846">
        <v>2020</v>
      </c>
      <c r="E3846">
        <v>951.5068264405802</v>
      </c>
      <c r="F3846" t="s">
        <v>753</v>
      </c>
      <c r="G3846" t="s">
        <v>775</v>
      </c>
      <c r="H3846" t="s">
        <v>754</v>
      </c>
      <c r="I3846" t="s">
        <v>776</v>
      </c>
    </row>
    <row r="3847" spans="1:9">
      <c r="A3847">
        <v>3846</v>
      </c>
      <c r="B3847" t="s">
        <v>751</v>
      </c>
      <c r="C3847" t="s">
        <v>756</v>
      </c>
      <c r="D3847">
        <v>2021</v>
      </c>
      <c r="E3847">
        <v>908.82402129710204</v>
      </c>
      <c r="F3847" t="s">
        <v>753</v>
      </c>
      <c r="G3847" t="s">
        <v>775</v>
      </c>
      <c r="H3847" t="s">
        <v>754</v>
      </c>
      <c r="I3847" t="s">
        <v>776</v>
      </c>
    </row>
    <row r="3848" spans="1:9">
      <c r="A3848">
        <v>3847</v>
      </c>
      <c r="B3848" t="s">
        <v>751</v>
      </c>
      <c r="C3848" t="s">
        <v>756</v>
      </c>
      <c r="D3848">
        <v>2022</v>
      </c>
      <c r="E3848">
        <v>824.15120790072501</v>
      </c>
      <c r="F3848" t="s">
        <v>753</v>
      </c>
      <c r="G3848" t="s">
        <v>775</v>
      </c>
      <c r="H3848" t="s">
        <v>754</v>
      </c>
      <c r="I3848" t="s">
        <v>776</v>
      </c>
    </row>
    <row r="3849" spans="1:9">
      <c r="A3849">
        <v>3848</v>
      </c>
      <c r="B3849" t="s">
        <v>751</v>
      </c>
      <c r="C3849" t="s">
        <v>756</v>
      </c>
      <c r="D3849">
        <v>2023</v>
      </c>
      <c r="E3849">
        <v>699.42705551304402</v>
      </c>
      <c r="F3849" t="s">
        <v>753</v>
      </c>
      <c r="G3849" t="s">
        <v>775</v>
      </c>
      <c r="H3849" t="s">
        <v>754</v>
      </c>
      <c r="I3849" t="s">
        <v>776</v>
      </c>
    </row>
    <row r="3850" spans="1:9">
      <c r="A3850">
        <v>3849</v>
      </c>
      <c r="B3850" t="s">
        <v>751</v>
      </c>
      <c r="C3850" t="s">
        <v>756</v>
      </c>
      <c r="D3850">
        <v>2024</v>
      </c>
      <c r="E3850">
        <v>782.43445829999996</v>
      </c>
      <c r="F3850" t="s">
        <v>753</v>
      </c>
      <c r="G3850" t="s">
        <v>775</v>
      </c>
      <c r="H3850" t="s">
        <v>754</v>
      </c>
      <c r="I3850" t="s">
        <v>776</v>
      </c>
    </row>
    <row r="3851" spans="1:9">
      <c r="A3851">
        <v>3850</v>
      </c>
      <c r="B3851" t="s">
        <v>751</v>
      </c>
      <c r="C3851" t="s">
        <v>756</v>
      </c>
      <c r="D3851">
        <v>2025</v>
      </c>
      <c r="E3851">
        <v>781.67929130000005</v>
      </c>
      <c r="F3851" t="s">
        <v>753</v>
      </c>
      <c r="G3851" t="s">
        <v>775</v>
      </c>
      <c r="H3851" t="s">
        <v>754</v>
      </c>
      <c r="I3851" t="s">
        <v>776</v>
      </c>
    </row>
    <row r="3852" spans="1:9">
      <c r="A3852">
        <v>3851</v>
      </c>
      <c r="B3852" t="s">
        <v>751</v>
      </c>
      <c r="C3852" t="s">
        <v>756</v>
      </c>
      <c r="D3852">
        <v>2026</v>
      </c>
      <c r="E3852">
        <v>781.36981890000004</v>
      </c>
      <c r="F3852" t="s">
        <v>753</v>
      </c>
      <c r="G3852" t="s">
        <v>775</v>
      </c>
      <c r="H3852" t="s">
        <v>754</v>
      </c>
      <c r="I3852" t="s">
        <v>776</v>
      </c>
    </row>
    <row r="3853" spans="1:9">
      <c r="A3853">
        <v>3852</v>
      </c>
      <c r="B3853" t="s">
        <v>751</v>
      </c>
      <c r="C3853" t="s">
        <v>756</v>
      </c>
      <c r="D3853">
        <v>2027</v>
      </c>
      <c r="E3853">
        <v>781.0728292</v>
      </c>
      <c r="F3853" t="s">
        <v>753</v>
      </c>
      <c r="G3853" t="s">
        <v>775</v>
      </c>
      <c r="H3853" t="s">
        <v>754</v>
      </c>
      <c r="I3853" t="s">
        <v>776</v>
      </c>
    </row>
    <row r="3854" spans="1:9">
      <c r="A3854">
        <v>3853</v>
      </c>
      <c r="B3854" t="s">
        <v>751</v>
      </c>
      <c r="C3854" t="s">
        <v>756</v>
      </c>
      <c r="D3854">
        <v>2028</v>
      </c>
      <c r="E3854">
        <v>780.70948599999997</v>
      </c>
      <c r="F3854" t="s">
        <v>753</v>
      </c>
      <c r="G3854" t="s">
        <v>775</v>
      </c>
      <c r="H3854" t="s">
        <v>754</v>
      </c>
      <c r="I3854" t="s">
        <v>776</v>
      </c>
    </row>
    <row r="3855" spans="1:9">
      <c r="A3855">
        <v>3854</v>
      </c>
      <c r="B3855" t="s">
        <v>751</v>
      </c>
      <c r="C3855" t="s">
        <v>756</v>
      </c>
      <c r="D3855">
        <v>2029</v>
      </c>
      <c r="E3855">
        <v>780.36380359999998</v>
      </c>
      <c r="F3855" t="s">
        <v>753</v>
      </c>
      <c r="G3855" t="s">
        <v>775</v>
      </c>
      <c r="H3855" t="s">
        <v>754</v>
      </c>
      <c r="I3855" t="s">
        <v>776</v>
      </c>
    </row>
    <row r="3856" spans="1:9">
      <c r="A3856">
        <v>3855</v>
      </c>
      <c r="B3856" t="s">
        <v>751</v>
      </c>
      <c r="C3856" t="s">
        <v>756</v>
      </c>
      <c r="D3856">
        <v>2030</v>
      </c>
      <c r="E3856">
        <v>780.00054160000002</v>
      </c>
      <c r="F3856" t="s">
        <v>753</v>
      </c>
      <c r="G3856" t="s">
        <v>775</v>
      </c>
      <c r="H3856" t="s">
        <v>754</v>
      </c>
      <c r="I3856" t="s">
        <v>776</v>
      </c>
    </row>
    <row r="3857" spans="1:9">
      <c r="A3857">
        <v>3856</v>
      </c>
      <c r="B3857" t="s">
        <v>751</v>
      </c>
      <c r="C3857" t="s">
        <v>756</v>
      </c>
      <c r="D3857">
        <v>2031</v>
      </c>
      <c r="E3857">
        <v>779.63727930000005</v>
      </c>
      <c r="F3857" t="s">
        <v>753</v>
      </c>
      <c r="G3857" t="s">
        <v>775</v>
      </c>
      <c r="H3857" t="s">
        <v>754</v>
      </c>
      <c r="I3857" t="s">
        <v>776</v>
      </c>
    </row>
    <row r="3858" spans="1:9">
      <c r="A3858">
        <v>3857</v>
      </c>
      <c r="B3858" t="s">
        <v>751</v>
      </c>
      <c r="C3858" t="s">
        <v>756</v>
      </c>
      <c r="D3858">
        <v>2032</v>
      </c>
      <c r="E3858">
        <v>779.2740172</v>
      </c>
      <c r="F3858" t="s">
        <v>753</v>
      </c>
      <c r="G3858" t="s">
        <v>775</v>
      </c>
      <c r="H3858" t="s">
        <v>754</v>
      </c>
      <c r="I3858" t="s">
        <v>776</v>
      </c>
    </row>
    <row r="3859" spans="1:9">
      <c r="A3859">
        <v>3858</v>
      </c>
      <c r="B3859" t="s">
        <v>751</v>
      </c>
      <c r="C3859" t="s">
        <v>756</v>
      </c>
      <c r="D3859">
        <v>2033</v>
      </c>
      <c r="E3859">
        <v>778.91075509999996</v>
      </c>
      <c r="F3859" t="s">
        <v>753</v>
      </c>
      <c r="G3859" t="s">
        <v>775</v>
      </c>
      <c r="H3859" t="s">
        <v>754</v>
      </c>
      <c r="I3859" t="s">
        <v>776</v>
      </c>
    </row>
    <row r="3860" spans="1:9">
      <c r="A3860">
        <v>3859</v>
      </c>
      <c r="B3860" t="s">
        <v>751</v>
      </c>
      <c r="C3860" t="s">
        <v>756</v>
      </c>
      <c r="D3860">
        <v>2034</v>
      </c>
      <c r="E3860">
        <v>778.54749289999995</v>
      </c>
      <c r="F3860" t="s">
        <v>753</v>
      </c>
      <c r="G3860" t="s">
        <v>775</v>
      </c>
      <c r="H3860" t="s">
        <v>754</v>
      </c>
      <c r="I3860" t="s">
        <v>776</v>
      </c>
    </row>
    <row r="3861" spans="1:9">
      <c r="A3861">
        <v>3860</v>
      </c>
      <c r="B3861" t="s">
        <v>751</v>
      </c>
      <c r="C3861" t="s">
        <v>756</v>
      </c>
      <c r="D3861">
        <v>2035</v>
      </c>
      <c r="E3861">
        <v>778.18423080000002</v>
      </c>
      <c r="F3861" t="s">
        <v>753</v>
      </c>
      <c r="G3861" t="s">
        <v>775</v>
      </c>
      <c r="H3861" t="s">
        <v>754</v>
      </c>
      <c r="I3861" t="s">
        <v>776</v>
      </c>
    </row>
    <row r="3862" spans="1:9">
      <c r="A3862">
        <v>3861</v>
      </c>
      <c r="B3862" t="s">
        <v>751</v>
      </c>
      <c r="C3862" t="s">
        <v>756</v>
      </c>
      <c r="D3862">
        <v>2036</v>
      </c>
      <c r="E3862">
        <v>777.82096869999998</v>
      </c>
      <c r="F3862" t="s">
        <v>753</v>
      </c>
      <c r="G3862" t="s">
        <v>775</v>
      </c>
      <c r="H3862" t="s">
        <v>754</v>
      </c>
      <c r="I3862" t="s">
        <v>776</v>
      </c>
    </row>
    <row r="3863" spans="1:9">
      <c r="A3863">
        <v>3862</v>
      </c>
      <c r="B3863" t="s">
        <v>751</v>
      </c>
      <c r="C3863" t="s">
        <v>756</v>
      </c>
      <c r="D3863">
        <v>2037</v>
      </c>
      <c r="E3863">
        <v>777.45770649999997</v>
      </c>
      <c r="F3863" t="s">
        <v>753</v>
      </c>
      <c r="G3863" t="s">
        <v>775</v>
      </c>
      <c r="H3863" t="s">
        <v>754</v>
      </c>
      <c r="I3863" t="s">
        <v>776</v>
      </c>
    </row>
    <row r="3864" spans="1:9">
      <c r="A3864">
        <v>3863</v>
      </c>
      <c r="B3864" t="s">
        <v>751</v>
      </c>
      <c r="C3864" t="s">
        <v>756</v>
      </c>
      <c r="D3864">
        <v>2038</v>
      </c>
      <c r="E3864">
        <v>777.09444440000004</v>
      </c>
      <c r="F3864" t="s">
        <v>753</v>
      </c>
      <c r="G3864" t="s">
        <v>775</v>
      </c>
      <c r="H3864" t="s">
        <v>754</v>
      </c>
      <c r="I3864" t="s">
        <v>776</v>
      </c>
    </row>
    <row r="3865" spans="1:9">
      <c r="A3865">
        <v>3864</v>
      </c>
      <c r="B3865" t="s">
        <v>751</v>
      </c>
      <c r="C3865" t="s">
        <v>756</v>
      </c>
      <c r="D3865">
        <v>2039</v>
      </c>
      <c r="E3865">
        <v>776.73118209999996</v>
      </c>
      <c r="F3865" t="s">
        <v>753</v>
      </c>
      <c r="G3865" t="s">
        <v>775</v>
      </c>
      <c r="H3865" t="s">
        <v>754</v>
      </c>
      <c r="I3865" t="s">
        <v>776</v>
      </c>
    </row>
    <row r="3866" spans="1:9">
      <c r="A3866">
        <v>3865</v>
      </c>
      <c r="B3866" t="s">
        <v>751</v>
      </c>
      <c r="C3866" t="s">
        <v>756</v>
      </c>
      <c r="D3866">
        <v>2040</v>
      </c>
      <c r="E3866">
        <v>776.36792009999999</v>
      </c>
      <c r="F3866" t="s">
        <v>753</v>
      </c>
      <c r="G3866" t="s">
        <v>775</v>
      </c>
      <c r="H3866" t="s">
        <v>754</v>
      </c>
      <c r="I3866" t="s">
        <v>776</v>
      </c>
    </row>
    <row r="3867" spans="1:9">
      <c r="A3867">
        <v>3866</v>
      </c>
      <c r="B3867" t="s">
        <v>751</v>
      </c>
      <c r="C3867" t="s">
        <v>756</v>
      </c>
      <c r="D3867">
        <v>2041</v>
      </c>
      <c r="E3867">
        <v>776.00465799999995</v>
      </c>
      <c r="F3867" t="s">
        <v>753</v>
      </c>
      <c r="G3867" t="s">
        <v>775</v>
      </c>
      <c r="H3867" t="s">
        <v>754</v>
      </c>
      <c r="I3867" t="s">
        <v>776</v>
      </c>
    </row>
    <row r="3868" spans="1:9">
      <c r="A3868">
        <v>3867</v>
      </c>
      <c r="B3868" t="s">
        <v>751</v>
      </c>
      <c r="C3868" t="s">
        <v>756</v>
      </c>
      <c r="D3868">
        <v>2042</v>
      </c>
      <c r="E3868">
        <v>775.64139569999998</v>
      </c>
      <c r="F3868" t="s">
        <v>753</v>
      </c>
      <c r="G3868" t="s">
        <v>775</v>
      </c>
      <c r="H3868" t="s">
        <v>754</v>
      </c>
      <c r="I3868" t="s">
        <v>776</v>
      </c>
    </row>
    <row r="3869" spans="1:9">
      <c r="A3869">
        <v>3868</v>
      </c>
      <c r="B3869" t="s">
        <v>751</v>
      </c>
      <c r="C3869" t="s">
        <v>756</v>
      </c>
      <c r="D3869">
        <v>2043</v>
      </c>
      <c r="E3869">
        <v>775.27813360000005</v>
      </c>
      <c r="F3869" t="s">
        <v>753</v>
      </c>
      <c r="G3869" t="s">
        <v>775</v>
      </c>
      <c r="H3869" t="s">
        <v>754</v>
      </c>
      <c r="I3869" t="s">
        <v>776</v>
      </c>
    </row>
    <row r="3870" spans="1:9">
      <c r="A3870">
        <v>3869</v>
      </c>
      <c r="B3870" t="s">
        <v>751</v>
      </c>
      <c r="C3870" t="s">
        <v>756</v>
      </c>
      <c r="D3870">
        <v>2044</v>
      </c>
      <c r="E3870">
        <v>774.91487140000004</v>
      </c>
      <c r="F3870" t="s">
        <v>753</v>
      </c>
      <c r="G3870" t="s">
        <v>775</v>
      </c>
      <c r="H3870" t="s">
        <v>754</v>
      </c>
      <c r="I3870" t="s">
        <v>776</v>
      </c>
    </row>
    <row r="3871" spans="1:9">
      <c r="A3871">
        <v>3870</v>
      </c>
      <c r="B3871" t="s">
        <v>751</v>
      </c>
      <c r="C3871" t="s">
        <v>756</v>
      </c>
      <c r="D3871">
        <v>2045</v>
      </c>
      <c r="E3871">
        <v>774.5516093</v>
      </c>
      <c r="F3871" t="s">
        <v>753</v>
      </c>
      <c r="G3871" t="s">
        <v>775</v>
      </c>
      <c r="H3871" t="s">
        <v>754</v>
      </c>
      <c r="I3871" t="s">
        <v>776</v>
      </c>
    </row>
    <row r="3872" spans="1:9">
      <c r="A3872">
        <v>3871</v>
      </c>
      <c r="B3872" t="s">
        <v>751</v>
      </c>
      <c r="C3872" t="s">
        <v>756</v>
      </c>
      <c r="D3872">
        <v>2046</v>
      </c>
      <c r="E3872">
        <v>774.18834719999995</v>
      </c>
      <c r="F3872" t="s">
        <v>753</v>
      </c>
      <c r="G3872" t="s">
        <v>775</v>
      </c>
      <c r="H3872" t="s">
        <v>754</v>
      </c>
      <c r="I3872" t="s">
        <v>776</v>
      </c>
    </row>
    <row r="3873" spans="1:9">
      <c r="A3873">
        <v>3872</v>
      </c>
      <c r="B3873" t="s">
        <v>751</v>
      </c>
      <c r="C3873" t="s">
        <v>756</v>
      </c>
      <c r="D3873">
        <v>2047</v>
      </c>
      <c r="E3873">
        <v>773.82508499999994</v>
      </c>
      <c r="F3873" t="s">
        <v>753</v>
      </c>
      <c r="G3873" t="s">
        <v>775</v>
      </c>
      <c r="H3873" t="s">
        <v>754</v>
      </c>
      <c r="I3873" t="s">
        <v>776</v>
      </c>
    </row>
    <row r="3874" spans="1:9">
      <c r="A3874">
        <v>3873</v>
      </c>
      <c r="B3874" t="s">
        <v>751</v>
      </c>
      <c r="C3874" t="s">
        <v>756</v>
      </c>
      <c r="D3874">
        <v>2048</v>
      </c>
      <c r="E3874">
        <v>773.46182290000002</v>
      </c>
      <c r="F3874" t="s">
        <v>753</v>
      </c>
      <c r="G3874" t="s">
        <v>775</v>
      </c>
      <c r="H3874" t="s">
        <v>754</v>
      </c>
      <c r="I3874" t="s">
        <v>776</v>
      </c>
    </row>
    <row r="3875" spans="1:9">
      <c r="A3875">
        <v>3874</v>
      </c>
      <c r="B3875" t="s">
        <v>751</v>
      </c>
      <c r="C3875" t="s">
        <v>756</v>
      </c>
      <c r="D3875">
        <v>2049</v>
      </c>
      <c r="E3875">
        <v>773.09856060000004</v>
      </c>
      <c r="F3875" t="s">
        <v>753</v>
      </c>
      <c r="G3875" t="s">
        <v>775</v>
      </c>
      <c r="H3875" t="s">
        <v>754</v>
      </c>
      <c r="I3875" t="s">
        <v>776</v>
      </c>
    </row>
    <row r="3876" spans="1:9">
      <c r="A3876">
        <v>3875</v>
      </c>
      <c r="B3876" t="s">
        <v>751</v>
      </c>
      <c r="C3876" t="s">
        <v>756</v>
      </c>
      <c r="D3876">
        <v>2050</v>
      </c>
      <c r="E3876">
        <v>772.7352985</v>
      </c>
      <c r="F3876" t="s">
        <v>753</v>
      </c>
      <c r="G3876" t="s">
        <v>775</v>
      </c>
      <c r="H3876" t="s">
        <v>754</v>
      </c>
      <c r="I3876" t="s">
        <v>776</v>
      </c>
    </row>
    <row r="3877" spans="1:9">
      <c r="A3877">
        <v>3876</v>
      </c>
      <c r="B3877" t="s">
        <v>751</v>
      </c>
      <c r="C3877" t="s">
        <v>757</v>
      </c>
      <c r="D3877">
        <v>1990</v>
      </c>
      <c r="E3877">
        <v>4694.367579620086</v>
      </c>
      <c r="F3877" t="s">
        <v>753</v>
      </c>
      <c r="G3877" t="s">
        <v>775</v>
      </c>
      <c r="H3877" t="s">
        <v>754</v>
      </c>
      <c r="I3877" t="s">
        <v>776</v>
      </c>
    </row>
    <row r="3878" spans="1:9">
      <c r="A3878">
        <v>3877</v>
      </c>
      <c r="B3878" t="s">
        <v>751</v>
      </c>
      <c r="C3878" t="s">
        <v>757</v>
      </c>
      <c r="D3878">
        <v>1991</v>
      </c>
      <c r="E3878">
        <v>4770.3297773407057</v>
      </c>
      <c r="F3878" t="s">
        <v>753</v>
      </c>
      <c r="G3878" t="s">
        <v>775</v>
      </c>
      <c r="H3878" t="s">
        <v>754</v>
      </c>
      <c r="I3878" t="s">
        <v>776</v>
      </c>
    </row>
    <row r="3879" spans="1:9">
      <c r="A3879">
        <v>3878</v>
      </c>
      <c r="B3879" t="s">
        <v>751</v>
      </c>
      <c r="C3879" t="s">
        <v>757</v>
      </c>
      <c r="D3879">
        <v>1992</v>
      </c>
      <c r="E3879">
        <v>4794.0593403680896</v>
      </c>
      <c r="F3879" t="s">
        <v>753</v>
      </c>
      <c r="G3879" t="s">
        <v>775</v>
      </c>
      <c r="H3879" t="s">
        <v>754</v>
      </c>
      <c r="I3879" t="s">
        <v>776</v>
      </c>
    </row>
    <row r="3880" spans="1:9">
      <c r="A3880">
        <v>3879</v>
      </c>
      <c r="B3880" t="s">
        <v>751</v>
      </c>
      <c r="C3880" t="s">
        <v>757</v>
      </c>
      <c r="D3880">
        <v>1993</v>
      </c>
      <c r="E3880">
        <v>4982.8536622459014</v>
      </c>
      <c r="F3880" t="s">
        <v>753</v>
      </c>
      <c r="G3880" t="s">
        <v>775</v>
      </c>
      <c r="H3880" t="s">
        <v>754</v>
      </c>
      <c r="I3880" t="s">
        <v>776</v>
      </c>
    </row>
    <row r="3881" spans="1:9">
      <c r="A3881">
        <v>3880</v>
      </c>
      <c r="B3881" t="s">
        <v>751</v>
      </c>
      <c r="C3881" t="s">
        <v>757</v>
      </c>
      <c r="D3881">
        <v>1994</v>
      </c>
      <c r="E3881">
        <v>5196.8374035381567</v>
      </c>
      <c r="F3881" t="s">
        <v>753</v>
      </c>
      <c r="G3881" t="s">
        <v>775</v>
      </c>
      <c r="H3881" t="s">
        <v>754</v>
      </c>
      <c r="I3881" t="s">
        <v>776</v>
      </c>
    </row>
    <row r="3882" spans="1:9">
      <c r="A3882">
        <v>3881</v>
      </c>
      <c r="B3882" t="s">
        <v>751</v>
      </c>
      <c r="C3882" t="s">
        <v>757</v>
      </c>
      <c r="D3882">
        <v>1995</v>
      </c>
      <c r="E3882">
        <v>5405.8555898599716</v>
      </c>
      <c r="F3882" t="s">
        <v>753</v>
      </c>
      <c r="G3882" t="s">
        <v>775</v>
      </c>
      <c r="H3882" t="s">
        <v>754</v>
      </c>
      <c r="I3882" t="s">
        <v>776</v>
      </c>
    </row>
    <row r="3883" spans="1:9">
      <c r="A3883">
        <v>3882</v>
      </c>
      <c r="B3883" t="s">
        <v>751</v>
      </c>
      <c r="C3883" t="s">
        <v>757</v>
      </c>
      <c r="D3883">
        <v>1996</v>
      </c>
      <c r="E3883">
        <v>5516.3186338817914</v>
      </c>
      <c r="F3883" t="s">
        <v>753</v>
      </c>
      <c r="G3883" t="s">
        <v>775</v>
      </c>
      <c r="H3883" t="s">
        <v>754</v>
      </c>
      <c r="I3883" t="s">
        <v>776</v>
      </c>
    </row>
    <row r="3884" spans="1:9">
      <c r="A3884">
        <v>3883</v>
      </c>
      <c r="B3884" t="s">
        <v>751</v>
      </c>
      <c r="C3884" t="s">
        <v>757</v>
      </c>
      <c r="D3884">
        <v>1997</v>
      </c>
      <c r="E3884">
        <v>5541.817499541673</v>
      </c>
      <c r="F3884" t="s">
        <v>753</v>
      </c>
      <c r="G3884" t="s">
        <v>775</v>
      </c>
      <c r="H3884" t="s">
        <v>754</v>
      </c>
      <c r="I3884" t="s">
        <v>776</v>
      </c>
    </row>
    <row r="3885" spans="1:9">
      <c r="A3885">
        <v>3884</v>
      </c>
      <c r="B3885" t="s">
        <v>751</v>
      </c>
      <c r="C3885" t="s">
        <v>757</v>
      </c>
      <c r="D3885">
        <v>1998</v>
      </c>
      <c r="E3885">
        <v>5486.6174098821539</v>
      </c>
      <c r="F3885" t="s">
        <v>753</v>
      </c>
      <c r="G3885" t="s">
        <v>775</v>
      </c>
      <c r="H3885" t="s">
        <v>754</v>
      </c>
      <c r="I3885" t="s">
        <v>776</v>
      </c>
    </row>
    <row r="3886" spans="1:9">
      <c r="A3886">
        <v>3885</v>
      </c>
      <c r="B3886" t="s">
        <v>751</v>
      </c>
      <c r="C3886" t="s">
        <v>757</v>
      </c>
      <c r="D3886">
        <v>1999</v>
      </c>
      <c r="E3886">
        <v>5470.411572966992</v>
      </c>
      <c r="F3886" t="s">
        <v>753</v>
      </c>
      <c r="G3886" t="s">
        <v>775</v>
      </c>
      <c r="H3886" t="s">
        <v>754</v>
      </c>
      <c r="I3886" t="s">
        <v>776</v>
      </c>
    </row>
    <row r="3887" spans="1:9">
      <c r="A3887">
        <v>3886</v>
      </c>
      <c r="B3887" t="s">
        <v>751</v>
      </c>
      <c r="C3887" t="s">
        <v>757</v>
      </c>
      <c r="D3887">
        <v>2000</v>
      </c>
      <c r="E3887">
        <v>5730.6583009045753</v>
      </c>
      <c r="F3887" t="s">
        <v>753</v>
      </c>
      <c r="G3887" t="s">
        <v>775</v>
      </c>
      <c r="H3887" t="s">
        <v>754</v>
      </c>
      <c r="I3887" t="s">
        <v>776</v>
      </c>
    </row>
    <row r="3888" spans="1:9">
      <c r="A3888">
        <v>3887</v>
      </c>
      <c r="B3888" t="s">
        <v>751</v>
      </c>
      <c r="C3888" t="s">
        <v>757</v>
      </c>
      <c r="D3888">
        <v>2001</v>
      </c>
      <c r="E3888">
        <v>6046.7248138094074</v>
      </c>
      <c r="F3888" t="s">
        <v>753</v>
      </c>
      <c r="G3888" t="s">
        <v>775</v>
      </c>
      <c r="H3888" t="s">
        <v>754</v>
      </c>
      <c r="I3888" t="s">
        <v>776</v>
      </c>
    </row>
    <row r="3889" spans="1:9">
      <c r="A3889">
        <v>3888</v>
      </c>
      <c r="B3889" t="s">
        <v>751</v>
      </c>
      <c r="C3889" t="s">
        <v>757</v>
      </c>
      <c r="D3889">
        <v>2002</v>
      </c>
      <c r="E3889">
        <v>6122.0963102291526</v>
      </c>
      <c r="F3889" t="s">
        <v>753</v>
      </c>
      <c r="G3889" t="s">
        <v>775</v>
      </c>
      <c r="H3889" t="s">
        <v>754</v>
      </c>
      <c r="I3889" t="s">
        <v>776</v>
      </c>
    </row>
    <row r="3890" spans="1:9">
      <c r="A3890">
        <v>3889</v>
      </c>
      <c r="B3890" t="s">
        <v>751</v>
      </c>
      <c r="C3890" t="s">
        <v>757</v>
      </c>
      <c r="D3890">
        <v>2003</v>
      </c>
      <c r="E3890">
        <v>6355.7599915833889</v>
      </c>
      <c r="F3890" t="s">
        <v>753</v>
      </c>
      <c r="G3890" t="s">
        <v>775</v>
      </c>
      <c r="H3890" t="s">
        <v>754</v>
      </c>
      <c r="I3890" t="s">
        <v>776</v>
      </c>
    </row>
    <row r="3891" spans="1:9">
      <c r="A3891">
        <v>3890</v>
      </c>
      <c r="B3891" t="s">
        <v>751</v>
      </c>
      <c r="C3891" t="s">
        <v>757</v>
      </c>
      <c r="D3891">
        <v>2004</v>
      </c>
      <c r="E3891">
        <v>6460.7452678960408</v>
      </c>
      <c r="F3891" t="s">
        <v>753</v>
      </c>
      <c r="G3891" t="s">
        <v>775</v>
      </c>
      <c r="H3891" t="s">
        <v>754</v>
      </c>
      <c r="I3891" t="s">
        <v>776</v>
      </c>
    </row>
    <row r="3892" spans="1:9">
      <c r="A3892">
        <v>3891</v>
      </c>
      <c r="B3892" t="s">
        <v>751</v>
      </c>
      <c r="C3892" t="s">
        <v>757</v>
      </c>
      <c r="D3892">
        <v>2005</v>
      </c>
      <c r="E3892">
        <v>6503.8542260926824</v>
      </c>
      <c r="F3892" t="s">
        <v>753</v>
      </c>
      <c r="G3892" t="s">
        <v>775</v>
      </c>
      <c r="H3892" t="s">
        <v>754</v>
      </c>
      <c r="I3892" t="s">
        <v>776</v>
      </c>
    </row>
    <row r="3893" spans="1:9">
      <c r="A3893">
        <v>3892</v>
      </c>
      <c r="B3893" t="s">
        <v>751</v>
      </c>
      <c r="C3893" t="s">
        <v>757</v>
      </c>
      <c r="D3893">
        <v>2006</v>
      </c>
      <c r="E3893">
        <v>6282.0089613653881</v>
      </c>
      <c r="F3893" t="s">
        <v>753</v>
      </c>
      <c r="G3893" t="s">
        <v>775</v>
      </c>
      <c r="H3893" t="s">
        <v>754</v>
      </c>
      <c r="I3893" t="s">
        <v>776</v>
      </c>
    </row>
    <row r="3894" spans="1:9">
      <c r="A3894">
        <v>3893</v>
      </c>
      <c r="B3894" t="s">
        <v>751</v>
      </c>
      <c r="C3894" t="s">
        <v>757</v>
      </c>
      <c r="D3894">
        <v>2007</v>
      </c>
      <c r="E3894">
        <v>6086.6318211180542</v>
      </c>
      <c r="F3894" t="s">
        <v>753</v>
      </c>
      <c r="G3894" t="s">
        <v>775</v>
      </c>
      <c r="H3894" t="s">
        <v>754</v>
      </c>
      <c r="I3894" t="s">
        <v>776</v>
      </c>
    </row>
    <row r="3895" spans="1:9">
      <c r="A3895">
        <v>3894</v>
      </c>
      <c r="B3895" t="s">
        <v>751</v>
      </c>
      <c r="C3895" t="s">
        <v>757</v>
      </c>
      <c r="D3895">
        <v>2008</v>
      </c>
      <c r="E3895">
        <v>6131.3754276390364</v>
      </c>
      <c r="F3895" t="s">
        <v>753</v>
      </c>
      <c r="G3895" t="s">
        <v>775</v>
      </c>
      <c r="H3895" t="s">
        <v>754</v>
      </c>
      <c r="I3895" t="s">
        <v>776</v>
      </c>
    </row>
    <row r="3896" spans="1:9">
      <c r="A3896">
        <v>3895</v>
      </c>
      <c r="B3896" t="s">
        <v>751</v>
      </c>
      <c r="C3896" t="s">
        <v>757</v>
      </c>
      <c r="D3896">
        <v>2009</v>
      </c>
      <c r="E3896">
        <v>6122.5637845038927</v>
      </c>
      <c r="F3896" t="s">
        <v>753</v>
      </c>
      <c r="G3896" t="s">
        <v>775</v>
      </c>
      <c r="H3896" t="s">
        <v>754</v>
      </c>
      <c r="I3896" t="s">
        <v>776</v>
      </c>
    </row>
    <row r="3897" spans="1:9">
      <c r="A3897">
        <v>3896</v>
      </c>
      <c r="B3897" t="s">
        <v>751</v>
      </c>
      <c r="C3897" t="s">
        <v>757</v>
      </c>
      <c r="D3897">
        <v>2010</v>
      </c>
      <c r="E3897">
        <v>6277.8167819743048</v>
      </c>
      <c r="F3897" t="s">
        <v>753</v>
      </c>
      <c r="G3897" t="s">
        <v>775</v>
      </c>
      <c r="H3897" t="s">
        <v>754</v>
      </c>
      <c r="I3897" t="s">
        <v>776</v>
      </c>
    </row>
    <row r="3898" spans="1:9">
      <c r="A3898">
        <v>3897</v>
      </c>
      <c r="B3898" t="s">
        <v>751</v>
      </c>
      <c r="C3898" t="s">
        <v>757</v>
      </c>
      <c r="D3898">
        <v>2011</v>
      </c>
      <c r="E3898">
        <v>6414.7990483492322</v>
      </c>
      <c r="F3898" t="s">
        <v>753</v>
      </c>
      <c r="G3898" t="s">
        <v>775</v>
      </c>
      <c r="H3898" t="s">
        <v>754</v>
      </c>
      <c r="I3898" t="s">
        <v>776</v>
      </c>
    </row>
    <row r="3899" spans="1:9">
      <c r="A3899">
        <v>3898</v>
      </c>
      <c r="B3899" t="s">
        <v>751</v>
      </c>
      <c r="C3899" t="s">
        <v>757</v>
      </c>
      <c r="D3899">
        <v>2012</v>
      </c>
      <c r="E3899">
        <v>6515.6608528543538</v>
      </c>
      <c r="F3899" t="s">
        <v>753</v>
      </c>
      <c r="G3899" t="s">
        <v>775</v>
      </c>
      <c r="H3899" t="s">
        <v>754</v>
      </c>
      <c r="I3899" t="s">
        <v>776</v>
      </c>
    </row>
    <row r="3900" spans="1:9">
      <c r="A3900">
        <v>3899</v>
      </c>
      <c r="B3900" t="s">
        <v>751</v>
      </c>
      <c r="C3900" t="s">
        <v>757</v>
      </c>
      <c r="D3900">
        <v>2013</v>
      </c>
      <c r="E3900">
        <v>6513.4080327276833</v>
      </c>
      <c r="F3900" t="s">
        <v>753</v>
      </c>
      <c r="G3900" t="s">
        <v>775</v>
      </c>
      <c r="H3900" t="s">
        <v>754</v>
      </c>
      <c r="I3900" t="s">
        <v>776</v>
      </c>
    </row>
    <row r="3901" spans="1:9">
      <c r="A3901">
        <v>3900</v>
      </c>
      <c r="B3901" t="s">
        <v>751</v>
      </c>
      <c r="C3901" t="s">
        <v>757</v>
      </c>
      <c r="D3901">
        <v>2014</v>
      </c>
      <c r="E3901">
        <v>6725.9861666025436</v>
      </c>
      <c r="F3901" t="s">
        <v>753</v>
      </c>
      <c r="G3901" t="s">
        <v>775</v>
      </c>
      <c r="H3901" t="s">
        <v>754</v>
      </c>
      <c r="I3901" t="s">
        <v>776</v>
      </c>
    </row>
    <row r="3902" spans="1:9">
      <c r="A3902">
        <v>3901</v>
      </c>
      <c r="B3902" t="s">
        <v>751</v>
      </c>
      <c r="C3902" t="s">
        <v>757</v>
      </c>
      <c r="D3902">
        <v>2015</v>
      </c>
      <c r="E3902">
        <v>6685.8989227000238</v>
      </c>
      <c r="F3902" t="s">
        <v>753</v>
      </c>
      <c r="G3902" t="s">
        <v>775</v>
      </c>
      <c r="H3902" t="s">
        <v>754</v>
      </c>
      <c r="I3902" t="s">
        <v>776</v>
      </c>
    </row>
    <row r="3903" spans="1:9">
      <c r="A3903">
        <v>3902</v>
      </c>
      <c r="B3903" t="s">
        <v>751</v>
      </c>
      <c r="C3903" t="s">
        <v>757</v>
      </c>
      <c r="D3903">
        <v>2016</v>
      </c>
      <c r="E3903">
        <v>6704.1946516296684</v>
      </c>
      <c r="F3903" t="s">
        <v>753</v>
      </c>
      <c r="G3903" t="s">
        <v>775</v>
      </c>
      <c r="H3903" t="s">
        <v>754</v>
      </c>
      <c r="I3903" t="s">
        <v>776</v>
      </c>
    </row>
    <row r="3904" spans="1:9">
      <c r="A3904">
        <v>3903</v>
      </c>
      <c r="B3904" t="s">
        <v>751</v>
      </c>
      <c r="C3904" t="s">
        <v>757</v>
      </c>
      <c r="D3904">
        <v>2017</v>
      </c>
      <c r="E3904">
        <v>6767.5240728407234</v>
      </c>
      <c r="F3904" t="s">
        <v>753</v>
      </c>
      <c r="G3904" t="s">
        <v>775</v>
      </c>
      <c r="H3904" t="s">
        <v>754</v>
      </c>
      <c r="I3904" t="s">
        <v>776</v>
      </c>
    </row>
    <row r="3905" spans="1:9">
      <c r="A3905">
        <v>3904</v>
      </c>
      <c r="B3905" t="s">
        <v>751</v>
      </c>
      <c r="C3905" t="s">
        <v>757</v>
      </c>
      <c r="D3905">
        <v>2018</v>
      </c>
      <c r="E3905">
        <v>6847.6396745394513</v>
      </c>
      <c r="F3905" t="s">
        <v>753</v>
      </c>
      <c r="G3905" t="s">
        <v>775</v>
      </c>
      <c r="H3905" t="s">
        <v>754</v>
      </c>
      <c r="I3905" t="s">
        <v>776</v>
      </c>
    </row>
    <row r="3906" spans="1:9">
      <c r="A3906">
        <v>3905</v>
      </c>
      <c r="B3906" t="s">
        <v>751</v>
      </c>
      <c r="C3906" t="s">
        <v>757</v>
      </c>
      <c r="D3906">
        <v>2019</v>
      </c>
      <c r="E3906">
        <v>6862.7021551674434</v>
      </c>
      <c r="F3906" t="s">
        <v>753</v>
      </c>
      <c r="G3906" t="s">
        <v>775</v>
      </c>
      <c r="H3906" t="s">
        <v>754</v>
      </c>
      <c r="I3906" t="s">
        <v>776</v>
      </c>
    </row>
    <row r="3907" spans="1:9">
      <c r="A3907">
        <v>3906</v>
      </c>
      <c r="B3907" t="s">
        <v>751</v>
      </c>
      <c r="C3907" t="s">
        <v>757</v>
      </c>
      <c r="D3907">
        <v>2020</v>
      </c>
      <c r="E3907">
        <v>6971.9488312831963</v>
      </c>
      <c r="F3907" t="s">
        <v>753</v>
      </c>
      <c r="G3907" t="s">
        <v>775</v>
      </c>
      <c r="H3907" t="s">
        <v>754</v>
      </c>
      <c r="I3907" t="s">
        <v>776</v>
      </c>
    </row>
    <row r="3908" spans="1:9">
      <c r="A3908">
        <v>3907</v>
      </c>
      <c r="B3908" t="s">
        <v>751</v>
      </c>
      <c r="C3908" t="s">
        <v>757</v>
      </c>
      <c r="D3908">
        <v>2021</v>
      </c>
      <c r="E3908">
        <v>6829.7204256400692</v>
      </c>
      <c r="F3908" t="s">
        <v>753</v>
      </c>
      <c r="G3908" t="s">
        <v>775</v>
      </c>
      <c r="H3908" t="s">
        <v>754</v>
      </c>
      <c r="I3908" t="s">
        <v>776</v>
      </c>
    </row>
    <row r="3909" spans="1:9">
      <c r="A3909">
        <v>3908</v>
      </c>
      <c r="B3909" t="s">
        <v>751</v>
      </c>
      <c r="C3909" t="s">
        <v>757</v>
      </c>
      <c r="D3909">
        <v>2022</v>
      </c>
      <c r="E3909">
        <v>6546.7525165624529</v>
      </c>
      <c r="F3909" t="s">
        <v>753</v>
      </c>
      <c r="G3909" t="s">
        <v>775</v>
      </c>
      <c r="H3909" t="s">
        <v>754</v>
      </c>
      <c r="I3909" t="s">
        <v>776</v>
      </c>
    </row>
    <row r="3910" spans="1:9">
      <c r="A3910">
        <v>3909</v>
      </c>
      <c r="B3910" t="s">
        <v>751</v>
      </c>
      <c r="C3910" t="s">
        <v>757</v>
      </c>
      <c r="D3910">
        <v>2023</v>
      </c>
      <c r="E3910">
        <v>6463.8111269898764</v>
      </c>
      <c r="F3910" t="s">
        <v>753</v>
      </c>
      <c r="G3910" t="s">
        <v>775</v>
      </c>
      <c r="H3910" t="s">
        <v>754</v>
      </c>
      <c r="I3910" t="s">
        <v>776</v>
      </c>
    </row>
    <row r="3911" spans="1:9">
      <c r="A3911">
        <v>3910</v>
      </c>
      <c r="B3911" t="s">
        <v>751</v>
      </c>
      <c r="C3911" t="s">
        <v>757</v>
      </c>
      <c r="D3911">
        <v>2024</v>
      </c>
      <c r="E3911">
        <v>6450.8795190000001</v>
      </c>
      <c r="F3911" t="s">
        <v>753</v>
      </c>
      <c r="G3911" t="s">
        <v>775</v>
      </c>
      <c r="H3911" t="s">
        <v>754</v>
      </c>
      <c r="I3911" t="s">
        <v>776</v>
      </c>
    </row>
    <row r="3912" spans="1:9">
      <c r="A3912">
        <v>3911</v>
      </c>
      <c r="B3912" t="s">
        <v>751</v>
      </c>
      <c r="C3912" t="s">
        <v>757</v>
      </c>
      <c r="D3912">
        <v>2025</v>
      </c>
      <c r="E3912">
        <v>6456.0503060000001</v>
      </c>
      <c r="F3912" t="s">
        <v>753</v>
      </c>
      <c r="G3912" t="s">
        <v>775</v>
      </c>
      <c r="H3912" t="s">
        <v>754</v>
      </c>
      <c r="I3912" t="s">
        <v>776</v>
      </c>
    </row>
    <row r="3913" spans="1:9">
      <c r="A3913">
        <v>3912</v>
      </c>
      <c r="B3913" t="s">
        <v>751</v>
      </c>
      <c r="C3913" t="s">
        <v>757</v>
      </c>
      <c r="D3913">
        <v>2026</v>
      </c>
      <c r="E3913">
        <v>6456.9419090000001</v>
      </c>
      <c r="F3913" t="s">
        <v>753</v>
      </c>
      <c r="G3913" t="s">
        <v>775</v>
      </c>
      <c r="H3913" t="s">
        <v>754</v>
      </c>
      <c r="I3913" t="s">
        <v>776</v>
      </c>
    </row>
    <row r="3914" spans="1:9">
      <c r="A3914">
        <v>3913</v>
      </c>
      <c r="B3914" t="s">
        <v>751</v>
      </c>
      <c r="C3914" t="s">
        <v>757</v>
      </c>
      <c r="D3914">
        <v>2027</v>
      </c>
      <c r="E3914">
        <v>6457.8413250000003</v>
      </c>
      <c r="F3914" t="s">
        <v>753</v>
      </c>
      <c r="G3914" t="s">
        <v>775</v>
      </c>
      <c r="H3914" t="s">
        <v>754</v>
      </c>
      <c r="I3914" t="s">
        <v>776</v>
      </c>
    </row>
    <row r="3915" spans="1:9">
      <c r="A3915">
        <v>3914</v>
      </c>
      <c r="B3915" t="s">
        <v>751</v>
      </c>
      <c r="C3915" t="s">
        <v>757</v>
      </c>
      <c r="D3915">
        <v>2028</v>
      </c>
      <c r="E3915">
        <v>6464.3125389999996</v>
      </c>
      <c r="F3915" t="s">
        <v>753</v>
      </c>
      <c r="G3915" t="s">
        <v>775</v>
      </c>
      <c r="H3915" t="s">
        <v>754</v>
      </c>
      <c r="I3915" t="s">
        <v>776</v>
      </c>
    </row>
    <row r="3916" spans="1:9">
      <c r="A3916">
        <v>3915</v>
      </c>
      <c r="B3916" t="s">
        <v>751</v>
      </c>
      <c r="C3916" t="s">
        <v>757</v>
      </c>
      <c r="D3916">
        <v>2029</v>
      </c>
      <c r="E3916">
        <v>6453.9090939999996</v>
      </c>
      <c r="F3916" t="s">
        <v>753</v>
      </c>
      <c r="G3916" t="s">
        <v>775</v>
      </c>
      <c r="H3916" t="s">
        <v>754</v>
      </c>
      <c r="I3916" t="s">
        <v>776</v>
      </c>
    </row>
    <row r="3917" spans="1:9">
      <c r="A3917">
        <v>3916</v>
      </c>
      <c r="B3917" t="s">
        <v>751</v>
      </c>
      <c r="C3917" t="s">
        <v>757</v>
      </c>
      <c r="D3917">
        <v>2030</v>
      </c>
      <c r="E3917">
        <v>6458.8863929999998</v>
      </c>
      <c r="F3917" t="s">
        <v>753</v>
      </c>
      <c r="G3917" t="s">
        <v>775</v>
      </c>
      <c r="H3917" t="s">
        <v>754</v>
      </c>
      <c r="I3917" t="s">
        <v>776</v>
      </c>
    </row>
    <row r="3918" spans="1:9">
      <c r="A3918">
        <v>3917</v>
      </c>
      <c r="B3918" t="s">
        <v>751</v>
      </c>
      <c r="C3918" t="s">
        <v>757</v>
      </c>
      <c r="D3918">
        <v>2031</v>
      </c>
      <c r="E3918">
        <v>6467.0081659999996</v>
      </c>
      <c r="F3918" t="s">
        <v>753</v>
      </c>
      <c r="G3918" t="s">
        <v>775</v>
      </c>
      <c r="H3918" t="s">
        <v>754</v>
      </c>
      <c r="I3918" t="s">
        <v>776</v>
      </c>
    </row>
    <row r="3919" spans="1:9">
      <c r="A3919">
        <v>3918</v>
      </c>
      <c r="B3919" t="s">
        <v>751</v>
      </c>
      <c r="C3919" t="s">
        <v>757</v>
      </c>
      <c r="D3919">
        <v>2032</v>
      </c>
      <c r="E3919">
        <v>6485.2965130000002</v>
      </c>
      <c r="F3919" t="s">
        <v>753</v>
      </c>
      <c r="G3919" t="s">
        <v>775</v>
      </c>
      <c r="H3919" t="s">
        <v>754</v>
      </c>
      <c r="I3919" t="s">
        <v>776</v>
      </c>
    </row>
    <row r="3920" spans="1:9">
      <c r="A3920">
        <v>3919</v>
      </c>
      <c r="B3920" t="s">
        <v>751</v>
      </c>
      <c r="C3920" t="s">
        <v>757</v>
      </c>
      <c r="D3920">
        <v>2033</v>
      </c>
      <c r="E3920">
        <v>6486.854977</v>
      </c>
      <c r="F3920" t="s">
        <v>753</v>
      </c>
      <c r="G3920" t="s">
        <v>775</v>
      </c>
      <c r="H3920" t="s">
        <v>754</v>
      </c>
      <c r="I3920" t="s">
        <v>776</v>
      </c>
    </row>
    <row r="3921" spans="1:9">
      <c r="A3921">
        <v>3920</v>
      </c>
      <c r="B3921" t="s">
        <v>751</v>
      </c>
      <c r="C3921" t="s">
        <v>757</v>
      </c>
      <c r="D3921">
        <v>2034</v>
      </c>
      <c r="E3921">
        <v>6497.0172549999997</v>
      </c>
      <c r="F3921" t="s">
        <v>753</v>
      </c>
      <c r="G3921" t="s">
        <v>775</v>
      </c>
      <c r="H3921" t="s">
        <v>754</v>
      </c>
      <c r="I3921" t="s">
        <v>776</v>
      </c>
    </row>
    <row r="3922" spans="1:9">
      <c r="A3922">
        <v>3921</v>
      </c>
      <c r="B3922" t="s">
        <v>751</v>
      </c>
      <c r="C3922" t="s">
        <v>757</v>
      </c>
      <c r="D3922">
        <v>2035</v>
      </c>
      <c r="E3922">
        <v>6506.9048769999999</v>
      </c>
      <c r="F3922" t="s">
        <v>753</v>
      </c>
      <c r="G3922" t="s">
        <v>775</v>
      </c>
      <c r="H3922" t="s">
        <v>754</v>
      </c>
      <c r="I3922" t="s">
        <v>776</v>
      </c>
    </row>
    <row r="3923" spans="1:9">
      <c r="A3923">
        <v>3922</v>
      </c>
      <c r="B3923" t="s">
        <v>751</v>
      </c>
      <c r="C3923" t="s">
        <v>757</v>
      </c>
      <c r="D3923">
        <v>2036</v>
      </c>
      <c r="E3923">
        <v>6525.797638</v>
      </c>
      <c r="F3923" t="s">
        <v>753</v>
      </c>
      <c r="G3923" t="s">
        <v>775</v>
      </c>
      <c r="H3923" t="s">
        <v>754</v>
      </c>
      <c r="I3923" t="s">
        <v>776</v>
      </c>
    </row>
    <row r="3924" spans="1:9">
      <c r="A3924">
        <v>3923</v>
      </c>
      <c r="B3924" t="s">
        <v>751</v>
      </c>
      <c r="C3924" t="s">
        <v>757</v>
      </c>
      <c r="D3924">
        <v>2037</v>
      </c>
      <c r="E3924">
        <v>6527.5155439999999</v>
      </c>
      <c r="F3924" t="s">
        <v>753</v>
      </c>
      <c r="G3924" t="s">
        <v>775</v>
      </c>
      <c r="H3924" t="s">
        <v>754</v>
      </c>
      <c r="I3924" t="s">
        <v>776</v>
      </c>
    </row>
    <row r="3925" spans="1:9">
      <c r="A3925">
        <v>3924</v>
      </c>
      <c r="B3925" t="s">
        <v>751</v>
      </c>
      <c r="C3925" t="s">
        <v>757</v>
      </c>
      <c r="D3925">
        <v>2038</v>
      </c>
      <c r="E3925">
        <v>6537.8973539999997</v>
      </c>
      <c r="F3925" t="s">
        <v>753</v>
      </c>
      <c r="G3925" t="s">
        <v>775</v>
      </c>
      <c r="H3925" t="s">
        <v>754</v>
      </c>
      <c r="I3925" t="s">
        <v>776</v>
      </c>
    </row>
    <row r="3926" spans="1:9">
      <c r="A3926">
        <v>3925</v>
      </c>
      <c r="B3926" t="s">
        <v>751</v>
      </c>
      <c r="C3926" t="s">
        <v>757</v>
      </c>
      <c r="D3926">
        <v>2039</v>
      </c>
      <c r="E3926">
        <v>6548.318303</v>
      </c>
      <c r="F3926" t="s">
        <v>753</v>
      </c>
      <c r="G3926" t="s">
        <v>775</v>
      </c>
      <c r="H3926" t="s">
        <v>754</v>
      </c>
      <c r="I3926" t="s">
        <v>776</v>
      </c>
    </row>
    <row r="3927" spans="1:9">
      <c r="A3927">
        <v>3926</v>
      </c>
      <c r="B3927" t="s">
        <v>751</v>
      </c>
      <c r="C3927" t="s">
        <v>757</v>
      </c>
      <c r="D3927">
        <v>2040</v>
      </c>
      <c r="E3927">
        <v>6567.5028069999998</v>
      </c>
      <c r="F3927" t="s">
        <v>753</v>
      </c>
      <c r="G3927" t="s">
        <v>775</v>
      </c>
      <c r="H3927" t="s">
        <v>754</v>
      </c>
      <c r="I3927" t="s">
        <v>776</v>
      </c>
    </row>
    <row r="3928" spans="1:9">
      <c r="A3928">
        <v>3927</v>
      </c>
      <c r="B3928" t="s">
        <v>751</v>
      </c>
      <c r="C3928" t="s">
        <v>757</v>
      </c>
      <c r="D3928">
        <v>2041</v>
      </c>
      <c r="E3928">
        <v>6569.4020600000003</v>
      </c>
      <c r="F3928" t="s">
        <v>753</v>
      </c>
      <c r="G3928" t="s">
        <v>775</v>
      </c>
      <c r="H3928" t="s">
        <v>754</v>
      </c>
      <c r="I3928" t="s">
        <v>776</v>
      </c>
    </row>
    <row r="3929" spans="1:9">
      <c r="A3929">
        <v>3928</v>
      </c>
      <c r="B3929" t="s">
        <v>751</v>
      </c>
      <c r="C3929" t="s">
        <v>757</v>
      </c>
      <c r="D3929">
        <v>2042</v>
      </c>
      <c r="E3929">
        <v>6580.0409559999998</v>
      </c>
      <c r="F3929" t="s">
        <v>753</v>
      </c>
      <c r="G3929" t="s">
        <v>775</v>
      </c>
      <c r="H3929" t="s">
        <v>754</v>
      </c>
      <c r="I3929" t="s">
        <v>776</v>
      </c>
    </row>
    <row r="3930" spans="1:9">
      <c r="A3930">
        <v>3929</v>
      </c>
      <c r="B3930" t="s">
        <v>751</v>
      </c>
      <c r="C3930" t="s">
        <v>757</v>
      </c>
      <c r="D3930">
        <v>2043</v>
      </c>
      <c r="E3930">
        <v>6590.720088</v>
      </c>
      <c r="F3930" t="s">
        <v>753</v>
      </c>
      <c r="G3930" t="s">
        <v>775</v>
      </c>
      <c r="H3930" t="s">
        <v>754</v>
      </c>
      <c r="I3930" t="s">
        <v>776</v>
      </c>
    </row>
    <row r="3931" spans="1:9">
      <c r="A3931">
        <v>3930</v>
      </c>
      <c r="B3931" t="s">
        <v>751</v>
      </c>
      <c r="C3931" t="s">
        <v>757</v>
      </c>
      <c r="D3931">
        <v>2044</v>
      </c>
      <c r="E3931">
        <v>6610.2360159999998</v>
      </c>
      <c r="F3931" t="s">
        <v>753</v>
      </c>
      <c r="G3931" t="s">
        <v>775</v>
      </c>
      <c r="H3931" t="s">
        <v>754</v>
      </c>
      <c r="I3931" t="s">
        <v>776</v>
      </c>
    </row>
    <row r="3932" spans="1:9">
      <c r="A3932">
        <v>3931</v>
      </c>
      <c r="B3932" t="s">
        <v>751</v>
      </c>
      <c r="C3932" t="s">
        <v>757</v>
      </c>
      <c r="D3932">
        <v>2045</v>
      </c>
      <c r="E3932">
        <v>6612.3534</v>
      </c>
      <c r="F3932" t="s">
        <v>753</v>
      </c>
      <c r="G3932" t="s">
        <v>775</v>
      </c>
      <c r="H3932" t="s">
        <v>754</v>
      </c>
      <c r="I3932" t="s">
        <v>776</v>
      </c>
    </row>
    <row r="3933" spans="1:9">
      <c r="A3933">
        <v>3932</v>
      </c>
      <c r="B3933" t="s">
        <v>751</v>
      </c>
      <c r="C3933" t="s">
        <v>757</v>
      </c>
      <c r="D3933">
        <v>2046</v>
      </c>
      <c r="E3933">
        <v>6623.2655779999996</v>
      </c>
      <c r="F3933" t="s">
        <v>753</v>
      </c>
      <c r="G3933" t="s">
        <v>775</v>
      </c>
      <c r="H3933" t="s">
        <v>754</v>
      </c>
      <c r="I3933" t="s">
        <v>776</v>
      </c>
    </row>
    <row r="3934" spans="1:9">
      <c r="A3934">
        <v>3933</v>
      </c>
      <c r="B3934" t="s">
        <v>751</v>
      </c>
      <c r="C3934" t="s">
        <v>757</v>
      </c>
      <c r="D3934">
        <v>2047</v>
      </c>
      <c r="E3934">
        <v>6634.2203369999997</v>
      </c>
      <c r="F3934" t="s">
        <v>753</v>
      </c>
      <c r="G3934" t="s">
        <v>775</v>
      </c>
      <c r="H3934" t="s">
        <v>754</v>
      </c>
      <c r="I3934" t="s">
        <v>776</v>
      </c>
    </row>
    <row r="3935" spans="1:9">
      <c r="A3935">
        <v>3934</v>
      </c>
      <c r="B3935" t="s">
        <v>751</v>
      </c>
      <c r="C3935" t="s">
        <v>757</v>
      </c>
      <c r="D3935">
        <v>2048</v>
      </c>
      <c r="E3935">
        <v>6654.0913950000004</v>
      </c>
      <c r="F3935" t="s">
        <v>753</v>
      </c>
      <c r="G3935" t="s">
        <v>775</v>
      </c>
      <c r="H3935" t="s">
        <v>754</v>
      </c>
      <c r="I3935" t="s">
        <v>776</v>
      </c>
    </row>
    <row r="3936" spans="1:9">
      <c r="A3936">
        <v>3935</v>
      </c>
      <c r="B3936" t="s">
        <v>751</v>
      </c>
      <c r="C3936" t="s">
        <v>757</v>
      </c>
      <c r="D3936">
        <v>2049</v>
      </c>
      <c r="E3936">
        <v>6656.4534050000002</v>
      </c>
      <c r="F3936" t="s">
        <v>753</v>
      </c>
      <c r="G3936" t="s">
        <v>775</v>
      </c>
      <c r="H3936" t="s">
        <v>754</v>
      </c>
      <c r="I3936" t="s">
        <v>776</v>
      </c>
    </row>
    <row r="3937" spans="1:9">
      <c r="A3937">
        <v>3936</v>
      </c>
      <c r="B3937" t="s">
        <v>751</v>
      </c>
      <c r="C3937" t="s">
        <v>757</v>
      </c>
      <c r="D3937">
        <v>2050</v>
      </c>
      <c r="E3937">
        <v>6658.7042229999997</v>
      </c>
      <c r="F3937" t="s">
        <v>753</v>
      </c>
      <c r="G3937" t="s">
        <v>775</v>
      </c>
      <c r="H3937" t="s">
        <v>754</v>
      </c>
      <c r="I3937" t="s">
        <v>776</v>
      </c>
    </row>
    <row r="3938" spans="1:9">
      <c r="A3938">
        <v>3937</v>
      </c>
      <c r="B3938" t="s">
        <v>152</v>
      </c>
      <c r="C3938" t="s">
        <v>752</v>
      </c>
      <c r="D3938">
        <v>1990</v>
      </c>
      <c r="E3938">
        <v>30.911999999999999</v>
      </c>
      <c r="F3938" t="s">
        <v>753</v>
      </c>
      <c r="G3938" t="s">
        <v>775</v>
      </c>
      <c r="H3938" t="s">
        <v>754</v>
      </c>
      <c r="I3938" t="s">
        <v>776</v>
      </c>
    </row>
    <row r="3939" spans="1:9">
      <c r="A3939">
        <v>3938</v>
      </c>
      <c r="B3939" t="s">
        <v>152</v>
      </c>
      <c r="C3939" t="s">
        <v>752</v>
      </c>
      <c r="D3939">
        <v>1991</v>
      </c>
      <c r="E3939">
        <v>52.808</v>
      </c>
      <c r="F3939" t="s">
        <v>753</v>
      </c>
      <c r="G3939" t="s">
        <v>775</v>
      </c>
      <c r="H3939" t="s">
        <v>754</v>
      </c>
      <c r="I3939" t="s">
        <v>776</v>
      </c>
    </row>
    <row r="3940" spans="1:9">
      <c r="A3940">
        <v>3939</v>
      </c>
      <c r="B3940" t="s">
        <v>152</v>
      </c>
      <c r="C3940" t="s">
        <v>752</v>
      </c>
      <c r="D3940">
        <v>1992</v>
      </c>
      <c r="E3940">
        <v>44.758000000000003</v>
      </c>
      <c r="F3940" t="s">
        <v>753</v>
      </c>
      <c r="G3940" t="s">
        <v>775</v>
      </c>
      <c r="H3940" t="s">
        <v>754</v>
      </c>
      <c r="I3940" t="s">
        <v>776</v>
      </c>
    </row>
    <row r="3941" spans="1:9">
      <c r="A3941">
        <v>3940</v>
      </c>
      <c r="B3941" t="s">
        <v>152</v>
      </c>
      <c r="C3941" t="s">
        <v>752</v>
      </c>
      <c r="D3941">
        <v>1993</v>
      </c>
      <c r="E3941">
        <v>50.231999999999999</v>
      </c>
      <c r="F3941" t="s">
        <v>753</v>
      </c>
      <c r="G3941" t="s">
        <v>775</v>
      </c>
      <c r="H3941" t="s">
        <v>754</v>
      </c>
      <c r="I3941" t="s">
        <v>776</v>
      </c>
    </row>
    <row r="3942" spans="1:9">
      <c r="A3942">
        <v>3941</v>
      </c>
      <c r="B3942" t="s">
        <v>152</v>
      </c>
      <c r="C3942" t="s">
        <v>752</v>
      </c>
      <c r="D3942">
        <v>1994</v>
      </c>
      <c r="E3942">
        <v>62.983199999999997</v>
      </c>
      <c r="F3942" t="s">
        <v>753</v>
      </c>
      <c r="G3942" t="s">
        <v>775</v>
      </c>
      <c r="H3942" t="s">
        <v>754</v>
      </c>
      <c r="I3942" t="s">
        <v>776</v>
      </c>
    </row>
    <row r="3943" spans="1:9">
      <c r="A3943">
        <v>3942</v>
      </c>
      <c r="B3943" t="s">
        <v>152</v>
      </c>
      <c r="C3943" t="s">
        <v>752</v>
      </c>
      <c r="D3943">
        <v>1995</v>
      </c>
      <c r="E3943">
        <v>88.619809599999996</v>
      </c>
      <c r="F3943" t="s">
        <v>753</v>
      </c>
      <c r="G3943" t="s">
        <v>775</v>
      </c>
      <c r="H3943" t="s">
        <v>754</v>
      </c>
      <c r="I3943" t="s">
        <v>776</v>
      </c>
    </row>
    <row r="3944" spans="1:9">
      <c r="A3944">
        <v>3943</v>
      </c>
      <c r="B3944" t="s">
        <v>152</v>
      </c>
      <c r="C3944" t="s">
        <v>752</v>
      </c>
      <c r="D3944">
        <v>1996</v>
      </c>
      <c r="E3944">
        <v>118.9241956</v>
      </c>
      <c r="F3944" t="s">
        <v>753</v>
      </c>
      <c r="G3944" t="s">
        <v>775</v>
      </c>
      <c r="H3944" t="s">
        <v>754</v>
      </c>
      <c r="I3944" t="s">
        <v>776</v>
      </c>
    </row>
    <row r="3945" spans="1:9">
      <c r="A3945">
        <v>3944</v>
      </c>
      <c r="B3945" t="s">
        <v>152</v>
      </c>
      <c r="C3945" t="s">
        <v>752</v>
      </c>
      <c r="D3945">
        <v>1997</v>
      </c>
      <c r="E3945">
        <v>122.6756888</v>
      </c>
      <c r="F3945" t="s">
        <v>753</v>
      </c>
      <c r="G3945" t="s">
        <v>775</v>
      </c>
      <c r="H3945" t="s">
        <v>754</v>
      </c>
      <c r="I3945" t="s">
        <v>776</v>
      </c>
    </row>
    <row r="3946" spans="1:9">
      <c r="A3946">
        <v>3945</v>
      </c>
      <c r="B3946" t="s">
        <v>152</v>
      </c>
      <c r="C3946" t="s">
        <v>752</v>
      </c>
      <c r="D3946">
        <v>1998</v>
      </c>
      <c r="E3946">
        <v>115.4954108</v>
      </c>
      <c r="F3946" t="s">
        <v>753</v>
      </c>
      <c r="G3946" t="s">
        <v>775</v>
      </c>
      <c r="H3946" t="s">
        <v>754</v>
      </c>
      <c r="I3946" t="s">
        <v>776</v>
      </c>
    </row>
    <row r="3947" spans="1:9">
      <c r="A3947">
        <v>3946</v>
      </c>
      <c r="B3947" t="s">
        <v>152</v>
      </c>
      <c r="C3947" t="s">
        <v>752</v>
      </c>
      <c r="D3947">
        <v>1999</v>
      </c>
      <c r="E3947">
        <v>132.8328568</v>
      </c>
      <c r="F3947" t="s">
        <v>753</v>
      </c>
      <c r="G3947" t="s">
        <v>775</v>
      </c>
      <c r="H3947" t="s">
        <v>754</v>
      </c>
      <c r="I3947" t="s">
        <v>776</v>
      </c>
    </row>
    <row r="3948" spans="1:9">
      <c r="A3948">
        <v>3947</v>
      </c>
      <c r="B3948" t="s">
        <v>152</v>
      </c>
      <c r="C3948" t="s">
        <v>752</v>
      </c>
      <c r="D3948">
        <v>2000</v>
      </c>
      <c r="E3948">
        <v>155.24676160000001</v>
      </c>
      <c r="F3948" t="s">
        <v>753</v>
      </c>
      <c r="G3948" t="s">
        <v>775</v>
      </c>
      <c r="H3948" t="s">
        <v>754</v>
      </c>
      <c r="I3948" t="s">
        <v>776</v>
      </c>
    </row>
    <row r="3949" spans="1:9">
      <c r="A3949">
        <v>3948</v>
      </c>
      <c r="B3949" t="s">
        <v>152</v>
      </c>
      <c r="C3949" t="s">
        <v>752</v>
      </c>
      <c r="D3949">
        <v>2001</v>
      </c>
      <c r="E3949">
        <v>137.3219876</v>
      </c>
      <c r="F3949" t="s">
        <v>753</v>
      </c>
      <c r="G3949" t="s">
        <v>775</v>
      </c>
      <c r="H3949" t="s">
        <v>754</v>
      </c>
      <c r="I3949" t="s">
        <v>776</v>
      </c>
    </row>
    <row r="3950" spans="1:9">
      <c r="A3950">
        <v>3949</v>
      </c>
      <c r="B3950" t="s">
        <v>152</v>
      </c>
      <c r="C3950" t="s">
        <v>752</v>
      </c>
      <c r="D3950">
        <v>2002</v>
      </c>
      <c r="E3950">
        <v>146.9207432</v>
      </c>
      <c r="F3950" t="s">
        <v>753</v>
      </c>
      <c r="G3950" t="s">
        <v>775</v>
      </c>
      <c r="H3950" t="s">
        <v>754</v>
      </c>
      <c r="I3950" t="s">
        <v>776</v>
      </c>
    </row>
    <row r="3951" spans="1:9">
      <c r="A3951">
        <v>3950</v>
      </c>
      <c r="B3951" t="s">
        <v>152</v>
      </c>
      <c r="C3951" t="s">
        <v>752</v>
      </c>
      <c r="D3951">
        <v>2003</v>
      </c>
      <c r="E3951">
        <v>62.320974800000002</v>
      </c>
      <c r="F3951" t="s">
        <v>753</v>
      </c>
      <c r="G3951" t="s">
        <v>775</v>
      </c>
      <c r="H3951" t="s">
        <v>754</v>
      </c>
      <c r="I3951" t="s">
        <v>776</v>
      </c>
    </row>
    <row r="3952" spans="1:9">
      <c r="A3952">
        <v>3951</v>
      </c>
      <c r="B3952" t="s">
        <v>152</v>
      </c>
      <c r="C3952" t="s">
        <v>752</v>
      </c>
      <c r="D3952">
        <v>2004</v>
      </c>
      <c r="E3952">
        <v>70.054899599999999</v>
      </c>
      <c r="F3952" t="s">
        <v>753</v>
      </c>
      <c r="G3952" t="s">
        <v>775</v>
      </c>
      <c r="H3952" t="s">
        <v>754</v>
      </c>
      <c r="I3952" t="s">
        <v>776</v>
      </c>
    </row>
    <row r="3953" spans="1:9">
      <c r="A3953">
        <v>3952</v>
      </c>
      <c r="B3953" t="s">
        <v>152</v>
      </c>
      <c r="C3953" t="s">
        <v>752</v>
      </c>
      <c r="D3953">
        <v>2005</v>
      </c>
      <c r="E3953">
        <v>22.103045999999999</v>
      </c>
      <c r="F3953" t="s">
        <v>753</v>
      </c>
      <c r="G3953" t="s">
        <v>775</v>
      </c>
      <c r="H3953" t="s">
        <v>754</v>
      </c>
      <c r="I3953" t="s">
        <v>776</v>
      </c>
    </row>
    <row r="3954" spans="1:9">
      <c r="A3954">
        <v>3953</v>
      </c>
      <c r="B3954" t="s">
        <v>152</v>
      </c>
      <c r="C3954" t="s">
        <v>752</v>
      </c>
      <c r="D3954">
        <v>2006</v>
      </c>
      <c r="E3954">
        <v>26.031123999999998</v>
      </c>
      <c r="F3954" t="s">
        <v>753</v>
      </c>
      <c r="G3954" t="s">
        <v>775</v>
      </c>
      <c r="H3954" t="s">
        <v>754</v>
      </c>
      <c r="I3954" t="s">
        <v>776</v>
      </c>
    </row>
    <row r="3955" spans="1:9">
      <c r="A3955">
        <v>3954</v>
      </c>
      <c r="B3955" t="s">
        <v>152</v>
      </c>
      <c r="C3955" t="s">
        <v>752</v>
      </c>
      <c r="D3955">
        <v>2007</v>
      </c>
      <c r="E3955">
        <v>27.993456399999999</v>
      </c>
      <c r="F3955" t="s">
        <v>753</v>
      </c>
      <c r="G3955" t="s">
        <v>775</v>
      </c>
      <c r="H3955" t="s">
        <v>754</v>
      </c>
      <c r="I3955" t="s">
        <v>776</v>
      </c>
    </row>
    <row r="3956" spans="1:9">
      <c r="A3956">
        <v>3955</v>
      </c>
      <c r="B3956" t="s">
        <v>152</v>
      </c>
      <c r="C3956" t="s">
        <v>752</v>
      </c>
      <c r="D3956">
        <v>2008</v>
      </c>
      <c r="E3956">
        <v>36.728479200000002</v>
      </c>
      <c r="F3956" t="s">
        <v>753</v>
      </c>
      <c r="G3956" t="s">
        <v>775</v>
      </c>
      <c r="H3956" t="s">
        <v>754</v>
      </c>
      <c r="I3956" t="s">
        <v>776</v>
      </c>
    </row>
    <row r="3957" spans="1:9">
      <c r="A3957">
        <v>3956</v>
      </c>
      <c r="B3957" t="s">
        <v>152</v>
      </c>
      <c r="C3957" t="s">
        <v>752</v>
      </c>
      <c r="D3957">
        <v>2009</v>
      </c>
      <c r="E3957">
        <v>52.959984000000013</v>
      </c>
      <c r="F3957" t="s">
        <v>753</v>
      </c>
      <c r="G3957" t="s">
        <v>775</v>
      </c>
      <c r="H3957" t="s">
        <v>754</v>
      </c>
      <c r="I3957" t="s">
        <v>776</v>
      </c>
    </row>
    <row r="3958" spans="1:9">
      <c r="A3958">
        <v>3957</v>
      </c>
      <c r="B3958" t="s">
        <v>152</v>
      </c>
      <c r="C3958" t="s">
        <v>752</v>
      </c>
      <c r="D3958">
        <v>2010</v>
      </c>
      <c r="E3958">
        <v>53.373045599999998</v>
      </c>
      <c r="F3958" t="s">
        <v>753</v>
      </c>
      <c r="G3958" t="s">
        <v>775</v>
      </c>
      <c r="H3958" t="s">
        <v>754</v>
      </c>
      <c r="I3958" t="s">
        <v>776</v>
      </c>
    </row>
    <row r="3959" spans="1:9">
      <c r="A3959">
        <v>3958</v>
      </c>
      <c r="B3959" t="s">
        <v>152</v>
      </c>
      <c r="C3959" t="s">
        <v>752</v>
      </c>
      <c r="D3959">
        <v>2011</v>
      </c>
      <c r="E3959">
        <v>53.646681200000003</v>
      </c>
      <c r="F3959" t="s">
        <v>753</v>
      </c>
      <c r="G3959" t="s">
        <v>775</v>
      </c>
      <c r="H3959" t="s">
        <v>754</v>
      </c>
      <c r="I3959" t="s">
        <v>776</v>
      </c>
    </row>
    <row r="3960" spans="1:9">
      <c r="A3960">
        <v>3959</v>
      </c>
      <c r="B3960" t="s">
        <v>152</v>
      </c>
      <c r="C3960" t="s">
        <v>752</v>
      </c>
      <c r="D3960">
        <v>2012</v>
      </c>
      <c r="E3960">
        <v>71.326992799999999</v>
      </c>
      <c r="F3960" t="s">
        <v>753</v>
      </c>
      <c r="G3960" t="s">
        <v>775</v>
      </c>
      <c r="H3960" t="s">
        <v>754</v>
      </c>
      <c r="I3960" t="s">
        <v>776</v>
      </c>
    </row>
    <row r="3961" spans="1:9">
      <c r="A3961">
        <v>3960</v>
      </c>
      <c r="B3961" t="s">
        <v>152</v>
      </c>
      <c r="C3961" t="s">
        <v>752</v>
      </c>
      <c r="D3961">
        <v>2013</v>
      </c>
      <c r="E3961">
        <v>91.447162800000001</v>
      </c>
      <c r="F3961" t="s">
        <v>753</v>
      </c>
      <c r="G3961" t="s">
        <v>775</v>
      </c>
      <c r="H3961" t="s">
        <v>754</v>
      </c>
      <c r="I3961" t="s">
        <v>776</v>
      </c>
    </row>
    <row r="3962" spans="1:9">
      <c r="A3962">
        <v>3961</v>
      </c>
      <c r="B3962" t="s">
        <v>152</v>
      </c>
      <c r="C3962" t="s">
        <v>752</v>
      </c>
      <c r="D3962">
        <v>2014</v>
      </c>
      <c r="E3962">
        <v>141.6592632</v>
      </c>
      <c r="F3962" t="s">
        <v>753</v>
      </c>
      <c r="G3962" t="s">
        <v>775</v>
      </c>
      <c r="H3962" t="s">
        <v>754</v>
      </c>
      <c r="I3962" t="s">
        <v>776</v>
      </c>
    </row>
    <row r="3963" spans="1:9">
      <c r="A3963">
        <v>3962</v>
      </c>
      <c r="B3963" t="s">
        <v>152</v>
      </c>
      <c r="C3963" t="s">
        <v>752</v>
      </c>
      <c r="D3963">
        <v>2015</v>
      </c>
      <c r="E3963">
        <v>119.5052124</v>
      </c>
      <c r="F3963" t="s">
        <v>753</v>
      </c>
      <c r="G3963" t="s">
        <v>775</v>
      </c>
      <c r="H3963" t="s">
        <v>754</v>
      </c>
      <c r="I3963" t="s">
        <v>776</v>
      </c>
    </row>
    <row r="3964" spans="1:9">
      <c r="A3964">
        <v>3963</v>
      </c>
      <c r="B3964" t="s">
        <v>152</v>
      </c>
      <c r="C3964" t="s">
        <v>752</v>
      </c>
      <c r="D3964">
        <v>2016</v>
      </c>
      <c r="E3964">
        <v>140.31102396514169</v>
      </c>
      <c r="F3964" t="s">
        <v>753</v>
      </c>
      <c r="G3964" t="s">
        <v>775</v>
      </c>
      <c r="H3964" t="s">
        <v>754</v>
      </c>
      <c r="I3964" t="s">
        <v>776</v>
      </c>
    </row>
    <row r="3965" spans="1:9">
      <c r="A3965">
        <v>3964</v>
      </c>
      <c r="B3965" t="s">
        <v>152</v>
      </c>
      <c r="C3965" t="s">
        <v>752</v>
      </c>
      <c r="D3965">
        <v>2017</v>
      </c>
      <c r="E3965">
        <v>125.4601516</v>
      </c>
      <c r="F3965" t="s">
        <v>753</v>
      </c>
      <c r="G3965" t="s">
        <v>775</v>
      </c>
      <c r="H3965" t="s">
        <v>754</v>
      </c>
      <c r="I3965" t="s">
        <v>776</v>
      </c>
    </row>
    <row r="3966" spans="1:9">
      <c r="A3966">
        <v>3965</v>
      </c>
      <c r="B3966" t="s">
        <v>152</v>
      </c>
      <c r="C3966" t="s">
        <v>752</v>
      </c>
      <c r="D3966">
        <v>2018</v>
      </c>
      <c r="E3966">
        <v>103.3386872</v>
      </c>
      <c r="F3966" t="s">
        <v>753</v>
      </c>
      <c r="G3966" t="s">
        <v>775</v>
      </c>
      <c r="H3966" t="s">
        <v>754</v>
      </c>
      <c r="I3966" t="s">
        <v>776</v>
      </c>
    </row>
    <row r="3967" spans="1:9">
      <c r="A3967">
        <v>3966</v>
      </c>
      <c r="B3967" t="s">
        <v>152</v>
      </c>
      <c r="C3967" t="s">
        <v>752</v>
      </c>
      <c r="D3967">
        <v>2019</v>
      </c>
      <c r="E3967">
        <v>120.09956</v>
      </c>
      <c r="F3967" t="s">
        <v>753</v>
      </c>
      <c r="G3967" t="s">
        <v>775</v>
      </c>
      <c r="H3967" t="s">
        <v>754</v>
      </c>
      <c r="I3967" t="s">
        <v>776</v>
      </c>
    </row>
    <row r="3968" spans="1:9">
      <c r="A3968">
        <v>3967</v>
      </c>
      <c r="B3968" t="s">
        <v>152</v>
      </c>
      <c r="C3968" t="s">
        <v>752</v>
      </c>
      <c r="D3968">
        <v>2020</v>
      </c>
      <c r="E3968">
        <v>107.6878768</v>
      </c>
      <c r="F3968" t="s">
        <v>753</v>
      </c>
      <c r="G3968" t="s">
        <v>775</v>
      </c>
      <c r="H3968" t="s">
        <v>754</v>
      </c>
      <c r="I3968" t="s">
        <v>776</v>
      </c>
    </row>
    <row r="3969" spans="1:9">
      <c r="A3969">
        <v>3968</v>
      </c>
      <c r="B3969" t="s">
        <v>152</v>
      </c>
      <c r="C3969" t="s">
        <v>752</v>
      </c>
      <c r="D3969">
        <v>2021</v>
      </c>
      <c r="E3969">
        <v>86.937617199999991</v>
      </c>
      <c r="F3969" t="s">
        <v>753</v>
      </c>
      <c r="G3969" t="s">
        <v>775</v>
      </c>
      <c r="H3969" t="s">
        <v>754</v>
      </c>
      <c r="I3969" t="s">
        <v>776</v>
      </c>
    </row>
    <row r="3970" spans="1:9">
      <c r="A3970">
        <v>3969</v>
      </c>
      <c r="B3970" t="s">
        <v>152</v>
      </c>
      <c r="C3970" t="s">
        <v>752</v>
      </c>
      <c r="D3970">
        <v>2022</v>
      </c>
      <c r="E3970">
        <v>78.120935200000005</v>
      </c>
      <c r="F3970" t="s">
        <v>753</v>
      </c>
      <c r="G3970" t="s">
        <v>775</v>
      </c>
      <c r="H3970" t="s">
        <v>754</v>
      </c>
      <c r="I3970" t="s">
        <v>776</v>
      </c>
    </row>
    <row r="3971" spans="1:9">
      <c r="A3971">
        <v>3970</v>
      </c>
      <c r="B3971" t="s">
        <v>152</v>
      </c>
      <c r="C3971" t="s">
        <v>752</v>
      </c>
      <c r="D3971">
        <v>2023</v>
      </c>
      <c r="E3971">
        <v>89.355901599999996</v>
      </c>
      <c r="F3971" t="s">
        <v>753</v>
      </c>
      <c r="G3971" t="s">
        <v>775</v>
      </c>
      <c r="H3971" t="s">
        <v>754</v>
      </c>
      <c r="I3971" t="s">
        <v>776</v>
      </c>
    </row>
    <row r="3972" spans="1:9">
      <c r="A3972">
        <v>3971</v>
      </c>
      <c r="B3972" t="s">
        <v>152</v>
      </c>
      <c r="C3972" t="s">
        <v>752</v>
      </c>
      <c r="D3972">
        <v>2024</v>
      </c>
      <c r="E3972">
        <v>43.046774249999999</v>
      </c>
      <c r="F3972" t="s">
        <v>753</v>
      </c>
      <c r="G3972" t="s">
        <v>775</v>
      </c>
      <c r="H3972" t="s">
        <v>754</v>
      </c>
      <c r="I3972" t="s">
        <v>776</v>
      </c>
    </row>
    <row r="3973" spans="1:9">
      <c r="A3973">
        <v>3972</v>
      </c>
      <c r="B3973" t="s">
        <v>152</v>
      </c>
      <c r="C3973" t="s">
        <v>752</v>
      </c>
      <c r="D3973">
        <v>2025</v>
      </c>
      <c r="E3973">
        <v>52.453291589999999</v>
      </c>
      <c r="F3973" t="s">
        <v>753</v>
      </c>
      <c r="G3973" t="s">
        <v>775</v>
      </c>
      <c r="H3973" t="s">
        <v>754</v>
      </c>
      <c r="I3973" t="s">
        <v>776</v>
      </c>
    </row>
    <row r="3974" spans="1:9">
      <c r="A3974">
        <v>3973</v>
      </c>
      <c r="B3974" t="s">
        <v>152</v>
      </c>
      <c r="C3974" t="s">
        <v>752</v>
      </c>
      <c r="D3974">
        <v>2026</v>
      </c>
      <c r="E3974">
        <v>52.453291589999999</v>
      </c>
      <c r="F3974" t="s">
        <v>753</v>
      </c>
      <c r="G3974" t="s">
        <v>775</v>
      </c>
      <c r="H3974" t="s">
        <v>754</v>
      </c>
      <c r="I3974" t="s">
        <v>776</v>
      </c>
    </row>
    <row r="3975" spans="1:9">
      <c r="A3975">
        <v>3974</v>
      </c>
      <c r="B3975" t="s">
        <v>152</v>
      </c>
      <c r="C3975" t="s">
        <v>752</v>
      </c>
      <c r="D3975">
        <v>2027</v>
      </c>
      <c r="E3975">
        <v>52.453291589999999</v>
      </c>
      <c r="F3975" t="s">
        <v>753</v>
      </c>
      <c r="G3975" t="s">
        <v>775</v>
      </c>
      <c r="H3975" t="s">
        <v>754</v>
      </c>
      <c r="I3975" t="s">
        <v>776</v>
      </c>
    </row>
    <row r="3976" spans="1:9">
      <c r="A3976">
        <v>3975</v>
      </c>
      <c r="B3976" t="s">
        <v>152</v>
      </c>
      <c r="C3976" t="s">
        <v>752</v>
      </c>
      <c r="D3976">
        <v>2028</v>
      </c>
      <c r="E3976">
        <v>0</v>
      </c>
      <c r="F3976" t="s">
        <v>753</v>
      </c>
      <c r="G3976" t="s">
        <v>775</v>
      </c>
      <c r="H3976" t="s">
        <v>754</v>
      </c>
      <c r="I3976" t="s">
        <v>776</v>
      </c>
    </row>
    <row r="3977" spans="1:9">
      <c r="A3977">
        <v>3976</v>
      </c>
      <c r="B3977" t="s">
        <v>152</v>
      </c>
      <c r="C3977" t="s">
        <v>752</v>
      </c>
      <c r="D3977">
        <v>2029</v>
      </c>
      <c r="E3977">
        <v>0</v>
      </c>
      <c r="F3977" t="s">
        <v>753</v>
      </c>
      <c r="G3977" t="s">
        <v>775</v>
      </c>
      <c r="H3977" t="s">
        <v>754</v>
      </c>
      <c r="I3977" t="s">
        <v>776</v>
      </c>
    </row>
    <row r="3978" spans="1:9">
      <c r="A3978">
        <v>3977</v>
      </c>
      <c r="B3978" t="s">
        <v>152</v>
      </c>
      <c r="C3978" t="s">
        <v>752</v>
      </c>
      <c r="D3978">
        <v>2030</v>
      </c>
      <c r="E3978">
        <v>0</v>
      </c>
      <c r="F3978" t="s">
        <v>753</v>
      </c>
      <c r="G3978" t="s">
        <v>775</v>
      </c>
      <c r="H3978" t="s">
        <v>754</v>
      </c>
      <c r="I3978" t="s">
        <v>776</v>
      </c>
    </row>
    <row r="3979" spans="1:9">
      <c r="A3979">
        <v>3978</v>
      </c>
      <c r="B3979" t="s">
        <v>152</v>
      </c>
      <c r="C3979" t="s">
        <v>752</v>
      </c>
      <c r="D3979">
        <v>2031</v>
      </c>
      <c r="E3979">
        <v>0</v>
      </c>
      <c r="F3979" t="s">
        <v>753</v>
      </c>
      <c r="G3979" t="s">
        <v>775</v>
      </c>
      <c r="H3979" t="s">
        <v>754</v>
      </c>
      <c r="I3979" t="s">
        <v>776</v>
      </c>
    </row>
    <row r="3980" spans="1:9">
      <c r="A3980">
        <v>3979</v>
      </c>
      <c r="B3980" t="s">
        <v>152</v>
      </c>
      <c r="C3980" t="s">
        <v>752</v>
      </c>
      <c r="D3980">
        <v>2032</v>
      </c>
      <c r="E3980">
        <v>0</v>
      </c>
      <c r="F3980" t="s">
        <v>753</v>
      </c>
      <c r="G3980" t="s">
        <v>775</v>
      </c>
      <c r="H3980" t="s">
        <v>754</v>
      </c>
      <c r="I3980" t="s">
        <v>776</v>
      </c>
    </row>
    <row r="3981" spans="1:9">
      <c r="A3981">
        <v>3980</v>
      </c>
      <c r="B3981" t="s">
        <v>152</v>
      </c>
      <c r="C3981" t="s">
        <v>752</v>
      </c>
      <c r="D3981">
        <v>2033</v>
      </c>
      <c r="E3981">
        <v>0</v>
      </c>
      <c r="F3981" t="s">
        <v>753</v>
      </c>
      <c r="G3981" t="s">
        <v>775</v>
      </c>
      <c r="H3981" t="s">
        <v>754</v>
      </c>
      <c r="I3981" t="s">
        <v>776</v>
      </c>
    </row>
    <row r="3982" spans="1:9">
      <c r="A3982">
        <v>3981</v>
      </c>
      <c r="B3982" t="s">
        <v>152</v>
      </c>
      <c r="C3982" t="s">
        <v>752</v>
      </c>
      <c r="D3982">
        <v>2034</v>
      </c>
      <c r="E3982">
        <v>0</v>
      </c>
      <c r="F3982" t="s">
        <v>753</v>
      </c>
      <c r="G3982" t="s">
        <v>775</v>
      </c>
      <c r="H3982" t="s">
        <v>754</v>
      </c>
      <c r="I3982" t="s">
        <v>776</v>
      </c>
    </row>
    <row r="3983" spans="1:9">
      <c r="A3983">
        <v>3982</v>
      </c>
      <c r="B3983" t="s">
        <v>152</v>
      </c>
      <c r="C3983" t="s">
        <v>752</v>
      </c>
      <c r="D3983">
        <v>2035</v>
      </c>
      <c r="E3983">
        <v>0</v>
      </c>
      <c r="F3983" t="s">
        <v>753</v>
      </c>
      <c r="G3983" t="s">
        <v>775</v>
      </c>
      <c r="H3983" t="s">
        <v>754</v>
      </c>
      <c r="I3983" t="s">
        <v>776</v>
      </c>
    </row>
    <row r="3984" spans="1:9">
      <c r="A3984">
        <v>3983</v>
      </c>
      <c r="B3984" t="s">
        <v>152</v>
      </c>
      <c r="C3984" t="s">
        <v>752</v>
      </c>
      <c r="D3984">
        <v>2036</v>
      </c>
      <c r="E3984">
        <v>0</v>
      </c>
      <c r="F3984" t="s">
        <v>753</v>
      </c>
      <c r="G3984" t="s">
        <v>775</v>
      </c>
      <c r="H3984" t="s">
        <v>754</v>
      </c>
      <c r="I3984" t="s">
        <v>776</v>
      </c>
    </row>
    <row r="3985" spans="1:9">
      <c r="A3985">
        <v>3984</v>
      </c>
      <c r="B3985" t="s">
        <v>152</v>
      </c>
      <c r="C3985" t="s">
        <v>752</v>
      </c>
      <c r="D3985">
        <v>2037</v>
      </c>
      <c r="E3985">
        <v>0</v>
      </c>
      <c r="F3985" t="s">
        <v>753</v>
      </c>
      <c r="G3985" t="s">
        <v>775</v>
      </c>
      <c r="H3985" t="s">
        <v>754</v>
      </c>
      <c r="I3985" t="s">
        <v>776</v>
      </c>
    </row>
    <row r="3986" spans="1:9">
      <c r="A3986">
        <v>3985</v>
      </c>
      <c r="B3986" t="s">
        <v>152</v>
      </c>
      <c r="C3986" t="s">
        <v>752</v>
      </c>
      <c r="D3986">
        <v>2038</v>
      </c>
      <c r="E3986">
        <v>0</v>
      </c>
      <c r="F3986" t="s">
        <v>753</v>
      </c>
      <c r="G3986" t="s">
        <v>775</v>
      </c>
      <c r="H3986" t="s">
        <v>754</v>
      </c>
      <c r="I3986" t="s">
        <v>776</v>
      </c>
    </row>
    <row r="3987" spans="1:9">
      <c r="A3987">
        <v>3986</v>
      </c>
      <c r="B3987" t="s">
        <v>152</v>
      </c>
      <c r="C3987" t="s">
        <v>752</v>
      </c>
      <c r="D3987">
        <v>2039</v>
      </c>
      <c r="E3987">
        <v>0</v>
      </c>
      <c r="F3987" t="s">
        <v>753</v>
      </c>
      <c r="G3987" t="s">
        <v>775</v>
      </c>
      <c r="H3987" t="s">
        <v>754</v>
      </c>
      <c r="I3987" t="s">
        <v>776</v>
      </c>
    </row>
    <row r="3988" spans="1:9">
      <c r="A3988">
        <v>3987</v>
      </c>
      <c r="B3988" t="s">
        <v>152</v>
      </c>
      <c r="C3988" t="s">
        <v>752</v>
      </c>
      <c r="D3988">
        <v>2040</v>
      </c>
      <c r="E3988">
        <v>0</v>
      </c>
      <c r="F3988" t="s">
        <v>753</v>
      </c>
      <c r="G3988" t="s">
        <v>775</v>
      </c>
      <c r="H3988" t="s">
        <v>754</v>
      </c>
      <c r="I3988" t="s">
        <v>776</v>
      </c>
    </row>
    <row r="3989" spans="1:9">
      <c r="A3989">
        <v>3988</v>
      </c>
      <c r="B3989" t="s">
        <v>152</v>
      </c>
      <c r="C3989" t="s">
        <v>752</v>
      </c>
      <c r="D3989">
        <v>2041</v>
      </c>
      <c r="E3989">
        <v>0</v>
      </c>
      <c r="F3989" t="s">
        <v>753</v>
      </c>
      <c r="G3989" t="s">
        <v>775</v>
      </c>
      <c r="H3989" t="s">
        <v>754</v>
      </c>
      <c r="I3989" t="s">
        <v>776</v>
      </c>
    </row>
    <row r="3990" spans="1:9">
      <c r="A3990">
        <v>3989</v>
      </c>
      <c r="B3990" t="s">
        <v>152</v>
      </c>
      <c r="C3990" t="s">
        <v>752</v>
      </c>
      <c r="D3990">
        <v>2042</v>
      </c>
      <c r="E3990">
        <v>0</v>
      </c>
      <c r="F3990" t="s">
        <v>753</v>
      </c>
      <c r="G3990" t="s">
        <v>775</v>
      </c>
      <c r="H3990" t="s">
        <v>754</v>
      </c>
      <c r="I3990" t="s">
        <v>776</v>
      </c>
    </row>
    <row r="3991" spans="1:9">
      <c r="A3991">
        <v>3990</v>
      </c>
      <c r="B3991" t="s">
        <v>152</v>
      </c>
      <c r="C3991" t="s">
        <v>752</v>
      </c>
      <c r="D3991">
        <v>2043</v>
      </c>
      <c r="E3991">
        <v>0</v>
      </c>
      <c r="F3991" t="s">
        <v>753</v>
      </c>
      <c r="G3991" t="s">
        <v>775</v>
      </c>
      <c r="H3991" t="s">
        <v>754</v>
      </c>
      <c r="I3991" t="s">
        <v>776</v>
      </c>
    </row>
    <row r="3992" spans="1:9">
      <c r="A3992">
        <v>3991</v>
      </c>
      <c r="B3992" t="s">
        <v>152</v>
      </c>
      <c r="C3992" t="s">
        <v>752</v>
      </c>
      <c r="D3992">
        <v>2044</v>
      </c>
      <c r="E3992">
        <v>0</v>
      </c>
      <c r="F3992" t="s">
        <v>753</v>
      </c>
      <c r="G3992" t="s">
        <v>775</v>
      </c>
      <c r="H3992" t="s">
        <v>754</v>
      </c>
      <c r="I3992" t="s">
        <v>776</v>
      </c>
    </row>
    <row r="3993" spans="1:9">
      <c r="A3993">
        <v>3992</v>
      </c>
      <c r="B3993" t="s">
        <v>152</v>
      </c>
      <c r="C3993" t="s">
        <v>752</v>
      </c>
      <c r="D3993">
        <v>2045</v>
      </c>
      <c r="E3993">
        <v>0</v>
      </c>
      <c r="F3993" t="s">
        <v>753</v>
      </c>
      <c r="G3993" t="s">
        <v>775</v>
      </c>
      <c r="H3993" t="s">
        <v>754</v>
      </c>
      <c r="I3993" t="s">
        <v>776</v>
      </c>
    </row>
    <row r="3994" spans="1:9">
      <c r="A3994">
        <v>3993</v>
      </c>
      <c r="B3994" t="s">
        <v>152</v>
      </c>
      <c r="C3994" t="s">
        <v>752</v>
      </c>
      <c r="D3994">
        <v>2046</v>
      </c>
      <c r="E3994">
        <v>0</v>
      </c>
      <c r="F3994" t="s">
        <v>753</v>
      </c>
      <c r="G3994" t="s">
        <v>775</v>
      </c>
      <c r="H3994" t="s">
        <v>754</v>
      </c>
      <c r="I3994" t="s">
        <v>776</v>
      </c>
    </row>
    <row r="3995" spans="1:9">
      <c r="A3995">
        <v>3994</v>
      </c>
      <c r="B3995" t="s">
        <v>152</v>
      </c>
      <c r="C3995" t="s">
        <v>752</v>
      </c>
      <c r="D3995">
        <v>2047</v>
      </c>
      <c r="E3995">
        <v>0</v>
      </c>
      <c r="F3995" t="s">
        <v>753</v>
      </c>
      <c r="G3995" t="s">
        <v>775</v>
      </c>
      <c r="H3995" t="s">
        <v>754</v>
      </c>
      <c r="I3995" t="s">
        <v>776</v>
      </c>
    </row>
    <row r="3996" spans="1:9">
      <c r="A3996">
        <v>3995</v>
      </c>
      <c r="B3996" t="s">
        <v>152</v>
      </c>
      <c r="C3996" t="s">
        <v>752</v>
      </c>
      <c r="D3996">
        <v>2048</v>
      </c>
      <c r="E3996">
        <v>0</v>
      </c>
      <c r="F3996" t="s">
        <v>753</v>
      </c>
      <c r="G3996" t="s">
        <v>775</v>
      </c>
      <c r="H3996" t="s">
        <v>754</v>
      </c>
      <c r="I3996" t="s">
        <v>776</v>
      </c>
    </row>
    <row r="3997" spans="1:9">
      <c r="A3997">
        <v>3996</v>
      </c>
      <c r="B3997" t="s">
        <v>152</v>
      </c>
      <c r="C3997" t="s">
        <v>752</v>
      </c>
      <c r="D3997">
        <v>2049</v>
      </c>
      <c r="E3997">
        <v>0</v>
      </c>
      <c r="F3997" t="s">
        <v>753</v>
      </c>
      <c r="G3997" t="s">
        <v>775</v>
      </c>
      <c r="H3997" t="s">
        <v>754</v>
      </c>
      <c r="I3997" t="s">
        <v>776</v>
      </c>
    </row>
    <row r="3998" spans="1:9">
      <c r="A3998">
        <v>3997</v>
      </c>
      <c r="B3998" t="s">
        <v>152</v>
      </c>
      <c r="C3998" t="s">
        <v>752</v>
      </c>
      <c r="D3998">
        <v>2050</v>
      </c>
      <c r="E3998">
        <v>0</v>
      </c>
      <c r="F3998" t="s">
        <v>753</v>
      </c>
      <c r="G3998" t="s">
        <v>775</v>
      </c>
      <c r="H3998" t="s">
        <v>754</v>
      </c>
      <c r="I3998" t="s">
        <v>776</v>
      </c>
    </row>
    <row r="3999" spans="1:9">
      <c r="A3999">
        <v>3998</v>
      </c>
      <c r="B3999" t="s">
        <v>152</v>
      </c>
      <c r="C3999" t="s">
        <v>756</v>
      </c>
      <c r="D3999">
        <v>1990</v>
      </c>
      <c r="E3999">
        <v>2524.809139966681</v>
      </c>
      <c r="F3999" t="s">
        <v>753</v>
      </c>
      <c r="G3999" t="s">
        <v>775</v>
      </c>
      <c r="H3999" t="s">
        <v>754</v>
      </c>
      <c r="I3999" t="s">
        <v>776</v>
      </c>
    </row>
    <row r="4000" spans="1:9">
      <c r="A4000">
        <v>3999</v>
      </c>
      <c r="B4000" t="s">
        <v>152</v>
      </c>
      <c r="C4000" t="s">
        <v>756</v>
      </c>
      <c r="D4000">
        <v>1991</v>
      </c>
      <c r="E4000">
        <v>2663.1971026816432</v>
      </c>
      <c r="F4000" t="s">
        <v>753</v>
      </c>
      <c r="G4000" t="s">
        <v>775</v>
      </c>
      <c r="H4000" t="s">
        <v>754</v>
      </c>
      <c r="I4000" t="s">
        <v>776</v>
      </c>
    </row>
    <row r="4001" spans="1:9">
      <c r="A4001">
        <v>4000</v>
      </c>
      <c r="B4001" t="s">
        <v>152</v>
      </c>
      <c r="C4001" t="s">
        <v>756</v>
      </c>
      <c r="D4001">
        <v>1992</v>
      </c>
      <c r="E4001">
        <v>2769.154686849361</v>
      </c>
      <c r="F4001" t="s">
        <v>753</v>
      </c>
      <c r="G4001" t="s">
        <v>775</v>
      </c>
      <c r="H4001" t="s">
        <v>754</v>
      </c>
      <c r="I4001" t="s">
        <v>776</v>
      </c>
    </row>
    <row r="4002" spans="1:9">
      <c r="A4002">
        <v>4001</v>
      </c>
      <c r="B4002" t="s">
        <v>152</v>
      </c>
      <c r="C4002" t="s">
        <v>756</v>
      </c>
      <c r="D4002">
        <v>1993</v>
      </c>
      <c r="E4002">
        <v>2859.76093201704</v>
      </c>
      <c r="F4002" t="s">
        <v>753</v>
      </c>
      <c r="G4002" t="s">
        <v>775</v>
      </c>
      <c r="H4002" t="s">
        <v>754</v>
      </c>
      <c r="I4002" t="s">
        <v>776</v>
      </c>
    </row>
    <row r="4003" spans="1:9">
      <c r="A4003">
        <v>4002</v>
      </c>
      <c r="B4003" t="s">
        <v>152</v>
      </c>
      <c r="C4003" t="s">
        <v>756</v>
      </c>
      <c r="D4003">
        <v>1994</v>
      </c>
      <c r="E4003">
        <v>2739.100468132141</v>
      </c>
      <c r="F4003" t="s">
        <v>753</v>
      </c>
      <c r="G4003" t="s">
        <v>775</v>
      </c>
      <c r="H4003" t="s">
        <v>754</v>
      </c>
      <c r="I4003" t="s">
        <v>776</v>
      </c>
    </row>
    <row r="4004" spans="1:9">
      <c r="A4004">
        <v>4003</v>
      </c>
      <c r="B4004" t="s">
        <v>152</v>
      </c>
      <c r="C4004" t="s">
        <v>756</v>
      </c>
      <c r="D4004">
        <v>1995</v>
      </c>
      <c r="E4004">
        <v>2829.1582885902499</v>
      </c>
      <c r="F4004" t="s">
        <v>753</v>
      </c>
      <c r="G4004" t="s">
        <v>775</v>
      </c>
      <c r="H4004" t="s">
        <v>754</v>
      </c>
      <c r="I4004" t="s">
        <v>776</v>
      </c>
    </row>
    <row r="4005" spans="1:9">
      <c r="A4005">
        <v>4004</v>
      </c>
      <c r="B4005" t="s">
        <v>152</v>
      </c>
      <c r="C4005" t="s">
        <v>756</v>
      </c>
      <c r="D4005">
        <v>1996</v>
      </c>
      <c r="E4005">
        <v>2842.7086453895631</v>
      </c>
      <c r="F4005" t="s">
        <v>753</v>
      </c>
      <c r="G4005" t="s">
        <v>775</v>
      </c>
      <c r="H4005" t="s">
        <v>754</v>
      </c>
      <c r="I4005" t="s">
        <v>776</v>
      </c>
    </row>
    <row r="4006" spans="1:9">
      <c r="A4006">
        <v>4005</v>
      </c>
      <c r="B4006" t="s">
        <v>152</v>
      </c>
      <c r="C4006" t="s">
        <v>756</v>
      </c>
      <c r="D4006">
        <v>1997</v>
      </c>
      <c r="E4006">
        <v>2753.0930162036748</v>
      </c>
      <c r="F4006" t="s">
        <v>753</v>
      </c>
      <c r="G4006" t="s">
        <v>775</v>
      </c>
      <c r="H4006" t="s">
        <v>754</v>
      </c>
      <c r="I4006" t="s">
        <v>776</v>
      </c>
    </row>
    <row r="4007" spans="1:9">
      <c r="A4007">
        <v>4006</v>
      </c>
      <c r="B4007" t="s">
        <v>152</v>
      </c>
      <c r="C4007" t="s">
        <v>756</v>
      </c>
      <c r="D4007">
        <v>1998</v>
      </c>
      <c r="E4007">
        <v>2807.7711417445789</v>
      </c>
      <c r="F4007" t="s">
        <v>753</v>
      </c>
      <c r="G4007" t="s">
        <v>775</v>
      </c>
      <c r="H4007" t="s">
        <v>754</v>
      </c>
      <c r="I4007" t="s">
        <v>776</v>
      </c>
    </row>
    <row r="4008" spans="1:9">
      <c r="A4008">
        <v>4007</v>
      </c>
      <c r="B4008" t="s">
        <v>152</v>
      </c>
      <c r="C4008" t="s">
        <v>756</v>
      </c>
      <c r="D4008">
        <v>1999</v>
      </c>
      <c r="E4008">
        <v>2957.1859500559322</v>
      </c>
      <c r="F4008" t="s">
        <v>753</v>
      </c>
      <c r="G4008" t="s">
        <v>775</v>
      </c>
      <c r="H4008" t="s">
        <v>754</v>
      </c>
      <c r="I4008" t="s">
        <v>776</v>
      </c>
    </row>
    <row r="4009" spans="1:9">
      <c r="A4009">
        <v>4008</v>
      </c>
      <c r="B4009" t="s">
        <v>152</v>
      </c>
      <c r="C4009" t="s">
        <v>756</v>
      </c>
      <c r="D4009">
        <v>2000</v>
      </c>
      <c r="E4009">
        <v>2932.2025579031092</v>
      </c>
      <c r="F4009" t="s">
        <v>753</v>
      </c>
      <c r="G4009" t="s">
        <v>775</v>
      </c>
      <c r="H4009" t="s">
        <v>754</v>
      </c>
      <c r="I4009" t="s">
        <v>776</v>
      </c>
    </row>
    <row r="4010" spans="1:9">
      <c r="A4010">
        <v>4009</v>
      </c>
      <c r="B4010" t="s">
        <v>152</v>
      </c>
      <c r="C4010" t="s">
        <v>756</v>
      </c>
      <c r="D4010">
        <v>2001</v>
      </c>
      <c r="E4010">
        <v>2995.765412499406</v>
      </c>
      <c r="F4010" t="s">
        <v>753</v>
      </c>
      <c r="G4010" t="s">
        <v>775</v>
      </c>
      <c r="H4010" t="s">
        <v>754</v>
      </c>
      <c r="I4010" t="s">
        <v>776</v>
      </c>
    </row>
    <row r="4011" spans="1:9">
      <c r="A4011">
        <v>4010</v>
      </c>
      <c r="B4011" t="s">
        <v>152</v>
      </c>
      <c r="C4011" t="s">
        <v>756</v>
      </c>
      <c r="D4011">
        <v>2002</v>
      </c>
      <c r="E4011">
        <v>2997.617170783034</v>
      </c>
      <c r="F4011" t="s">
        <v>753</v>
      </c>
      <c r="G4011" t="s">
        <v>775</v>
      </c>
      <c r="H4011" t="s">
        <v>754</v>
      </c>
      <c r="I4011" t="s">
        <v>776</v>
      </c>
    </row>
    <row r="4012" spans="1:9">
      <c r="A4012">
        <v>4011</v>
      </c>
      <c r="B4012" t="s">
        <v>152</v>
      </c>
      <c r="C4012" t="s">
        <v>756</v>
      </c>
      <c r="D4012">
        <v>2003</v>
      </c>
      <c r="E4012">
        <v>3166.0637142927339</v>
      </c>
      <c r="F4012" t="s">
        <v>753</v>
      </c>
      <c r="G4012" t="s">
        <v>775</v>
      </c>
      <c r="H4012" t="s">
        <v>754</v>
      </c>
      <c r="I4012" t="s">
        <v>776</v>
      </c>
    </row>
    <row r="4013" spans="1:9">
      <c r="A4013">
        <v>4012</v>
      </c>
      <c r="B4013" t="s">
        <v>152</v>
      </c>
      <c r="C4013" t="s">
        <v>756</v>
      </c>
      <c r="D4013">
        <v>2004</v>
      </c>
      <c r="E4013">
        <v>3136.81592749826</v>
      </c>
      <c r="F4013" t="s">
        <v>753</v>
      </c>
      <c r="G4013" t="s">
        <v>775</v>
      </c>
      <c r="H4013" t="s">
        <v>754</v>
      </c>
      <c r="I4013" t="s">
        <v>776</v>
      </c>
    </row>
    <row r="4014" spans="1:9">
      <c r="A4014">
        <v>4013</v>
      </c>
      <c r="B4014" t="s">
        <v>152</v>
      </c>
      <c r="C4014" t="s">
        <v>756</v>
      </c>
      <c r="D4014">
        <v>2005</v>
      </c>
      <c r="E4014">
        <v>3221.5037072331079</v>
      </c>
      <c r="F4014" t="s">
        <v>753</v>
      </c>
      <c r="G4014" t="s">
        <v>775</v>
      </c>
      <c r="H4014" t="s">
        <v>754</v>
      </c>
      <c r="I4014" t="s">
        <v>776</v>
      </c>
    </row>
    <row r="4015" spans="1:9">
      <c r="A4015">
        <v>4014</v>
      </c>
      <c r="B4015" t="s">
        <v>152</v>
      </c>
      <c r="C4015" t="s">
        <v>756</v>
      </c>
      <c r="D4015">
        <v>2006</v>
      </c>
      <c r="E4015">
        <v>3192.9766372471581</v>
      </c>
      <c r="F4015" t="s">
        <v>753</v>
      </c>
      <c r="G4015" t="s">
        <v>775</v>
      </c>
      <c r="H4015" t="s">
        <v>754</v>
      </c>
      <c r="I4015" t="s">
        <v>776</v>
      </c>
    </row>
    <row r="4016" spans="1:9">
      <c r="A4016">
        <v>4015</v>
      </c>
      <c r="B4016" t="s">
        <v>152</v>
      </c>
      <c r="C4016" t="s">
        <v>756</v>
      </c>
      <c r="D4016">
        <v>2007</v>
      </c>
      <c r="E4016">
        <v>3392.677388944669</v>
      </c>
      <c r="F4016" t="s">
        <v>753</v>
      </c>
      <c r="G4016" t="s">
        <v>775</v>
      </c>
      <c r="H4016" t="s">
        <v>754</v>
      </c>
      <c r="I4016" t="s">
        <v>776</v>
      </c>
    </row>
    <row r="4017" spans="1:9">
      <c r="A4017">
        <v>4016</v>
      </c>
      <c r="B4017" t="s">
        <v>152</v>
      </c>
      <c r="C4017" t="s">
        <v>756</v>
      </c>
      <c r="D4017">
        <v>2008</v>
      </c>
      <c r="E4017">
        <v>3181.3666482389572</v>
      </c>
      <c r="F4017" t="s">
        <v>753</v>
      </c>
      <c r="G4017" t="s">
        <v>775</v>
      </c>
      <c r="H4017" t="s">
        <v>754</v>
      </c>
      <c r="I4017" t="s">
        <v>776</v>
      </c>
    </row>
    <row r="4018" spans="1:9">
      <c r="A4018">
        <v>4017</v>
      </c>
      <c r="B4018" t="s">
        <v>152</v>
      </c>
      <c r="C4018" t="s">
        <v>756</v>
      </c>
      <c r="D4018">
        <v>2009</v>
      </c>
      <c r="E4018">
        <v>3042.692810131246</v>
      </c>
      <c r="F4018" t="s">
        <v>753</v>
      </c>
      <c r="G4018" t="s">
        <v>775</v>
      </c>
      <c r="H4018" t="s">
        <v>754</v>
      </c>
      <c r="I4018" t="s">
        <v>776</v>
      </c>
    </row>
    <row r="4019" spans="1:9">
      <c r="A4019">
        <v>4018</v>
      </c>
      <c r="B4019" t="s">
        <v>152</v>
      </c>
      <c r="C4019" t="s">
        <v>756</v>
      </c>
      <c r="D4019">
        <v>2010</v>
      </c>
      <c r="E4019">
        <v>3341.833917167708</v>
      </c>
      <c r="F4019" t="s">
        <v>753</v>
      </c>
      <c r="G4019" t="s">
        <v>775</v>
      </c>
      <c r="H4019" t="s">
        <v>754</v>
      </c>
      <c r="I4019" t="s">
        <v>776</v>
      </c>
    </row>
    <row r="4020" spans="1:9">
      <c r="A4020">
        <v>4019</v>
      </c>
      <c r="B4020" t="s">
        <v>152</v>
      </c>
      <c r="C4020" t="s">
        <v>756</v>
      </c>
      <c r="D4020">
        <v>2011</v>
      </c>
      <c r="E4020">
        <v>3315.699677906171</v>
      </c>
      <c r="F4020" t="s">
        <v>753</v>
      </c>
      <c r="G4020" t="s">
        <v>775</v>
      </c>
      <c r="H4020" t="s">
        <v>754</v>
      </c>
      <c r="I4020" t="s">
        <v>776</v>
      </c>
    </row>
    <row r="4021" spans="1:9">
      <c r="A4021">
        <v>4020</v>
      </c>
      <c r="B4021" t="s">
        <v>152</v>
      </c>
      <c r="C4021" t="s">
        <v>756</v>
      </c>
      <c r="D4021">
        <v>2012</v>
      </c>
      <c r="E4021">
        <v>3277.7050792893278</v>
      </c>
      <c r="F4021" t="s">
        <v>753</v>
      </c>
      <c r="G4021" t="s">
        <v>775</v>
      </c>
      <c r="H4021" t="s">
        <v>754</v>
      </c>
      <c r="I4021" t="s">
        <v>776</v>
      </c>
    </row>
    <row r="4022" spans="1:9">
      <c r="A4022">
        <v>4021</v>
      </c>
      <c r="B4022" t="s">
        <v>152</v>
      </c>
      <c r="C4022" t="s">
        <v>756</v>
      </c>
      <c r="D4022">
        <v>2013</v>
      </c>
      <c r="E4022">
        <v>3346.4206858088151</v>
      </c>
      <c r="F4022" t="s">
        <v>753</v>
      </c>
      <c r="G4022" t="s">
        <v>775</v>
      </c>
      <c r="H4022" t="s">
        <v>754</v>
      </c>
      <c r="I4022" t="s">
        <v>776</v>
      </c>
    </row>
    <row r="4023" spans="1:9">
      <c r="A4023">
        <v>4022</v>
      </c>
      <c r="B4023" t="s">
        <v>152</v>
      </c>
      <c r="C4023" t="s">
        <v>756</v>
      </c>
      <c r="D4023">
        <v>2014</v>
      </c>
      <c r="E4023">
        <v>3421.2825663323902</v>
      </c>
      <c r="F4023" t="s">
        <v>753</v>
      </c>
      <c r="G4023" t="s">
        <v>775</v>
      </c>
      <c r="H4023" t="s">
        <v>754</v>
      </c>
      <c r="I4023" t="s">
        <v>776</v>
      </c>
    </row>
    <row r="4024" spans="1:9">
      <c r="A4024">
        <v>4023</v>
      </c>
      <c r="B4024" t="s">
        <v>152</v>
      </c>
      <c r="C4024" t="s">
        <v>756</v>
      </c>
      <c r="D4024">
        <v>2015</v>
      </c>
      <c r="E4024">
        <v>3535.6703772269648</v>
      </c>
      <c r="F4024" t="s">
        <v>753</v>
      </c>
      <c r="G4024" t="s">
        <v>775</v>
      </c>
      <c r="H4024" t="s">
        <v>754</v>
      </c>
      <c r="I4024" t="s">
        <v>776</v>
      </c>
    </row>
    <row r="4025" spans="1:9">
      <c r="A4025">
        <v>4024</v>
      </c>
      <c r="B4025" t="s">
        <v>152</v>
      </c>
      <c r="C4025" t="s">
        <v>756</v>
      </c>
      <c r="D4025">
        <v>2016</v>
      </c>
      <c r="E4025">
        <v>3253.8399668138809</v>
      </c>
      <c r="F4025" t="s">
        <v>753</v>
      </c>
      <c r="G4025" t="s">
        <v>775</v>
      </c>
      <c r="H4025" t="s">
        <v>754</v>
      </c>
      <c r="I4025" t="s">
        <v>776</v>
      </c>
    </row>
    <row r="4026" spans="1:9">
      <c r="A4026">
        <v>4025</v>
      </c>
      <c r="B4026" t="s">
        <v>152</v>
      </c>
      <c r="C4026" t="s">
        <v>756</v>
      </c>
      <c r="D4026">
        <v>2017</v>
      </c>
      <c r="E4026">
        <v>3250.4538851978759</v>
      </c>
      <c r="F4026" t="s">
        <v>753</v>
      </c>
      <c r="G4026" t="s">
        <v>775</v>
      </c>
      <c r="H4026" t="s">
        <v>754</v>
      </c>
      <c r="I4026" t="s">
        <v>776</v>
      </c>
    </row>
    <row r="4027" spans="1:9">
      <c r="A4027">
        <v>4026</v>
      </c>
      <c r="B4027" t="s">
        <v>152</v>
      </c>
      <c r="C4027" t="s">
        <v>756</v>
      </c>
      <c r="D4027">
        <v>2018</v>
      </c>
      <c r="E4027">
        <v>3130.866227194424</v>
      </c>
      <c r="F4027" t="s">
        <v>753</v>
      </c>
      <c r="G4027" t="s">
        <v>775</v>
      </c>
      <c r="H4027" t="s">
        <v>754</v>
      </c>
      <c r="I4027" t="s">
        <v>776</v>
      </c>
    </row>
    <row r="4028" spans="1:9">
      <c r="A4028">
        <v>4027</v>
      </c>
      <c r="B4028" t="s">
        <v>152</v>
      </c>
      <c r="C4028" t="s">
        <v>756</v>
      </c>
      <c r="D4028">
        <v>2019</v>
      </c>
      <c r="E4028">
        <v>3126.034294308075</v>
      </c>
      <c r="F4028" t="s">
        <v>753</v>
      </c>
      <c r="G4028" t="s">
        <v>775</v>
      </c>
      <c r="H4028" t="s">
        <v>754</v>
      </c>
      <c r="I4028" t="s">
        <v>776</v>
      </c>
    </row>
    <row r="4029" spans="1:9">
      <c r="A4029">
        <v>4028</v>
      </c>
      <c r="B4029" t="s">
        <v>152</v>
      </c>
      <c r="C4029" t="s">
        <v>756</v>
      </c>
      <c r="D4029">
        <v>2020</v>
      </c>
      <c r="E4029">
        <v>2904.5362753306849</v>
      </c>
      <c r="F4029" t="s">
        <v>753</v>
      </c>
      <c r="G4029" t="s">
        <v>775</v>
      </c>
      <c r="H4029" t="s">
        <v>754</v>
      </c>
      <c r="I4029" t="s">
        <v>776</v>
      </c>
    </row>
    <row r="4030" spans="1:9">
      <c r="A4030">
        <v>4029</v>
      </c>
      <c r="B4030" t="s">
        <v>152</v>
      </c>
      <c r="C4030" t="s">
        <v>756</v>
      </c>
      <c r="D4030">
        <v>2021</v>
      </c>
      <c r="E4030">
        <v>2935.1433619258041</v>
      </c>
      <c r="F4030" t="s">
        <v>753</v>
      </c>
      <c r="G4030" t="s">
        <v>775</v>
      </c>
      <c r="H4030" t="s">
        <v>754</v>
      </c>
      <c r="I4030" t="s">
        <v>776</v>
      </c>
    </row>
    <row r="4031" spans="1:9">
      <c r="A4031">
        <v>4030</v>
      </c>
      <c r="B4031" t="s">
        <v>152</v>
      </c>
      <c r="C4031" t="s">
        <v>756</v>
      </c>
      <c r="D4031">
        <v>2022</v>
      </c>
      <c r="E4031">
        <v>2760.9684570484642</v>
      </c>
      <c r="F4031" t="s">
        <v>753</v>
      </c>
      <c r="G4031" t="s">
        <v>775</v>
      </c>
      <c r="H4031" t="s">
        <v>754</v>
      </c>
      <c r="I4031" t="s">
        <v>776</v>
      </c>
    </row>
    <row r="4032" spans="1:9">
      <c r="A4032">
        <v>4031</v>
      </c>
      <c r="B4032" t="s">
        <v>152</v>
      </c>
      <c r="C4032" t="s">
        <v>756</v>
      </c>
      <c r="D4032">
        <v>2023</v>
      </c>
      <c r="E4032">
        <v>2665.0049223568822</v>
      </c>
      <c r="F4032" t="s">
        <v>753</v>
      </c>
      <c r="G4032" t="s">
        <v>775</v>
      </c>
      <c r="H4032" t="s">
        <v>754</v>
      </c>
      <c r="I4032" t="s">
        <v>776</v>
      </c>
    </row>
    <row r="4033" spans="1:9">
      <c r="A4033">
        <v>4032</v>
      </c>
      <c r="B4033" t="s">
        <v>152</v>
      </c>
      <c r="C4033" t="s">
        <v>756</v>
      </c>
      <c r="D4033">
        <v>2024</v>
      </c>
      <c r="E4033">
        <v>2653.9319559999999</v>
      </c>
      <c r="F4033" t="s">
        <v>753</v>
      </c>
      <c r="G4033" t="s">
        <v>775</v>
      </c>
      <c r="H4033" t="s">
        <v>754</v>
      </c>
      <c r="I4033" t="s">
        <v>776</v>
      </c>
    </row>
    <row r="4034" spans="1:9">
      <c r="A4034">
        <v>4033</v>
      </c>
      <c r="B4034" t="s">
        <v>152</v>
      </c>
      <c r="C4034" t="s">
        <v>756</v>
      </c>
      <c r="D4034">
        <v>2025</v>
      </c>
      <c r="E4034">
        <v>2792.9445930000002</v>
      </c>
      <c r="F4034" t="s">
        <v>753</v>
      </c>
      <c r="G4034" t="s">
        <v>775</v>
      </c>
      <c r="H4034" t="s">
        <v>754</v>
      </c>
      <c r="I4034" t="s">
        <v>776</v>
      </c>
    </row>
    <row r="4035" spans="1:9">
      <c r="A4035">
        <v>4034</v>
      </c>
      <c r="B4035" t="s">
        <v>152</v>
      </c>
      <c r="C4035" t="s">
        <v>756</v>
      </c>
      <c r="D4035">
        <v>2026</v>
      </c>
      <c r="E4035">
        <v>2077.7450990000002</v>
      </c>
      <c r="F4035" t="s">
        <v>753</v>
      </c>
      <c r="G4035" t="s">
        <v>775</v>
      </c>
      <c r="H4035" t="s">
        <v>754</v>
      </c>
      <c r="I4035" t="s">
        <v>776</v>
      </c>
    </row>
    <row r="4036" spans="1:9">
      <c r="A4036">
        <v>4035</v>
      </c>
      <c r="B4036" t="s">
        <v>152</v>
      </c>
      <c r="C4036" t="s">
        <v>756</v>
      </c>
      <c r="D4036">
        <v>2027</v>
      </c>
      <c r="E4036">
        <v>1839.7436729999999</v>
      </c>
      <c r="F4036" t="s">
        <v>753</v>
      </c>
      <c r="G4036" t="s">
        <v>775</v>
      </c>
      <c r="H4036" t="s">
        <v>754</v>
      </c>
      <c r="I4036" t="s">
        <v>776</v>
      </c>
    </row>
    <row r="4037" spans="1:9">
      <c r="A4037">
        <v>4036</v>
      </c>
      <c r="B4037" t="s">
        <v>152</v>
      </c>
      <c r="C4037" t="s">
        <v>756</v>
      </c>
      <c r="D4037">
        <v>2028</v>
      </c>
      <c r="E4037">
        <v>1840.3602920000001</v>
      </c>
      <c r="F4037" t="s">
        <v>753</v>
      </c>
      <c r="G4037" t="s">
        <v>775</v>
      </c>
      <c r="H4037" t="s">
        <v>754</v>
      </c>
      <c r="I4037" t="s">
        <v>776</v>
      </c>
    </row>
    <row r="4038" spans="1:9">
      <c r="A4038">
        <v>4037</v>
      </c>
      <c r="B4038" t="s">
        <v>152</v>
      </c>
      <c r="C4038" t="s">
        <v>756</v>
      </c>
      <c r="D4038">
        <v>2029</v>
      </c>
      <c r="E4038">
        <v>1841.015048</v>
      </c>
      <c r="F4038" t="s">
        <v>753</v>
      </c>
      <c r="G4038" t="s">
        <v>775</v>
      </c>
      <c r="H4038" t="s">
        <v>754</v>
      </c>
      <c r="I4038" t="s">
        <v>776</v>
      </c>
    </row>
    <row r="4039" spans="1:9">
      <c r="A4039">
        <v>4038</v>
      </c>
      <c r="B4039" t="s">
        <v>152</v>
      </c>
      <c r="C4039" t="s">
        <v>756</v>
      </c>
      <c r="D4039">
        <v>2030</v>
      </c>
      <c r="E4039">
        <v>1841.7101749999999</v>
      </c>
      <c r="F4039" t="s">
        <v>753</v>
      </c>
      <c r="G4039" t="s">
        <v>775</v>
      </c>
      <c r="H4039" t="s">
        <v>754</v>
      </c>
      <c r="I4039" t="s">
        <v>776</v>
      </c>
    </row>
    <row r="4040" spans="1:9">
      <c r="A4040">
        <v>4039</v>
      </c>
      <c r="B4040" t="s">
        <v>152</v>
      </c>
      <c r="C4040" t="s">
        <v>756</v>
      </c>
      <c r="D4040">
        <v>2031</v>
      </c>
      <c r="E4040">
        <v>1841.706338</v>
      </c>
      <c r="F4040" t="s">
        <v>753</v>
      </c>
      <c r="G4040" t="s">
        <v>775</v>
      </c>
      <c r="H4040" t="s">
        <v>754</v>
      </c>
      <c r="I4040" t="s">
        <v>776</v>
      </c>
    </row>
    <row r="4041" spans="1:9">
      <c r="A4041">
        <v>4040</v>
      </c>
      <c r="B4041" t="s">
        <v>152</v>
      </c>
      <c r="C4041" t="s">
        <v>756</v>
      </c>
      <c r="D4041">
        <v>2032</v>
      </c>
      <c r="E4041">
        <v>1841.7032489999999</v>
      </c>
      <c r="F4041" t="s">
        <v>753</v>
      </c>
      <c r="G4041" t="s">
        <v>775</v>
      </c>
      <c r="H4041" t="s">
        <v>754</v>
      </c>
      <c r="I4041" t="s">
        <v>776</v>
      </c>
    </row>
    <row r="4042" spans="1:9">
      <c r="A4042">
        <v>4041</v>
      </c>
      <c r="B4042" t="s">
        <v>152</v>
      </c>
      <c r="C4042" t="s">
        <v>756</v>
      </c>
      <c r="D4042">
        <v>2033</v>
      </c>
      <c r="E4042">
        <v>1841.7008980000001</v>
      </c>
      <c r="F4042" t="s">
        <v>753</v>
      </c>
      <c r="G4042" t="s">
        <v>775</v>
      </c>
      <c r="H4042" t="s">
        <v>754</v>
      </c>
      <c r="I4042" t="s">
        <v>776</v>
      </c>
    </row>
    <row r="4043" spans="1:9">
      <c r="A4043">
        <v>4042</v>
      </c>
      <c r="B4043" t="s">
        <v>152</v>
      </c>
      <c r="C4043" t="s">
        <v>756</v>
      </c>
      <c r="D4043">
        <v>2034</v>
      </c>
      <c r="E4043">
        <v>1841.6992789999999</v>
      </c>
      <c r="F4043" t="s">
        <v>753</v>
      </c>
      <c r="G4043" t="s">
        <v>775</v>
      </c>
      <c r="H4043" t="s">
        <v>754</v>
      </c>
      <c r="I4043" t="s">
        <v>776</v>
      </c>
    </row>
    <row r="4044" spans="1:9">
      <c r="A4044">
        <v>4043</v>
      </c>
      <c r="B4044" t="s">
        <v>152</v>
      </c>
      <c r="C4044" t="s">
        <v>756</v>
      </c>
      <c r="D4044">
        <v>2035</v>
      </c>
      <c r="E4044">
        <v>1841.698384</v>
      </c>
      <c r="F4044" t="s">
        <v>753</v>
      </c>
      <c r="G4044" t="s">
        <v>775</v>
      </c>
      <c r="H4044" t="s">
        <v>754</v>
      </c>
      <c r="I4044" t="s">
        <v>776</v>
      </c>
    </row>
    <row r="4045" spans="1:9">
      <c r="A4045">
        <v>4044</v>
      </c>
      <c r="B4045" t="s">
        <v>152</v>
      </c>
      <c r="C4045" t="s">
        <v>756</v>
      </c>
      <c r="D4045">
        <v>2036</v>
      </c>
      <c r="E4045">
        <v>1841.6982049999999</v>
      </c>
      <c r="F4045" t="s">
        <v>753</v>
      </c>
      <c r="G4045" t="s">
        <v>775</v>
      </c>
      <c r="H4045" t="s">
        <v>754</v>
      </c>
      <c r="I4045" t="s">
        <v>776</v>
      </c>
    </row>
    <row r="4046" spans="1:9">
      <c r="A4046">
        <v>4045</v>
      </c>
      <c r="B4046" t="s">
        <v>152</v>
      </c>
      <c r="C4046" t="s">
        <v>756</v>
      </c>
      <c r="D4046">
        <v>2037</v>
      </c>
      <c r="E4046">
        <v>1841.6987369999999</v>
      </c>
      <c r="F4046" t="s">
        <v>753</v>
      </c>
      <c r="G4046" t="s">
        <v>775</v>
      </c>
      <c r="H4046" t="s">
        <v>754</v>
      </c>
      <c r="I4046" t="s">
        <v>776</v>
      </c>
    </row>
    <row r="4047" spans="1:9">
      <c r="A4047">
        <v>4046</v>
      </c>
      <c r="B4047" t="s">
        <v>152</v>
      </c>
      <c r="C4047" t="s">
        <v>756</v>
      </c>
      <c r="D4047">
        <v>2038</v>
      </c>
      <c r="E4047">
        <v>1841.6999719999999</v>
      </c>
      <c r="F4047" t="s">
        <v>753</v>
      </c>
      <c r="G4047" t="s">
        <v>775</v>
      </c>
      <c r="H4047" t="s">
        <v>754</v>
      </c>
      <c r="I4047" t="s">
        <v>776</v>
      </c>
    </row>
    <row r="4048" spans="1:9">
      <c r="A4048">
        <v>4047</v>
      </c>
      <c r="B4048" t="s">
        <v>152</v>
      </c>
      <c r="C4048" t="s">
        <v>756</v>
      </c>
      <c r="D4048">
        <v>2039</v>
      </c>
      <c r="E4048">
        <v>1841.7019049999999</v>
      </c>
      <c r="F4048" t="s">
        <v>753</v>
      </c>
      <c r="G4048" t="s">
        <v>775</v>
      </c>
      <c r="H4048" t="s">
        <v>754</v>
      </c>
      <c r="I4048" t="s">
        <v>776</v>
      </c>
    </row>
    <row r="4049" spans="1:9">
      <c r="A4049">
        <v>4048</v>
      </c>
      <c r="B4049" t="s">
        <v>152</v>
      </c>
      <c r="C4049" t="s">
        <v>756</v>
      </c>
      <c r="D4049">
        <v>2040</v>
      </c>
      <c r="E4049">
        <v>1841.7045290000001</v>
      </c>
      <c r="F4049" t="s">
        <v>753</v>
      </c>
      <c r="G4049" t="s">
        <v>775</v>
      </c>
      <c r="H4049" t="s">
        <v>754</v>
      </c>
      <c r="I4049" t="s">
        <v>776</v>
      </c>
    </row>
    <row r="4050" spans="1:9">
      <c r="A4050">
        <v>4049</v>
      </c>
      <c r="B4050" t="s">
        <v>152</v>
      </c>
      <c r="C4050" t="s">
        <v>756</v>
      </c>
      <c r="D4050">
        <v>2041</v>
      </c>
      <c r="E4050">
        <v>1841.70784</v>
      </c>
      <c r="F4050" t="s">
        <v>753</v>
      </c>
      <c r="G4050" t="s">
        <v>775</v>
      </c>
      <c r="H4050" t="s">
        <v>754</v>
      </c>
      <c r="I4050" t="s">
        <v>776</v>
      </c>
    </row>
    <row r="4051" spans="1:9">
      <c r="A4051">
        <v>4050</v>
      </c>
      <c r="B4051" t="s">
        <v>152</v>
      </c>
      <c r="C4051" t="s">
        <v>756</v>
      </c>
      <c r="D4051">
        <v>2042</v>
      </c>
      <c r="E4051">
        <v>1841.711832</v>
      </c>
      <c r="F4051" t="s">
        <v>753</v>
      </c>
      <c r="G4051" t="s">
        <v>775</v>
      </c>
      <c r="H4051" t="s">
        <v>754</v>
      </c>
      <c r="I4051" t="s">
        <v>776</v>
      </c>
    </row>
    <row r="4052" spans="1:9">
      <c r="A4052">
        <v>4051</v>
      </c>
      <c r="B4052" t="s">
        <v>152</v>
      </c>
      <c r="C4052" t="s">
        <v>756</v>
      </c>
      <c r="D4052">
        <v>2043</v>
      </c>
      <c r="E4052">
        <v>1841.7164990000001</v>
      </c>
      <c r="F4052" t="s">
        <v>753</v>
      </c>
      <c r="G4052" t="s">
        <v>775</v>
      </c>
      <c r="H4052" t="s">
        <v>754</v>
      </c>
      <c r="I4052" t="s">
        <v>776</v>
      </c>
    </row>
    <row r="4053" spans="1:9">
      <c r="A4053">
        <v>4052</v>
      </c>
      <c r="B4053" t="s">
        <v>152</v>
      </c>
      <c r="C4053" t="s">
        <v>756</v>
      </c>
      <c r="D4053">
        <v>2044</v>
      </c>
      <c r="E4053">
        <v>1841.7218379999999</v>
      </c>
      <c r="F4053" t="s">
        <v>753</v>
      </c>
      <c r="G4053" t="s">
        <v>775</v>
      </c>
      <c r="H4053" t="s">
        <v>754</v>
      </c>
      <c r="I4053" t="s">
        <v>776</v>
      </c>
    </row>
    <row r="4054" spans="1:9">
      <c r="A4054">
        <v>4053</v>
      </c>
      <c r="B4054" t="s">
        <v>152</v>
      </c>
      <c r="C4054" t="s">
        <v>756</v>
      </c>
      <c r="D4054">
        <v>2045</v>
      </c>
      <c r="E4054">
        <v>1841.727844</v>
      </c>
      <c r="F4054" t="s">
        <v>753</v>
      </c>
      <c r="G4054" t="s">
        <v>775</v>
      </c>
      <c r="H4054" t="s">
        <v>754</v>
      </c>
      <c r="I4054" t="s">
        <v>776</v>
      </c>
    </row>
    <row r="4055" spans="1:9">
      <c r="A4055">
        <v>4054</v>
      </c>
      <c r="B4055" t="s">
        <v>152</v>
      </c>
      <c r="C4055" t="s">
        <v>756</v>
      </c>
      <c r="D4055">
        <v>2046</v>
      </c>
      <c r="E4055">
        <v>1841.734512</v>
      </c>
      <c r="F4055" t="s">
        <v>753</v>
      </c>
      <c r="G4055" t="s">
        <v>775</v>
      </c>
      <c r="H4055" t="s">
        <v>754</v>
      </c>
      <c r="I4055" t="s">
        <v>776</v>
      </c>
    </row>
    <row r="4056" spans="1:9">
      <c r="A4056">
        <v>4055</v>
      </c>
      <c r="B4056" t="s">
        <v>152</v>
      </c>
      <c r="C4056" t="s">
        <v>756</v>
      </c>
      <c r="D4056">
        <v>2047</v>
      </c>
      <c r="E4056">
        <v>1841.7418399999999</v>
      </c>
      <c r="F4056" t="s">
        <v>753</v>
      </c>
      <c r="G4056" t="s">
        <v>775</v>
      </c>
      <c r="H4056" t="s">
        <v>754</v>
      </c>
      <c r="I4056" t="s">
        <v>776</v>
      </c>
    </row>
    <row r="4057" spans="1:9">
      <c r="A4057">
        <v>4056</v>
      </c>
      <c r="B4057" t="s">
        <v>152</v>
      </c>
      <c r="C4057" t="s">
        <v>756</v>
      </c>
      <c r="D4057">
        <v>2048</v>
      </c>
      <c r="E4057">
        <v>1841.749822</v>
      </c>
      <c r="F4057" t="s">
        <v>753</v>
      </c>
      <c r="G4057" t="s">
        <v>775</v>
      </c>
      <c r="H4057" t="s">
        <v>754</v>
      </c>
      <c r="I4057" t="s">
        <v>776</v>
      </c>
    </row>
    <row r="4058" spans="1:9">
      <c r="A4058">
        <v>4057</v>
      </c>
      <c r="B4058" t="s">
        <v>152</v>
      </c>
      <c r="C4058" t="s">
        <v>756</v>
      </c>
      <c r="D4058">
        <v>2049</v>
      </c>
      <c r="E4058">
        <v>1841.758456</v>
      </c>
      <c r="F4058" t="s">
        <v>753</v>
      </c>
      <c r="G4058" t="s">
        <v>775</v>
      </c>
      <c r="H4058" t="s">
        <v>754</v>
      </c>
      <c r="I4058" t="s">
        <v>776</v>
      </c>
    </row>
    <row r="4059" spans="1:9">
      <c r="A4059">
        <v>4058</v>
      </c>
      <c r="B4059" t="s">
        <v>152</v>
      </c>
      <c r="C4059" t="s">
        <v>756</v>
      </c>
      <c r="D4059">
        <v>2050</v>
      </c>
      <c r="E4059">
        <v>1841.7677389999999</v>
      </c>
      <c r="F4059" t="s">
        <v>753</v>
      </c>
      <c r="G4059" t="s">
        <v>775</v>
      </c>
      <c r="H4059" t="s">
        <v>754</v>
      </c>
      <c r="I4059" t="s">
        <v>776</v>
      </c>
    </row>
    <row r="4060" spans="1:9">
      <c r="A4060">
        <v>4059</v>
      </c>
      <c r="B4060" t="s">
        <v>152</v>
      </c>
      <c r="C4060" t="s">
        <v>758</v>
      </c>
      <c r="D4060">
        <v>1990</v>
      </c>
      <c r="E4060">
        <v>0</v>
      </c>
      <c r="F4060" t="s">
        <v>753</v>
      </c>
      <c r="G4060" t="s">
        <v>775</v>
      </c>
      <c r="H4060" t="s">
        <v>754</v>
      </c>
      <c r="I4060" t="s">
        <v>776</v>
      </c>
    </row>
    <row r="4061" spans="1:9">
      <c r="A4061">
        <v>4060</v>
      </c>
      <c r="B4061" t="s">
        <v>152</v>
      </c>
      <c r="C4061" t="s">
        <v>758</v>
      </c>
      <c r="D4061">
        <v>1991</v>
      </c>
      <c r="E4061">
        <v>0</v>
      </c>
      <c r="F4061" t="s">
        <v>753</v>
      </c>
      <c r="G4061" t="s">
        <v>775</v>
      </c>
      <c r="H4061" t="s">
        <v>754</v>
      </c>
      <c r="I4061" t="s">
        <v>776</v>
      </c>
    </row>
    <row r="4062" spans="1:9">
      <c r="A4062">
        <v>4061</v>
      </c>
      <c r="B4062" t="s">
        <v>152</v>
      </c>
      <c r="C4062" t="s">
        <v>758</v>
      </c>
      <c r="D4062">
        <v>1992</v>
      </c>
      <c r="E4062">
        <v>0.2599999999999999</v>
      </c>
      <c r="F4062" t="s">
        <v>753</v>
      </c>
      <c r="G4062" t="s">
        <v>775</v>
      </c>
      <c r="H4062" t="s">
        <v>754</v>
      </c>
      <c r="I4062" t="s">
        <v>776</v>
      </c>
    </row>
    <row r="4063" spans="1:9">
      <c r="A4063">
        <v>4062</v>
      </c>
      <c r="B4063" t="s">
        <v>152</v>
      </c>
      <c r="C4063" t="s">
        <v>758</v>
      </c>
      <c r="D4063">
        <v>1993</v>
      </c>
      <c r="E4063">
        <v>0.38999999999999979</v>
      </c>
      <c r="F4063" t="s">
        <v>753</v>
      </c>
      <c r="G4063" t="s">
        <v>775</v>
      </c>
      <c r="H4063" t="s">
        <v>754</v>
      </c>
      <c r="I4063" t="s">
        <v>776</v>
      </c>
    </row>
    <row r="4064" spans="1:9">
      <c r="A4064">
        <v>4063</v>
      </c>
      <c r="B4064" t="s">
        <v>152</v>
      </c>
      <c r="C4064" t="s">
        <v>758</v>
      </c>
      <c r="D4064">
        <v>1994</v>
      </c>
      <c r="E4064">
        <v>11.821542096799551</v>
      </c>
      <c r="F4064" t="s">
        <v>753</v>
      </c>
      <c r="G4064" t="s">
        <v>775</v>
      </c>
      <c r="H4064" t="s">
        <v>754</v>
      </c>
      <c r="I4064" t="s">
        <v>776</v>
      </c>
    </row>
    <row r="4065" spans="1:9">
      <c r="A4065">
        <v>4064</v>
      </c>
      <c r="B4065" t="s">
        <v>152</v>
      </c>
      <c r="C4065" t="s">
        <v>758</v>
      </c>
      <c r="D4065">
        <v>1995</v>
      </c>
      <c r="E4065">
        <v>29.462931991860192</v>
      </c>
      <c r="F4065" t="s">
        <v>753</v>
      </c>
      <c r="G4065" t="s">
        <v>775</v>
      </c>
      <c r="H4065" t="s">
        <v>754</v>
      </c>
      <c r="I4065" t="s">
        <v>776</v>
      </c>
    </row>
    <row r="4066" spans="1:9">
      <c r="A4066">
        <v>4065</v>
      </c>
      <c r="B4066" t="s">
        <v>152</v>
      </c>
      <c r="C4066" t="s">
        <v>758</v>
      </c>
      <c r="D4066">
        <v>1996</v>
      </c>
      <c r="E4066">
        <v>66.789176074552543</v>
      </c>
      <c r="F4066" t="s">
        <v>753</v>
      </c>
      <c r="G4066" t="s">
        <v>775</v>
      </c>
      <c r="H4066" t="s">
        <v>754</v>
      </c>
      <c r="I4066" t="s">
        <v>776</v>
      </c>
    </row>
    <row r="4067" spans="1:9">
      <c r="A4067">
        <v>4066</v>
      </c>
      <c r="B4067" t="s">
        <v>152</v>
      </c>
      <c r="C4067" t="s">
        <v>758</v>
      </c>
      <c r="D4067">
        <v>1997</v>
      </c>
      <c r="E4067">
        <v>113.35158919593231</v>
      </c>
      <c r="F4067" t="s">
        <v>753</v>
      </c>
      <c r="G4067" t="s">
        <v>775</v>
      </c>
      <c r="H4067" t="s">
        <v>754</v>
      </c>
      <c r="I4067" t="s">
        <v>776</v>
      </c>
    </row>
    <row r="4068" spans="1:9">
      <c r="A4068">
        <v>4067</v>
      </c>
      <c r="B4068" t="s">
        <v>152</v>
      </c>
      <c r="C4068" t="s">
        <v>758</v>
      </c>
      <c r="D4068">
        <v>1998</v>
      </c>
      <c r="E4068">
        <v>140.2607843338632</v>
      </c>
      <c r="F4068" t="s">
        <v>753</v>
      </c>
      <c r="G4068" t="s">
        <v>775</v>
      </c>
      <c r="H4068" t="s">
        <v>754</v>
      </c>
      <c r="I4068" t="s">
        <v>776</v>
      </c>
    </row>
    <row r="4069" spans="1:9">
      <c r="A4069">
        <v>4068</v>
      </c>
      <c r="B4069" t="s">
        <v>152</v>
      </c>
      <c r="C4069" t="s">
        <v>758</v>
      </c>
      <c r="D4069">
        <v>1999</v>
      </c>
      <c r="E4069">
        <v>185.4617080593537</v>
      </c>
      <c r="F4069" t="s">
        <v>753</v>
      </c>
      <c r="G4069" t="s">
        <v>775</v>
      </c>
      <c r="H4069" t="s">
        <v>754</v>
      </c>
      <c r="I4069" t="s">
        <v>776</v>
      </c>
    </row>
    <row r="4070" spans="1:9">
      <c r="A4070">
        <v>4069</v>
      </c>
      <c r="B4070" t="s">
        <v>152</v>
      </c>
      <c r="C4070" t="s">
        <v>758</v>
      </c>
      <c r="D4070">
        <v>2000</v>
      </c>
      <c r="E4070">
        <v>226.6030005437523</v>
      </c>
      <c r="F4070" t="s">
        <v>753</v>
      </c>
      <c r="G4070" t="s">
        <v>775</v>
      </c>
      <c r="H4070" t="s">
        <v>754</v>
      </c>
      <c r="I4070" t="s">
        <v>776</v>
      </c>
    </row>
    <row r="4071" spans="1:9">
      <c r="A4071">
        <v>4070</v>
      </c>
      <c r="B4071" t="s">
        <v>152</v>
      </c>
      <c r="C4071" t="s">
        <v>758</v>
      </c>
      <c r="D4071">
        <v>2001</v>
      </c>
      <c r="E4071">
        <v>303.96648611854772</v>
      </c>
      <c r="F4071" t="s">
        <v>753</v>
      </c>
      <c r="G4071" t="s">
        <v>775</v>
      </c>
      <c r="H4071" t="s">
        <v>754</v>
      </c>
      <c r="I4071" t="s">
        <v>776</v>
      </c>
    </row>
    <row r="4072" spans="1:9">
      <c r="A4072">
        <v>4071</v>
      </c>
      <c r="B4072" t="s">
        <v>152</v>
      </c>
      <c r="C4072" t="s">
        <v>758</v>
      </c>
      <c r="D4072">
        <v>2002</v>
      </c>
      <c r="E4072">
        <v>361.97545306556327</v>
      </c>
      <c r="F4072" t="s">
        <v>753</v>
      </c>
      <c r="G4072" t="s">
        <v>775</v>
      </c>
      <c r="H4072" t="s">
        <v>754</v>
      </c>
      <c r="I4072" t="s">
        <v>776</v>
      </c>
    </row>
    <row r="4073" spans="1:9">
      <c r="A4073">
        <v>4072</v>
      </c>
      <c r="B4073" t="s">
        <v>152</v>
      </c>
      <c r="C4073" t="s">
        <v>758</v>
      </c>
      <c r="D4073">
        <v>2003</v>
      </c>
      <c r="E4073">
        <v>424.0256014250516</v>
      </c>
      <c r="F4073" t="s">
        <v>753</v>
      </c>
      <c r="G4073" t="s">
        <v>775</v>
      </c>
      <c r="H4073" t="s">
        <v>754</v>
      </c>
      <c r="I4073" t="s">
        <v>776</v>
      </c>
    </row>
    <row r="4074" spans="1:9">
      <c r="A4074">
        <v>4073</v>
      </c>
      <c r="B4074" t="s">
        <v>152</v>
      </c>
      <c r="C4074" t="s">
        <v>758</v>
      </c>
      <c r="D4074">
        <v>2004</v>
      </c>
      <c r="E4074">
        <v>531.57896896966804</v>
      </c>
      <c r="F4074" t="s">
        <v>753</v>
      </c>
      <c r="G4074" t="s">
        <v>775</v>
      </c>
      <c r="H4074" t="s">
        <v>754</v>
      </c>
      <c r="I4074" t="s">
        <v>776</v>
      </c>
    </row>
    <row r="4075" spans="1:9">
      <c r="A4075">
        <v>4074</v>
      </c>
      <c r="B4075" t="s">
        <v>152</v>
      </c>
      <c r="C4075" t="s">
        <v>758</v>
      </c>
      <c r="D4075">
        <v>2005</v>
      </c>
      <c r="E4075">
        <v>648.30678519472451</v>
      </c>
      <c r="F4075" t="s">
        <v>753</v>
      </c>
      <c r="G4075" t="s">
        <v>775</v>
      </c>
      <c r="H4075" t="s">
        <v>754</v>
      </c>
      <c r="I4075" t="s">
        <v>776</v>
      </c>
    </row>
    <row r="4076" spans="1:9">
      <c r="A4076">
        <v>4075</v>
      </c>
      <c r="B4076" t="s">
        <v>152</v>
      </c>
      <c r="C4076" t="s">
        <v>758</v>
      </c>
      <c r="D4076">
        <v>2006</v>
      </c>
      <c r="E4076">
        <v>748.10659479507035</v>
      </c>
      <c r="F4076" t="s">
        <v>753</v>
      </c>
      <c r="G4076" t="s">
        <v>775</v>
      </c>
      <c r="H4076" t="s">
        <v>754</v>
      </c>
      <c r="I4076" t="s">
        <v>776</v>
      </c>
    </row>
    <row r="4077" spans="1:9">
      <c r="A4077">
        <v>4076</v>
      </c>
      <c r="B4077" t="s">
        <v>152</v>
      </c>
      <c r="C4077" t="s">
        <v>758</v>
      </c>
      <c r="D4077">
        <v>2007</v>
      </c>
      <c r="E4077">
        <v>822.15597506122776</v>
      </c>
      <c r="F4077" t="s">
        <v>753</v>
      </c>
      <c r="G4077" t="s">
        <v>775</v>
      </c>
      <c r="H4077" t="s">
        <v>754</v>
      </c>
      <c r="I4077" t="s">
        <v>776</v>
      </c>
    </row>
    <row r="4078" spans="1:9">
      <c r="A4078">
        <v>4077</v>
      </c>
      <c r="B4078" t="s">
        <v>152</v>
      </c>
      <c r="C4078" t="s">
        <v>758</v>
      </c>
      <c r="D4078">
        <v>2008</v>
      </c>
      <c r="E4078">
        <v>910.09732613155802</v>
      </c>
      <c r="F4078" t="s">
        <v>753</v>
      </c>
      <c r="G4078" t="s">
        <v>775</v>
      </c>
      <c r="H4078" t="s">
        <v>754</v>
      </c>
      <c r="I4078" t="s">
        <v>776</v>
      </c>
    </row>
    <row r="4079" spans="1:9">
      <c r="A4079">
        <v>4078</v>
      </c>
      <c r="B4079" t="s">
        <v>152</v>
      </c>
      <c r="C4079" t="s">
        <v>758</v>
      </c>
      <c r="D4079">
        <v>2009</v>
      </c>
      <c r="E4079">
        <v>982.94461152021404</v>
      </c>
      <c r="F4079" t="s">
        <v>753</v>
      </c>
      <c r="G4079" t="s">
        <v>775</v>
      </c>
      <c r="H4079" t="s">
        <v>754</v>
      </c>
      <c r="I4079" t="s">
        <v>776</v>
      </c>
    </row>
    <row r="4080" spans="1:9">
      <c r="A4080">
        <v>4079</v>
      </c>
      <c r="B4080" t="s">
        <v>152</v>
      </c>
      <c r="C4080" t="s">
        <v>758</v>
      </c>
      <c r="D4080">
        <v>2010</v>
      </c>
      <c r="E4080">
        <v>1010.467495462368</v>
      </c>
      <c r="F4080" t="s">
        <v>753</v>
      </c>
      <c r="G4080" t="s">
        <v>775</v>
      </c>
      <c r="H4080" t="s">
        <v>754</v>
      </c>
      <c r="I4080" t="s">
        <v>776</v>
      </c>
    </row>
    <row r="4081" spans="1:9">
      <c r="A4081">
        <v>4080</v>
      </c>
      <c r="B4081" t="s">
        <v>152</v>
      </c>
      <c r="C4081" t="s">
        <v>758</v>
      </c>
      <c r="D4081">
        <v>2011</v>
      </c>
      <c r="E4081">
        <v>1058.0099127240289</v>
      </c>
      <c r="F4081" t="s">
        <v>753</v>
      </c>
      <c r="G4081" t="s">
        <v>775</v>
      </c>
      <c r="H4081" t="s">
        <v>754</v>
      </c>
      <c r="I4081" t="s">
        <v>776</v>
      </c>
    </row>
    <row r="4082" spans="1:9">
      <c r="A4082">
        <v>4081</v>
      </c>
      <c r="B4082" t="s">
        <v>152</v>
      </c>
      <c r="C4082" t="s">
        <v>758</v>
      </c>
      <c r="D4082">
        <v>2012</v>
      </c>
      <c r="E4082">
        <v>1103.121039283755</v>
      </c>
      <c r="F4082" t="s">
        <v>753</v>
      </c>
      <c r="G4082" t="s">
        <v>775</v>
      </c>
      <c r="H4082" t="s">
        <v>754</v>
      </c>
      <c r="I4082" t="s">
        <v>776</v>
      </c>
    </row>
    <row r="4083" spans="1:9">
      <c r="A4083">
        <v>4082</v>
      </c>
      <c r="B4083" t="s">
        <v>152</v>
      </c>
      <c r="C4083" t="s">
        <v>758</v>
      </c>
      <c r="D4083">
        <v>2013</v>
      </c>
      <c r="E4083">
        <v>1136.5370129920429</v>
      </c>
      <c r="F4083" t="s">
        <v>753</v>
      </c>
      <c r="G4083" t="s">
        <v>775</v>
      </c>
      <c r="H4083" t="s">
        <v>754</v>
      </c>
      <c r="I4083" t="s">
        <v>776</v>
      </c>
    </row>
    <row r="4084" spans="1:9">
      <c r="A4084">
        <v>4083</v>
      </c>
      <c r="B4084" t="s">
        <v>152</v>
      </c>
      <c r="C4084" t="s">
        <v>758</v>
      </c>
      <c r="D4084">
        <v>2014</v>
      </c>
      <c r="E4084">
        <v>1175.912464832955</v>
      </c>
      <c r="F4084" t="s">
        <v>753</v>
      </c>
      <c r="G4084" t="s">
        <v>775</v>
      </c>
      <c r="H4084" t="s">
        <v>754</v>
      </c>
      <c r="I4084" t="s">
        <v>776</v>
      </c>
    </row>
    <row r="4085" spans="1:9">
      <c r="A4085">
        <v>4084</v>
      </c>
      <c r="B4085" t="s">
        <v>152</v>
      </c>
      <c r="C4085" t="s">
        <v>758</v>
      </c>
      <c r="D4085">
        <v>2015</v>
      </c>
      <c r="E4085">
        <v>1198.3090072456409</v>
      </c>
      <c r="F4085" t="s">
        <v>753</v>
      </c>
      <c r="G4085" t="s">
        <v>775</v>
      </c>
      <c r="H4085" t="s">
        <v>754</v>
      </c>
      <c r="I4085" t="s">
        <v>776</v>
      </c>
    </row>
    <row r="4086" spans="1:9">
      <c r="A4086">
        <v>4085</v>
      </c>
      <c r="B4086" t="s">
        <v>152</v>
      </c>
      <c r="C4086" t="s">
        <v>758</v>
      </c>
      <c r="D4086">
        <v>2016</v>
      </c>
      <c r="E4086">
        <v>1217.139570021686</v>
      </c>
      <c r="F4086" t="s">
        <v>753</v>
      </c>
      <c r="G4086" t="s">
        <v>775</v>
      </c>
      <c r="H4086" t="s">
        <v>754</v>
      </c>
      <c r="I4086" t="s">
        <v>776</v>
      </c>
    </row>
    <row r="4087" spans="1:9">
      <c r="A4087">
        <v>4086</v>
      </c>
      <c r="B4087" t="s">
        <v>152</v>
      </c>
      <c r="C4087" t="s">
        <v>758</v>
      </c>
      <c r="D4087">
        <v>2017</v>
      </c>
      <c r="E4087">
        <v>1252.203587096413</v>
      </c>
      <c r="F4087" t="s">
        <v>753</v>
      </c>
      <c r="G4087" t="s">
        <v>775</v>
      </c>
      <c r="H4087" t="s">
        <v>754</v>
      </c>
      <c r="I4087" t="s">
        <v>776</v>
      </c>
    </row>
    <row r="4088" spans="1:9">
      <c r="A4088">
        <v>4087</v>
      </c>
      <c r="B4088" t="s">
        <v>152</v>
      </c>
      <c r="C4088" t="s">
        <v>758</v>
      </c>
      <c r="D4088">
        <v>2018</v>
      </c>
      <c r="E4088">
        <v>1299.3109512162041</v>
      </c>
      <c r="F4088" t="s">
        <v>753</v>
      </c>
      <c r="G4088" t="s">
        <v>775</v>
      </c>
      <c r="H4088" t="s">
        <v>754</v>
      </c>
      <c r="I4088" t="s">
        <v>776</v>
      </c>
    </row>
    <row r="4089" spans="1:9">
      <c r="A4089">
        <v>4088</v>
      </c>
      <c r="B4089" t="s">
        <v>152</v>
      </c>
      <c r="C4089" t="s">
        <v>758</v>
      </c>
      <c r="D4089">
        <v>2019</v>
      </c>
      <c r="E4089">
        <v>1314.5950710156501</v>
      </c>
      <c r="F4089" t="s">
        <v>753</v>
      </c>
      <c r="G4089" t="s">
        <v>775</v>
      </c>
      <c r="H4089" t="s">
        <v>754</v>
      </c>
      <c r="I4089" t="s">
        <v>776</v>
      </c>
    </row>
    <row r="4090" spans="1:9">
      <c r="A4090">
        <v>4089</v>
      </c>
      <c r="B4090" t="s">
        <v>152</v>
      </c>
      <c r="C4090" t="s">
        <v>758</v>
      </c>
      <c r="D4090">
        <v>2020</v>
      </c>
      <c r="E4090">
        <v>1342.9679691905501</v>
      </c>
      <c r="F4090" t="s">
        <v>753</v>
      </c>
      <c r="G4090" t="s">
        <v>775</v>
      </c>
      <c r="H4090" t="s">
        <v>754</v>
      </c>
      <c r="I4090" t="s">
        <v>776</v>
      </c>
    </row>
    <row r="4091" spans="1:9">
      <c r="A4091">
        <v>4090</v>
      </c>
      <c r="B4091" t="s">
        <v>152</v>
      </c>
      <c r="C4091" t="s">
        <v>758</v>
      </c>
      <c r="D4091">
        <v>2021</v>
      </c>
      <c r="E4091">
        <v>1545.994457819357</v>
      </c>
      <c r="F4091" t="s">
        <v>753</v>
      </c>
      <c r="G4091" t="s">
        <v>775</v>
      </c>
      <c r="H4091" t="s">
        <v>754</v>
      </c>
      <c r="I4091" t="s">
        <v>776</v>
      </c>
    </row>
    <row r="4092" spans="1:9">
      <c r="A4092">
        <v>4091</v>
      </c>
      <c r="B4092" t="s">
        <v>152</v>
      </c>
      <c r="C4092" t="s">
        <v>758</v>
      </c>
      <c r="D4092">
        <v>2022</v>
      </c>
      <c r="E4092">
        <v>1439.77469659385</v>
      </c>
      <c r="F4092" t="s">
        <v>753</v>
      </c>
      <c r="G4092" t="s">
        <v>775</v>
      </c>
      <c r="H4092" t="s">
        <v>754</v>
      </c>
      <c r="I4092" t="s">
        <v>776</v>
      </c>
    </row>
    <row r="4093" spans="1:9">
      <c r="A4093">
        <v>4092</v>
      </c>
      <c r="B4093" t="s">
        <v>152</v>
      </c>
      <c r="C4093" t="s">
        <v>758</v>
      </c>
      <c r="D4093">
        <v>2023</v>
      </c>
      <c r="E4093">
        <v>1087.12560857828</v>
      </c>
      <c r="F4093" t="s">
        <v>753</v>
      </c>
      <c r="G4093" t="s">
        <v>775</v>
      </c>
      <c r="H4093" t="s">
        <v>754</v>
      </c>
      <c r="I4093" t="s">
        <v>776</v>
      </c>
    </row>
    <row r="4094" spans="1:9">
      <c r="A4094">
        <v>4093</v>
      </c>
      <c r="B4094" t="s">
        <v>152</v>
      </c>
      <c r="C4094" t="s">
        <v>758</v>
      </c>
      <c r="D4094">
        <v>2024</v>
      </c>
      <c r="E4094">
        <v>1095.973864</v>
      </c>
      <c r="F4094" t="s">
        <v>753</v>
      </c>
      <c r="G4094" t="s">
        <v>775</v>
      </c>
      <c r="H4094" t="s">
        <v>754</v>
      </c>
      <c r="I4094" t="s">
        <v>776</v>
      </c>
    </row>
    <row r="4095" spans="1:9">
      <c r="A4095">
        <v>4094</v>
      </c>
      <c r="B4095" t="s">
        <v>152</v>
      </c>
      <c r="C4095" t="s">
        <v>758</v>
      </c>
      <c r="D4095">
        <v>2025</v>
      </c>
      <c r="E4095">
        <v>1015.603626</v>
      </c>
      <c r="F4095" t="s">
        <v>753</v>
      </c>
      <c r="G4095" t="s">
        <v>775</v>
      </c>
      <c r="H4095" t="s">
        <v>754</v>
      </c>
      <c r="I4095" t="s">
        <v>776</v>
      </c>
    </row>
    <row r="4096" spans="1:9">
      <c r="A4096">
        <v>4095</v>
      </c>
      <c r="B4096" t="s">
        <v>152</v>
      </c>
      <c r="C4096" t="s">
        <v>758</v>
      </c>
      <c r="D4096">
        <v>2026</v>
      </c>
      <c r="E4096">
        <v>993.15016479999997</v>
      </c>
      <c r="F4096" t="s">
        <v>753</v>
      </c>
      <c r="G4096" t="s">
        <v>775</v>
      </c>
      <c r="H4096" t="s">
        <v>754</v>
      </c>
      <c r="I4096" t="s">
        <v>776</v>
      </c>
    </row>
    <row r="4097" spans="1:9">
      <c r="A4097">
        <v>4096</v>
      </c>
      <c r="B4097" t="s">
        <v>152</v>
      </c>
      <c r="C4097" t="s">
        <v>758</v>
      </c>
      <c r="D4097">
        <v>2027</v>
      </c>
      <c r="E4097">
        <v>987.51494219999995</v>
      </c>
      <c r="F4097" t="s">
        <v>753</v>
      </c>
      <c r="G4097" t="s">
        <v>775</v>
      </c>
      <c r="H4097" t="s">
        <v>754</v>
      </c>
      <c r="I4097" t="s">
        <v>776</v>
      </c>
    </row>
    <row r="4098" spans="1:9">
      <c r="A4098">
        <v>4097</v>
      </c>
      <c r="B4098" t="s">
        <v>152</v>
      </c>
      <c r="C4098" t="s">
        <v>758</v>
      </c>
      <c r="D4098">
        <v>2028</v>
      </c>
      <c r="E4098">
        <v>958.26316929999996</v>
      </c>
      <c r="F4098" t="s">
        <v>753</v>
      </c>
      <c r="G4098" t="s">
        <v>775</v>
      </c>
      <c r="H4098" t="s">
        <v>754</v>
      </c>
      <c r="I4098" t="s">
        <v>776</v>
      </c>
    </row>
    <row r="4099" spans="1:9">
      <c r="A4099">
        <v>4098</v>
      </c>
      <c r="B4099" t="s">
        <v>152</v>
      </c>
      <c r="C4099" t="s">
        <v>758</v>
      </c>
      <c r="D4099">
        <v>2029</v>
      </c>
      <c r="E4099">
        <v>939.21441570000002</v>
      </c>
      <c r="F4099" t="s">
        <v>753</v>
      </c>
      <c r="G4099" t="s">
        <v>775</v>
      </c>
      <c r="H4099" t="s">
        <v>754</v>
      </c>
      <c r="I4099" t="s">
        <v>776</v>
      </c>
    </row>
    <row r="4100" spans="1:9">
      <c r="A4100">
        <v>4099</v>
      </c>
      <c r="B4100" t="s">
        <v>152</v>
      </c>
      <c r="C4100" t="s">
        <v>758</v>
      </c>
      <c r="D4100">
        <v>2030</v>
      </c>
      <c r="E4100">
        <v>933.92653640000003</v>
      </c>
      <c r="F4100" t="s">
        <v>753</v>
      </c>
      <c r="G4100" t="s">
        <v>775</v>
      </c>
      <c r="H4100" t="s">
        <v>754</v>
      </c>
      <c r="I4100" t="s">
        <v>776</v>
      </c>
    </row>
    <row r="4101" spans="1:9">
      <c r="A4101">
        <v>4100</v>
      </c>
      <c r="B4101" t="s">
        <v>152</v>
      </c>
      <c r="C4101" t="s">
        <v>758</v>
      </c>
      <c r="D4101">
        <v>2031</v>
      </c>
      <c r="E4101">
        <v>931.60503329999995</v>
      </c>
      <c r="F4101" t="s">
        <v>753</v>
      </c>
      <c r="G4101" t="s">
        <v>775</v>
      </c>
      <c r="H4101" t="s">
        <v>754</v>
      </c>
      <c r="I4101" t="s">
        <v>776</v>
      </c>
    </row>
    <row r="4102" spans="1:9">
      <c r="A4102">
        <v>4101</v>
      </c>
      <c r="B4102" t="s">
        <v>152</v>
      </c>
      <c r="C4102" t="s">
        <v>758</v>
      </c>
      <c r="D4102">
        <v>2032</v>
      </c>
      <c r="E4102">
        <v>901.68035929999996</v>
      </c>
      <c r="F4102" t="s">
        <v>753</v>
      </c>
      <c r="G4102" t="s">
        <v>775</v>
      </c>
      <c r="H4102" t="s">
        <v>754</v>
      </c>
      <c r="I4102" t="s">
        <v>776</v>
      </c>
    </row>
    <row r="4103" spans="1:9">
      <c r="A4103">
        <v>4102</v>
      </c>
      <c r="B4103" t="s">
        <v>152</v>
      </c>
      <c r="C4103" t="s">
        <v>758</v>
      </c>
      <c r="D4103">
        <v>2033</v>
      </c>
      <c r="E4103">
        <v>893.64692390000005</v>
      </c>
      <c r="F4103" t="s">
        <v>753</v>
      </c>
      <c r="G4103" t="s">
        <v>775</v>
      </c>
      <c r="H4103" t="s">
        <v>754</v>
      </c>
      <c r="I4103" t="s">
        <v>776</v>
      </c>
    </row>
    <row r="4104" spans="1:9">
      <c r="A4104">
        <v>4103</v>
      </c>
      <c r="B4104" t="s">
        <v>152</v>
      </c>
      <c r="C4104" t="s">
        <v>758</v>
      </c>
      <c r="D4104">
        <v>2034</v>
      </c>
      <c r="E4104">
        <v>874.72838690000003</v>
      </c>
      <c r="F4104" t="s">
        <v>753</v>
      </c>
      <c r="G4104" t="s">
        <v>775</v>
      </c>
      <c r="H4104" t="s">
        <v>754</v>
      </c>
      <c r="I4104" t="s">
        <v>776</v>
      </c>
    </row>
    <row r="4105" spans="1:9">
      <c r="A4105">
        <v>4104</v>
      </c>
      <c r="B4105" t="s">
        <v>152</v>
      </c>
      <c r="C4105" t="s">
        <v>758</v>
      </c>
      <c r="D4105">
        <v>2035</v>
      </c>
      <c r="E4105">
        <v>861.86847939999996</v>
      </c>
      <c r="F4105" t="s">
        <v>753</v>
      </c>
      <c r="G4105" t="s">
        <v>775</v>
      </c>
      <c r="H4105" t="s">
        <v>754</v>
      </c>
      <c r="I4105" t="s">
        <v>776</v>
      </c>
    </row>
    <row r="4106" spans="1:9">
      <c r="A4106">
        <v>4105</v>
      </c>
      <c r="B4106" t="s">
        <v>152</v>
      </c>
      <c r="C4106" t="s">
        <v>758</v>
      </c>
      <c r="D4106">
        <v>2036</v>
      </c>
      <c r="E4106">
        <v>835.48230699999999</v>
      </c>
      <c r="F4106" t="s">
        <v>753</v>
      </c>
      <c r="G4106" t="s">
        <v>775</v>
      </c>
      <c r="H4106" t="s">
        <v>754</v>
      </c>
      <c r="I4106" t="s">
        <v>776</v>
      </c>
    </row>
    <row r="4107" spans="1:9">
      <c r="A4107">
        <v>4106</v>
      </c>
      <c r="B4107" t="s">
        <v>152</v>
      </c>
      <c r="C4107" t="s">
        <v>758</v>
      </c>
      <c r="D4107">
        <v>2037</v>
      </c>
      <c r="E4107">
        <v>831.87302050000005</v>
      </c>
      <c r="F4107" t="s">
        <v>753</v>
      </c>
      <c r="G4107" t="s">
        <v>775</v>
      </c>
      <c r="H4107" t="s">
        <v>754</v>
      </c>
      <c r="I4107" t="s">
        <v>776</v>
      </c>
    </row>
    <row r="4108" spans="1:9">
      <c r="A4108">
        <v>4107</v>
      </c>
      <c r="B4108" t="s">
        <v>152</v>
      </c>
      <c r="C4108" t="s">
        <v>758</v>
      </c>
      <c r="D4108">
        <v>2038</v>
      </c>
      <c r="E4108">
        <v>800.38172210000005</v>
      </c>
      <c r="F4108" t="s">
        <v>753</v>
      </c>
      <c r="G4108" t="s">
        <v>775</v>
      </c>
      <c r="H4108" t="s">
        <v>754</v>
      </c>
      <c r="I4108" t="s">
        <v>776</v>
      </c>
    </row>
    <row r="4109" spans="1:9">
      <c r="A4109">
        <v>4108</v>
      </c>
      <c r="B4109" t="s">
        <v>152</v>
      </c>
      <c r="C4109" t="s">
        <v>758</v>
      </c>
      <c r="D4109">
        <v>2039</v>
      </c>
      <c r="E4109">
        <v>782.93033419999995</v>
      </c>
      <c r="F4109" t="s">
        <v>753</v>
      </c>
      <c r="G4109" t="s">
        <v>775</v>
      </c>
      <c r="H4109" t="s">
        <v>754</v>
      </c>
      <c r="I4109" t="s">
        <v>776</v>
      </c>
    </row>
    <row r="4110" spans="1:9">
      <c r="A4110">
        <v>4109</v>
      </c>
      <c r="B4110" t="s">
        <v>152</v>
      </c>
      <c r="C4110" t="s">
        <v>758</v>
      </c>
      <c r="D4110">
        <v>2040</v>
      </c>
      <c r="E4110">
        <v>750.16686460000005</v>
      </c>
      <c r="F4110" t="s">
        <v>753</v>
      </c>
      <c r="G4110" t="s">
        <v>775</v>
      </c>
      <c r="H4110" t="s">
        <v>754</v>
      </c>
      <c r="I4110" t="s">
        <v>776</v>
      </c>
    </row>
    <row r="4111" spans="1:9">
      <c r="A4111">
        <v>4110</v>
      </c>
      <c r="B4111" t="s">
        <v>152</v>
      </c>
      <c r="C4111" t="s">
        <v>758</v>
      </c>
      <c r="D4111">
        <v>2041</v>
      </c>
      <c r="E4111">
        <v>775.77022690000001</v>
      </c>
      <c r="F4111" t="s">
        <v>753</v>
      </c>
      <c r="G4111" t="s">
        <v>775</v>
      </c>
      <c r="H4111" t="s">
        <v>754</v>
      </c>
      <c r="I4111" t="s">
        <v>776</v>
      </c>
    </row>
    <row r="4112" spans="1:9">
      <c r="A4112">
        <v>4111</v>
      </c>
      <c r="B4112" t="s">
        <v>152</v>
      </c>
      <c r="C4112" t="s">
        <v>758</v>
      </c>
      <c r="D4112">
        <v>2042</v>
      </c>
      <c r="E4112">
        <v>751.59064169999999</v>
      </c>
      <c r="F4112" t="s">
        <v>753</v>
      </c>
      <c r="G4112" t="s">
        <v>775</v>
      </c>
      <c r="H4112" t="s">
        <v>754</v>
      </c>
      <c r="I4112" t="s">
        <v>776</v>
      </c>
    </row>
    <row r="4113" spans="1:9">
      <c r="A4113">
        <v>4112</v>
      </c>
      <c r="B4113" t="s">
        <v>152</v>
      </c>
      <c r="C4113" t="s">
        <v>758</v>
      </c>
      <c r="D4113">
        <v>2043</v>
      </c>
      <c r="E4113">
        <v>773.91640140000004</v>
      </c>
      <c r="F4113" t="s">
        <v>753</v>
      </c>
      <c r="G4113" t="s">
        <v>775</v>
      </c>
      <c r="H4113" t="s">
        <v>754</v>
      </c>
      <c r="I4113" t="s">
        <v>776</v>
      </c>
    </row>
    <row r="4114" spans="1:9">
      <c r="A4114">
        <v>4113</v>
      </c>
      <c r="B4114" t="s">
        <v>152</v>
      </c>
      <c r="C4114" t="s">
        <v>758</v>
      </c>
      <c r="D4114">
        <v>2044</v>
      </c>
      <c r="E4114">
        <v>776.00593430000004</v>
      </c>
      <c r="F4114" t="s">
        <v>753</v>
      </c>
      <c r="G4114" t="s">
        <v>775</v>
      </c>
      <c r="H4114" t="s">
        <v>754</v>
      </c>
      <c r="I4114" t="s">
        <v>776</v>
      </c>
    </row>
    <row r="4115" spans="1:9">
      <c r="A4115">
        <v>4114</v>
      </c>
      <c r="B4115" t="s">
        <v>152</v>
      </c>
      <c r="C4115" t="s">
        <v>758</v>
      </c>
      <c r="D4115">
        <v>2045</v>
      </c>
      <c r="E4115">
        <v>758.07236690000002</v>
      </c>
      <c r="F4115" t="s">
        <v>753</v>
      </c>
      <c r="G4115" t="s">
        <v>775</v>
      </c>
      <c r="H4115" t="s">
        <v>754</v>
      </c>
      <c r="I4115" t="s">
        <v>776</v>
      </c>
    </row>
    <row r="4116" spans="1:9">
      <c r="A4116">
        <v>4115</v>
      </c>
      <c r="B4116" t="s">
        <v>152</v>
      </c>
      <c r="C4116" t="s">
        <v>758</v>
      </c>
      <c r="D4116">
        <v>2046</v>
      </c>
      <c r="E4116">
        <v>737.50058999999999</v>
      </c>
      <c r="F4116" t="s">
        <v>753</v>
      </c>
      <c r="G4116" t="s">
        <v>775</v>
      </c>
      <c r="H4116" t="s">
        <v>754</v>
      </c>
      <c r="I4116" t="s">
        <v>776</v>
      </c>
    </row>
    <row r="4117" spans="1:9">
      <c r="A4117">
        <v>4116</v>
      </c>
      <c r="B4117" t="s">
        <v>152</v>
      </c>
      <c r="C4117" t="s">
        <v>758</v>
      </c>
      <c r="D4117">
        <v>2047</v>
      </c>
      <c r="E4117">
        <v>715.36720209999999</v>
      </c>
      <c r="F4117" t="s">
        <v>753</v>
      </c>
      <c r="G4117" t="s">
        <v>775</v>
      </c>
      <c r="H4117" t="s">
        <v>754</v>
      </c>
      <c r="I4117" t="s">
        <v>776</v>
      </c>
    </row>
    <row r="4118" spans="1:9">
      <c r="A4118">
        <v>4117</v>
      </c>
      <c r="B4118" t="s">
        <v>152</v>
      </c>
      <c r="C4118" t="s">
        <v>758</v>
      </c>
      <c r="D4118">
        <v>2048</v>
      </c>
      <c r="E4118">
        <v>701.01130920000003</v>
      </c>
      <c r="F4118" t="s">
        <v>753</v>
      </c>
      <c r="G4118" t="s">
        <v>775</v>
      </c>
      <c r="H4118" t="s">
        <v>754</v>
      </c>
      <c r="I4118" t="s">
        <v>776</v>
      </c>
    </row>
    <row r="4119" spans="1:9">
      <c r="A4119">
        <v>4118</v>
      </c>
      <c r="B4119" t="s">
        <v>152</v>
      </c>
      <c r="C4119" t="s">
        <v>758</v>
      </c>
      <c r="D4119">
        <v>2049</v>
      </c>
      <c r="E4119">
        <v>689.02078319999998</v>
      </c>
      <c r="F4119" t="s">
        <v>753</v>
      </c>
      <c r="G4119" t="s">
        <v>775</v>
      </c>
      <c r="H4119" t="s">
        <v>754</v>
      </c>
      <c r="I4119" t="s">
        <v>776</v>
      </c>
    </row>
    <row r="4120" spans="1:9">
      <c r="A4120">
        <v>4119</v>
      </c>
      <c r="B4120" t="s">
        <v>152</v>
      </c>
      <c r="C4120" t="s">
        <v>758</v>
      </c>
      <c r="D4120">
        <v>2050</v>
      </c>
      <c r="E4120">
        <v>678.19766059999995</v>
      </c>
      <c r="F4120" t="s">
        <v>753</v>
      </c>
      <c r="G4120" t="s">
        <v>775</v>
      </c>
      <c r="H4120" t="s">
        <v>754</v>
      </c>
      <c r="I4120" t="s">
        <v>776</v>
      </c>
    </row>
    <row r="4121" spans="1:9">
      <c r="A4121">
        <v>4120</v>
      </c>
      <c r="B4121" t="s">
        <v>152</v>
      </c>
      <c r="C4121" t="s">
        <v>757</v>
      </c>
      <c r="D4121">
        <v>1990</v>
      </c>
      <c r="E4121">
        <v>88.764883075424351</v>
      </c>
      <c r="F4121" t="s">
        <v>753</v>
      </c>
      <c r="G4121" t="s">
        <v>775</v>
      </c>
      <c r="H4121" t="s">
        <v>754</v>
      </c>
      <c r="I4121" t="s">
        <v>776</v>
      </c>
    </row>
    <row r="4122" spans="1:9">
      <c r="A4122">
        <v>4121</v>
      </c>
      <c r="B4122" t="s">
        <v>152</v>
      </c>
      <c r="C4122" t="s">
        <v>757</v>
      </c>
      <c r="D4122">
        <v>1991</v>
      </c>
      <c r="E4122">
        <v>86.545760998538739</v>
      </c>
      <c r="F4122" t="s">
        <v>753</v>
      </c>
      <c r="G4122" t="s">
        <v>775</v>
      </c>
      <c r="H4122" t="s">
        <v>754</v>
      </c>
      <c r="I4122" t="s">
        <v>776</v>
      </c>
    </row>
    <row r="4123" spans="1:9">
      <c r="A4123">
        <v>4122</v>
      </c>
      <c r="B4123" t="s">
        <v>152</v>
      </c>
      <c r="C4123" t="s">
        <v>757</v>
      </c>
      <c r="D4123">
        <v>1992</v>
      </c>
      <c r="E4123">
        <v>82.218472948611819</v>
      </c>
      <c r="F4123" t="s">
        <v>753</v>
      </c>
      <c r="G4123" t="s">
        <v>775</v>
      </c>
      <c r="H4123" t="s">
        <v>754</v>
      </c>
      <c r="I4123" t="s">
        <v>776</v>
      </c>
    </row>
    <row r="4124" spans="1:9">
      <c r="A4124">
        <v>4123</v>
      </c>
      <c r="B4124" t="s">
        <v>152</v>
      </c>
      <c r="C4124" t="s">
        <v>757</v>
      </c>
      <c r="D4124">
        <v>1993</v>
      </c>
      <c r="E4124">
        <v>78.107549301181209</v>
      </c>
      <c r="F4124" t="s">
        <v>753</v>
      </c>
      <c r="G4124" t="s">
        <v>775</v>
      </c>
      <c r="H4124" t="s">
        <v>754</v>
      </c>
      <c r="I4124" t="s">
        <v>776</v>
      </c>
    </row>
    <row r="4125" spans="1:9">
      <c r="A4125">
        <v>4124</v>
      </c>
      <c r="B4125" t="s">
        <v>152</v>
      </c>
      <c r="C4125" t="s">
        <v>757</v>
      </c>
      <c r="D4125">
        <v>1994</v>
      </c>
      <c r="E4125">
        <v>74.202171836122147</v>
      </c>
      <c r="F4125" t="s">
        <v>753</v>
      </c>
      <c r="G4125" t="s">
        <v>775</v>
      </c>
      <c r="H4125" t="s">
        <v>754</v>
      </c>
      <c r="I4125" t="s">
        <v>776</v>
      </c>
    </row>
    <row r="4126" spans="1:9">
      <c r="A4126">
        <v>4125</v>
      </c>
      <c r="B4126" t="s">
        <v>152</v>
      </c>
      <c r="C4126" t="s">
        <v>757</v>
      </c>
      <c r="D4126">
        <v>1995</v>
      </c>
      <c r="E4126">
        <v>70.492063244316043</v>
      </c>
      <c r="F4126" t="s">
        <v>753</v>
      </c>
      <c r="G4126" t="s">
        <v>775</v>
      </c>
      <c r="H4126" t="s">
        <v>754</v>
      </c>
      <c r="I4126" t="s">
        <v>776</v>
      </c>
    </row>
    <row r="4127" spans="1:9">
      <c r="A4127">
        <v>4126</v>
      </c>
      <c r="B4127" t="s">
        <v>152</v>
      </c>
      <c r="C4127" t="s">
        <v>757</v>
      </c>
      <c r="D4127">
        <v>1996</v>
      </c>
      <c r="E4127">
        <v>66.967460082100231</v>
      </c>
      <c r="F4127" t="s">
        <v>753</v>
      </c>
      <c r="G4127" t="s">
        <v>775</v>
      </c>
      <c r="H4127" t="s">
        <v>754</v>
      </c>
      <c r="I4127" t="s">
        <v>776</v>
      </c>
    </row>
    <row r="4128" spans="1:9">
      <c r="A4128">
        <v>4127</v>
      </c>
      <c r="B4128" t="s">
        <v>152</v>
      </c>
      <c r="C4128" t="s">
        <v>757</v>
      </c>
      <c r="D4128">
        <v>1997</v>
      </c>
      <c r="E4128">
        <v>63.619087077995218</v>
      </c>
      <c r="F4128" t="s">
        <v>753</v>
      </c>
      <c r="G4128" t="s">
        <v>775</v>
      </c>
      <c r="H4128" t="s">
        <v>754</v>
      </c>
      <c r="I4128" t="s">
        <v>776</v>
      </c>
    </row>
    <row r="4129" spans="1:9">
      <c r="A4129">
        <v>4128</v>
      </c>
      <c r="B4129" t="s">
        <v>152</v>
      </c>
      <c r="C4129" t="s">
        <v>757</v>
      </c>
      <c r="D4129">
        <v>1998</v>
      </c>
      <c r="E4129">
        <v>60.438132724095453</v>
      </c>
      <c r="F4129" t="s">
        <v>753</v>
      </c>
      <c r="G4129" t="s">
        <v>775</v>
      </c>
      <c r="H4129" t="s">
        <v>754</v>
      </c>
      <c r="I4129" t="s">
        <v>776</v>
      </c>
    </row>
    <row r="4130" spans="1:9">
      <c r="A4130">
        <v>4129</v>
      </c>
      <c r="B4130" t="s">
        <v>152</v>
      </c>
      <c r="C4130" t="s">
        <v>757</v>
      </c>
      <c r="D4130">
        <v>1999</v>
      </c>
      <c r="E4130">
        <v>57.416226087890678</v>
      </c>
      <c r="F4130" t="s">
        <v>753</v>
      </c>
      <c r="G4130" t="s">
        <v>775</v>
      </c>
      <c r="H4130" t="s">
        <v>754</v>
      </c>
      <c r="I4130" t="s">
        <v>776</v>
      </c>
    </row>
    <row r="4131" spans="1:9">
      <c r="A4131">
        <v>4130</v>
      </c>
      <c r="B4131" t="s">
        <v>152</v>
      </c>
      <c r="C4131" t="s">
        <v>757</v>
      </c>
      <c r="D4131">
        <v>2000</v>
      </c>
      <c r="E4131">
        <v>54.545414783496142</v>
      </c>
      <c r="F4131" t="s">
        <v>753</v>
      </c>
      <c r="G4131" t="s">
        <v>775</v>
      </c>
      <c r="H4131" t="s">
        <v>754</v>
      </c>
      <c r="I4131" t="s">
        <v>776</v>
      </c>
    </row>
    <row r="4132" spans="1:9">
      <c r="A4132">
        <v>4131</v>
      </c>
      <c r="B4132" t="s">
        <v>152</v>
      </c>
      <c r="C4132" t="s">
        <v>757</v>
      </c>
      <c r="D4132">
        <v>2001</v>
      </c>
      <c r="E4132">
        <v>51.818144044321343</v>
      </c>
      <c r="F4132" t="s">
        <v>753</v>
      </c>
      <c r="G4132" t="s">
        <v>775</v>
      </c>
      <c r="H4132" t="s">
        <v>754</v>
      </c>
      <c r="I4132" t="s">
        <v>776</v>
      </c>
    </row>
    <row r="4133" spans="1:9">
      <c r="A4133">
        <v>4132</v>
      </c>
      <c r="B4133" t="s">
        <v>152</v>
      </c>
      <c r="C4133" t="s">
        <v>757</v>
      </c>
      <c r="D4133">
        <v>2002</v>
      </c>
      <c r="E4133">
        <v>49.227236842105263</v>
      </c>
      <c r="F4133" t="s">
        <v>753</v>
      </c>
      <c r="G4133" t="s">
        <v>775</v>
      </c>
      <c r="H4133" t="s">
        <v>754</v>
      </c>
      <c r="I4133" t="s">
        <v>776</v>
      </c>
    </row>
    <row r="4134" spans="1:9">
      <c r="A4134">
        <v>4133</v>
      </c>
      <c r="B4134" t="s">
        <v>152</v>
      </c>
      <c r="C4134" t="s">
        <v>757</v>
      </c>
      <c r="D4134">
        <v>2003</v>
      </c>
      <c r="E4134">
        <v>46.375</v>
      </c>
      <c r="F4134" t="s">
        <v>753</v>
      </c>
      <c r="G4134" t="s">
        <v>775</v>
      </c>
      <c r="H4134" t="s">
        <v>754</v>
      </c>
      <c r="I4134" t="s">
        <v>776</v>
      </c>
    </row>
    <row r="4135" spans="1:9">
      <c r="A4135">
        <v>4134</v>
      </c>
      <c r="B4135" t="s">
        <v>152</v>
      </c>
      <c r="C4135" t="s">
        <v>757</v>
      </c>
      <c r="D4135">
        <v>2004</v>
      </c>
      <c r="E4135">
        <v>43.0625</v>
      </c>
      <c r="F4135" t="s">
        <v>753</v>
      </c>
      <c r="G4135" t="s">
        <v>775</v>
      </c>
      <c r="H4135" t="s">
        <v>754</v>
      </c>
      <c r="I4135" t="s">
        <v>776</v>
      </c>
    </row>
    <row r="4136" spans="1:9">
      <c r="A4136">
        <v>4135</v>
      </c>
      <c r="B4136" t="s">
        <v>152</v>
      </c>
      <c r="C4136" t="s">
        <v>757</v>
      </c>
      <c r="D4136">
        <v>2005</v>
      </c>
      <c r="E4136">
        <v>39.6175</v>
      </c>
      <c r="F4136" t="s">
        <v>753</v>
      </c>
      <c r="G4136" t="s">
        <v>775</v>
      </c>
      <c r="H4136" t="s">
        <v>754</v>
      </c>
      <c r="I4136" t="s">
        <v>776</v>
      </c>
    </row>
    <row r="4137" spans="1:9">
      <c r="A4137">
        <v>4136</v>
      </c>
      <c r="B4137" t="s">
        <v>152</v>
      </c>
      <c r="C4137" t="s">
        <v>757</v>
      </c>
      <c r="D4137">
        <v>2006</v>
      </c>
      <c r="E4137">
        <v>36.172499999999999</v>
      </c>
      <c r="F4137" t="s">
        <v>753</v>
      </c>
      <c r="G4137" t="s">
        <v>775</v>
      </c>
      <c r="H4137" t="s">
        <v>754</v>
      </c>
      <c r="I4137" t="s">
        <v>776</v>
      </c>
    </row>
    <row r="4138" spans="1:9">
      <c r="A4138">
        <v>4137</v>
      </c>
      <c r="B4138" t="s">
        <v>152</v>
      </c>
      <c r="C4138" t="s">
        <v>757</v>
      </c>
      <c r="D4138">
        <v>2007</v>
      </c>
      <c r="E4138">
        <v>39.180250000000001</v>
      </c>
      <c r="F4138" t="s">
        <v>753</v>
      </c>
      <c r="G4138" t="s">
        <v>775</v>
      </c>
      <c r="H4138" t="s">
        <v>754</v>
      </c>
      <c r="I4138" t="s">
        <v>776</v>
      </c>
    </row>
    <row r="4139" spans="1:9">
      <c r="A4139">
        <v>4138</v>
      </c>
      <c r="B4139" t="s">
        <v>152</v>
      </c>
      <c r="C4139" t="s">
        <v>757</v>
      </c>
      <c r="D4139">
        <v>2008</v>
      </c>
      <c r="E4139">
        <v>46.825499999999998</v>
      </c>
      <c r="F4139" t="s">
        <v>753</v>
      </c>
      <c r="G4139" t="s">
        <v>775</v>
      </c>
      <c r="H4139" t="s">
        <v>754</v>
      </c>
      <c r="I4139" t="s">
        <v>776</v>
      </c>
    </row>
    <row r="4140" spans="1:9">
      <c r="A4140">
        <v>4139</v>
      </c>
      <c r="B4140" t="s">
        <v>152</v>
      </c>
      <c r="C4140" t="s">
        <v>757</v>
      </c>
      <c r="D4140">
        <v>2009</v>
      </c>
      <c r="E4140">
        <v>47.183250000000001</v>
      </c>
      <c r="F4140" t="s">
        <v>753</v>
      </c>
      <c r="G4140" t="s">
        <v>775</v>
      </c>
      <c r="H4140" t="s">
        <v>754</v>
      </c>
      <c r="I4140" t="s">
        <v>776</v>
      </c>
    </row>
    <row r="4141" spans="1:9">
      <c r="A4141">
        <v>4140</v>
      </c>
      <c r="B4141" t="s">
        <v>152</v>
      </c>
      <c r="C4141" t="s">
        <v>757</v>
      </c>
      <c r="D4141">
        <v>2010</v>
      </c>
      <c r="E4141">
        <v>47.501249999999999</v>
      </c>
      <c r="F4141" t="s">
        <v>753</v>
      </c>
      <c r="G4141" t="s">
        <v>775</v>
      </c>
      <c r="H4141" t="s">
        <v>754</v>
      </c>
      <c r="I4141" t="s">
        <v>776</v>
      </c>
    </row>
    <row r="4142" spans="1:9">
      <c r="A4142">
        <v>4141</v>
      </c>
      <c r="B4142" t="s">
        <v>152</v>
      </c>
      <c r="C4142" t="s">
        <v>757</v>
      </c>
      <c r="D4142">
        <v>2011</v>
      </c>
      <c r="E4142">
        <v>47.408499999999997</v>
      </c>
      <c r="F4142" t="s">
        <v>753</v>
      </c>
      <c r="G4142" t="s">
        <v>775</v>
      </c>
      <c r="H4142" t="s">
        <v>754</v>
      </c>
      <c r="I4142" t="s">
        <v>776</v>
      </c>
    </row>
    <row r="4143" spans="1:9">
      <c r="A4143">
        <v>4142</v>
      </c>
      <c r="B4143" t="s">
        <v>152</v>
      </c>
      <c r="C4143" t="s">
        <v>757</v>
      </c>
      <c r="D4143">
        <v>2012</v>
      </c>
      <c r="E4143">
        <v>48.070999999999991</v>
      </c>
      <c r="F4143" t="s">
        <v>753</v>
      </c>
      <c r="G4143" t="s">
        <v>775</v>
      </c>
      <c r="H4143" t="s">
        <v>754</v>
      </c>
      <c r="I4143" t="s">
        <v>776</v>
      </c>
    </row>
    <row r="4144" spans="1:9">
      <c r="A4144">
        <v>4143</v>
      </c>
      <c r="B4144" t="s">
        <v>152</v>
      </c>
      <c r="C4144" t="s">
        <v>757</v>
      </c>
      <c r="D4144">
        <v>2013</v>
      </c>
      <c r="E4144">
        <v>51.728000000000002</v>
      </c>
      <c r="F4144" t="s">
        <v>753</v>
      </c>
      <c r="G4144" t="s">
        <v>775</v>
      </c>
      <c r="H4144" t="s">
        <v>754</v>
      </c>
      <c r="I4144" t="s">
        <v>776</v>
      </c>
    </row>
    <row r="4145" spans="1:9">
      <c r="A4145">
        <v>4144</v>
      </c>
      <c r="B4145" t="s">
        <v>152</v>
      </c>
      <c r="C4145" t="s">
        <v>757</v>
      </c>
      <c r="D4145">
        <v>2014</v>
      </c>
      <c r="E4145">
        <v>51.728000000000002</v>
      </c>
      <c r="F4145" t="s">
        <v>753</v>
      </c>
      <c r="G4145" t="s">
        <v>775</v>
      </c>
      <c r="H4145" t="s">
        <v>754</v>
      </c>
      <c r="I4145" t="s">
        <v>776</v>
      </c>
    </row>
    <row r="4146" spans="1:9">
      <c r="A4146">
        <v>4145</v>
      </c>
      <c r="B4146" t="s">
        <v>152</v>
      </c>
      <c r="C4146" t="s">
        <v>757</v>
      </c>
      <c r="D4146">
        <v>2015</v>
      </c>
      <c r="E4146">
        <v>53.291499999999999</v>
      </c>
      <c r="F4146" t="s">
        <v>753</v>
      </c>
      <c r="G4146" t="s">
        <v>775</v>
      </c>
      <c r="H4146" t="s">
        <v>754</v>
      </c>
      <c r="I4146" t="s">
        <v>776</v>
      </c>
    </row>
    <row r="4147" spans="1:9">
      <c r="A4147">
        <v>4146</v>
      </c>
      <c r="B4147" t="s">
        <v>152</v>
      </c>
      <c r="C4147" t="s">
        <v>757</v>
      </c>
      <c r="D4147">
        <v>2016</v>
      </c>
      <c r="E4147">
        <v>52.310999999999993</v>
      </c>
      <c r="F4147" t="s">
        <v>753</v>
      </c>
      <c r="G4147" t="s">
        <v>775</v>
      </c>
      <c r="H4147" t="s">
        <v>754</v>
      </c>
      <c r="I4147" t="s">
        <v>776</v>
      </c>
    </row>
    <row r="4148" spans="1:9">
      <c r="A4148">
        <v>4147</v>
      </c>
      <c r="B4148" t="s">
        <v>152</v>
      </c>
      <c r="C4148" t="s">
        <v>757</v>
      </c>
      <c r="D4148">
        <v>2017</v>
      </c>
      <c r="E4148">
        <v>54.735750000000003</v>
      </c>
      <c r="F4148" t="s">
        <v>753</v>
      </c>
      <c r="G4148" t="s">
        <v>775</v>
      </c>
      <c r="H4148" t="s">
        <v>754</v>
      </c>
      <c r="I4148" t="s">
        <v>776</v>
      </c>
    </row>
    <row r="4149" spans="1:9">
      <c r="A4149">
        <v>4148</v>
      </c>
      <c r="B4149" t="s">
        <v>152</v>
      </c>
      <c r="C4149" t="s">
        <v>757</v>
      </c>
      <c r="D4149">
        <v>2018</v>
      </c>
      <c r="E4149">
        <v>72.437750000000008</v>
      </c>
      <c r="F4149" t="s">
        <v>753</v>
      </c>
      <c r="G4149" t="s">
        <v>775</v>
      </c>
      <c r="H4149" t="s">
        <v>754</v>
      </c>
      <c r="I4149" t="s">
        <v>776</v>
      </c>
    </row>
    <row r="4150" spans="1:9">
      <c r="A4150">
        <v>4149</v>
      </c>
      <c r="B4150" t="s">
        <v>152</v>
      </c>
      <c r="C4150" t="s">
        <v>757</v>
      </c>
      <c r="D4150">
        <v>2019</v>
      </c>
      <c r="E4150">
        <v>73.285750000000007</v>
      </c>
      <c r="F4150" t="s">
        <v>753</v>
      </c>
      <c r="G4150" t="s">
        <v>775</v>
      </c>
      <c r="H4150" t="s">
        <v>754</v>
      </c>
      <c r="I4150" t="s">
        <v>776</v>
      </c>
    </row>
    <row r="4151" spans="1:9">
      <c r="A4151">
        <v>4150</v>
      </c>
      <c r="B4151" t="s">
        <v>152</v>
      </c>
      <c r="C4151" t="s">
        <v>757</v>
      </c>
      <c r="D4151">
        <v>2020</v>
      </c>
      <c r="E4151">
        <v>65.6935</v>
      </c>
      <c r="F4151" t="s">
        <v>753</v>
      </c>
      <c r="G4151" t="s">
        <v>775</v>
      </c>
      <c r="H4151" t="s">
        <v>754</v>
      </c>
      <c r="I4151" t="s">
        <v>776</v>
      </c>
    </row>
    <row r="4152" spans="1:9">
      <c r="A4152">
        <v>4151</v>
      </c>
      <c r="B4152" t="s">
        <v>152</v>
      </c>
      <c r="C4152" t="s">
        <v>757</v>
      </c>
      <c r="D4152">
        <v>2021</v>
      </c>
      <c r="E4152">
        <v>79.632499999999993</v>
      </c>
      <c r="F4152" t="s">
        <v>753</v>
      </c>
      <c r="G4152" t="s">
        <v>775</v>
      </c>
      <c r="H4152" t="s">
        <v>754</v>
      </c>
      <c r="I4152" t="s">
        <v>776</v>
      </c>
    </row>
    <row r="4153" spans="1:9">
      <c r="A4153">
        <v>4152</v>
      </c>
      <c r="B4153" t="s">
        <v>152</v>
      </c>
      <c r="C4153" t="s">
        <v>757</v>
      </c>
      <c r="D4153">
        <v>2022</v>
      </c>
      <c r="E4153">
        <v>94.737499999999997</v>
      </c>
      <c r="F4153" t="s">
        <v>753</v>
      </c>
      <c r="G4153" t="s">
        <v>775</v>
      </c>
      <c r="H4153" t="s">
        <v>754</v>
      </c>
      <c r="I4153" t="s">
        <v>776</v>
      </c>
    </row>
    <row r="4154" spans="1:9">
      <c r="A4154">
        <v>4153</v>
      </c>
      <c r="B4154" t="s">
        <v>152</v>
      </c>
      <c r="C4154" t="s">
        <v>757</v>
      </c>
      <c r="D4154">
        <v>2023</v>
      </c>
      <c r="E4154">
        <v>112.49250000000001</v>
      </c>
      <c r="F4154" t="s">
        <v>753</v>
      </c>
      <c r="G4154" t="s">
        <v>775</v>
      </c>
      <c r="H4154" t="s">
        <v>754</v>
      </c>
      <c r="I4154" t="s">
        <v>776</v>
      </c>
    </row>
    <row r="4155" spans="1:9">
      <c r="A4155">
        <v>4154</v>
      </c>
      <c r="B4155" t="s">
        <v>152</v>
      </c>
      <c r="C4155" t="s">
        <v>757</v>
      </c>
      <c r="D4155">
        <v>2024</v>
      </c>
      <c r="E4155">
        <v>147.21569840000001</v>
      </c>
      <c r="F4155" t="s">
        <v>753</v>
      </c>
      <c r="G4155" t="s">
        <v>775</v>
      </c>
      <c r="H4155" t="s">
        <v>754</v>
      </c>
      <c r="I4155" t="s">
        <v>776</v>
      </c>
    </row>
    <row r="4156" spans="1:9">
      <c r="A4156">
        <v>4155</v>
      </c>
      <c r="B4156" t="s">
        <v>152</v>
      </c>
      <c r="C4156" t="s">
        <v>757</v>
      </c>
      <c r="D4156">
        <v>2025</v>
      </c>
      <c r="E4156">
        <v>149.97238730000001</v>
      </c>
      <c r="F4156" t="s">
        <v>753</v>
      </c>
      <c r="G4156" t="s">
        <v>775</v>
      </c>
      <c r="H4156" t="s">
        <v>754</v>
      </c>
      <c r="I4156" t="s">
        <v>776</v>
      </c>
    </row>
    <row r="4157" spans="1:9">
      <c r="A4157">
        <v>4156</v>
      </c>
      <c r="B4157" t="s">
        <v>152</v>
      </c>
      <c r="C4157" t="s">
        <v>757</v>
      </c>
      <c r="D4157">
        <v>2026</v>
      </c>
      <c r="E4157">
        <v>152.9015143</v>
      </c>
      <c r="F4157" t="s">
        <v>753</v>
      </c>
      <c r="G4157" t="s">
        <v>775</v>
      </c>
      <c r="H4157" t="s">
        <v>754</v>
      </c>
      <c r="I4157" t="s">
        <v>776</v>
      </c>
    </row>
    <row r="4158" spans="1:9">
      <c r="A4158">
        <v>4157</v>
      </c>
      <c r="B4158" t="s">
        <v>152</v>
      </c>
      <c r="C4158" t="s">
        <v>757</v>
      </c>
      <c r="D4158">
        <v>2027</v>
      </c>
      <c r="E4158">
        <v>156.013113</v>
      </c>
      <c r="F4158" t="s">
        <v>753</v>
      </c>
      <c r="G4158" t="s">
        <v>775</v>
      </c>
      <c r="H4158" t="s">
        <v>754</v>
      </c>
      <c r="I4158" t="s">
        <v>776</v>
      </c>
    </row>
    <row r="4159" spans="1:9">
      <c r="A4159">
        <v>4158</v>
      </c>
      <c r="B4159" t="s">
        <v>152</v>
      </c>
      <c r="C4159" t="s">
        <v>757</v>
      </c>
      <c r="D4159">
        <v>2028</v>
      </c>
      <c r="E4159">
        <v>159.31782430000001</v>
      </c>
      <c r="F4159" t="s">
        <v>753</v>
      </c>
      <c r="G4159" t="s">
        <v>775</v>
      </c>
      <c r="H4159" t="s">
        <v>754</v>
      </c>
      <c r="I4159" t="s">
        <v>776</v>
      </c>
    </row>
    <row r="4160" spans="1:9">
      <c r="A4160">
        <v>4159</v>
      </c>
      <c r="B4160" t="s">
        <v>152</v>
      </c>
      <c r="C4160" t="s">
        <v>757</v>
      </c>
      <c r="D4160">
        <v>2029</v>
      </c>
      <c r="E4160">
        <v>162.82693269999999</v>
      </c>
      <c r="F4160" t="s">
        <v>753</v>
      </c>
      <c r="G4160" t="s">
        <v>775</v>
      </c>
      <c r="H4160" t="s">
        <v>754</v>
      </c>
      <c r="I4160" t="s">
        <v>776</v>
      </c>
    </row>
    <row r="4161" spans="1:9">
      <c r="A4161">
        <v>4160</v>
      </c>
      <c r="B4161" t="s">
        <v>152</v>
      </c>
      <c r="C4161" t="s">
        <v>757</v>
      </c>
      <c r="D4161">
        <v>2030</v>
      </c>
      <c r="E4161">
        <v>166.55240470000001</v>
      </c>
      <c r="F4161" t="s">
        <v>753</v>
      </c>
      <c r="G4161" t="s">
        <v>775</v>
      </c>
      <c r="H4161" t="s">
        <v>754</v>
      </c>
      <c r="I4161" t="s">
        <v>776</v>
      </c>
    </row>
    <row r="4162" spans="1:9">
      <c r="A4162">
        <v>4161</v>
      </c>
      <c r="B4162" t="s">
        <v>152</v>
      </c>
      <c r="C4162" t="s">
        <v>757</v>
      </c>
      <c r="D4162">
        <v>2031</v>
      </c>
      <c r="E4162">
        <v>166.53184400000001</v>
      </c>
      <c r="F4162" t="s">
        <v>753</v>
      </c>
      <c r="G4162" t="s">
        <v>775</v>
      </c>
      <c r="H4162" t="s">
        <v>754</v>
      </c>
      <c r="I4162" t="s">
        <v>776</v>
      </c>
    </row>
    <row r="4163" spans="1:9">
      <c r="A4163">
        <v>4162</v>
      </c>
      <c r="B4163" t="s">
        <v>152</v>
      </c>
      <c r="C4163" t="s">
        <v>757</v>
      </c>
      <c r="D4163">
        <v>2032</v>
      </c>
      <c r="E4163">
        <v>166.5152865</v>
      </c>
      <c r="F4163" t="s">
        <v>753</v>
      </c>
      <c r="G4163" t="s">
        <v>775</v>
      </c>
      <c r="H4163" t="s">
        <v>754</v>
      </c>
      <c r="I4163" t="s">
        <v>776</v>
      </c>
    </row>
    <row r="4164" spans="1:9">
      <c r="A4164">
        <v>4163</v>
      </c>
      <c r="B4164" t="s">
        <v>152</v>
      </c>
      <c r="C4164" t="s">
        <v>757</v>
      </c>
      <c r="D4164">
        <v>2033</v>
      </c>
      <c r="E4164">
        <v>166.50268929999999</v>
      </c>
      <c r="F4164" t="s">
        <v>753</v>
      </c>
      <c r="G4164" t="s">
        <v>775</v>
      </c>
      <c r="H4164" t="s">
        <v>754</v>
      </c>
      <c r="I4164" t="s">
        <v>776</v>
      </c>
    </row>
    <row r="4165" spans="1:9">
      <c r="A4165">
        <v>4164</v>
      </c>
      <c r="B4165" t="s">
        <v>152</v>
      </c>
      <c r="C4165" t="s">
        <v>757</v>
      </c>
      <c r="D4165">
        <v>2034</v>
      </c>
      <c r="E4165">
        <v>166.49401109999999</v>
      </c>
      <c r="F4165" t="s">
        <v>753</v>
      </c>
      <c r="G4165" t="s">
        <v>775</v>
      </c>
      <c r="H4165" t="s">
        <v>754</v>
      </c>
      <c r="I4165" t="s">
        <v>776</v>
      </c>
    </row>
    <row r="4166" spans="1:9">
      <c r="A4166">
        <v>4165</v>
      </c>
      <c r="B4166" t="s">
        <v>152</v>
      </c>
      <c r="C4166" t="s">
        <v>757</v>
      </c>
      <c r="D4166">
        <v>2035</v>
      </c>
      <c r="E4166">
        <v>166.48921250000001</v>
      </c>
      <c r="F4166" t="s">
        <v>753</v>
      </c>
      <c r="G4166" t="s">
        <v>775</v>
      </c>
      <c r="H4166" t="s">
        <v>754</v>
      </c>
      <c r="I4166" t="s">
        <v>776</v>
      </c>
    </row>
    <row r="4167" spans="1:9">
      <c r="A4167">
        <v>4166</v>
      </c>
      <c r="B4167" t="s">
        <v>152</v>
      </c>
      <c r="C4167" t="s">
        <v>757</v>
      </c>
      <c r="D4167">
        <v>2036</v>
      </c>
      <c r="E4167">
        <v>166.4882557</v>
      </c>
      <c r="F4167" t="s">
        <v>753</v>
      </c>
      <c r="G4167" t="s">
        <v>775</v>
      </c>
      <c r="H4167" t="s">
        <v>754</v>
      </c>
      <c r="I4167" t="s">
        <v>776</v>
      </c>
    </row>
    <row r="4168" spans="1:9">
      <c r="A4168">
        <v>4167</v>
      </c>
      <c r="B4168" t="s">
        <v>152</v>
      </c>
      <c r="C4168" t="s">
        <v>757</v>
      </c>
      <c r="D4168">
        <v>2037</v>
      </c>
      <c r="E4168">
        <v>166.4911046</v>
      </c>
      <c r="F4168" t="s">
        <v>753</v>
      </c>
      <c r="G4168" t="s">
        <v>775</v>
      </c>
      <c r="H4168" t="s">
        <v>754</v>
      </c>
      <c r="I4168" t="s">
        <v>776</v>
      </c>
    </row>
    <row r="4169" spans="1:9">
      <c r="A4169">
        <v>4168</v>
      </c>
      <c r="B4169" t="s">
        <v>152</v>
      </c>
      <c r="C4169" t="s">
        <v>757</v>
      </c>
      <c r="D4169">
        <v>2038</v>
      </c>
      <c r="E4169">
        <v>166.49772469999999</v>
      </c>
      <c r="F4169" t="s">
        <v>753</v>
      </c>
      <c r="G4169" t="s">
        <v>775</v>
      </c>
      <c r="H4169" t="s">
        <v>754</v>
      </c>
      <c r="I4169" t="s">
        <v>776</v>
      </c>
    </row>
    <row r="4170" spans="1:9">
      <c r="A4170">
        <v>4169</v>
      </c>
      <c r="B4170" t="s">
        <v>152</v>
      </c>
      <c r="C4170" t="s">
        <v>757</v>
      </c>
      <c r="D4170">
        <v>2039</v>
      </c>
      <c r="E4170">
        <v>166.5080834</v>
      </c>
      <c r="F4170" t="s">
        <v>753</v>
      </c>
      <c r="G4170" t="s">
        <v>775</v>
      </c>
      <c r="H4170" t="s">
        <v>754</v>
      </c>
      <c r="I4170" t="s">
        <v>776</v>
      </c>
    </row>
    <row r="4171" spans="1:9">
      <c r="A4171">
        <v>4170</v>
      </c>
      <c r="B4171" t="s">
        <v>152</v>
      </c>
      <c r="C4171" t="s">
        <v>757</v>
      </c>
      <c r="D4171">
        <v>2040</v>
      </c>
      <c r="E4171">
        <v>166.5221493</v>
      </c>
      <c r="F4171" t="s">
        <v>753</v>
      </c>
      <c r="G4171" t="s">
        <v>775</v>
      </c>
      <c r="H4171" t="s">
        <v>754</v>
      </c>
      <c r="I4171" t="s">
        <v>776</v>
      </c>
    </row>
    <row r="4172" spans="1:9">
      <c r="A4172">
        <v>4171</v>
      </c>
      <c r="B4172" t="s">
        <v>152</v>
      </c>
      <c r="C4172" t="s">
        <v>757</v>
      </c>
      <c r="D4172">
        <v>2041</v>
      </c>
      <c r="E4172">
        <v>166.53989290000001</v>
      </c>
      <c r="F4172" t="s">
        <v>753</v>
      </c>
      <c r="G4172" t="s">
        <v>775</v>
      </c>
      <c r="H4172" t="s">
        <v>754</v>
      </c>
      <c r="I4172" t="s">
        <v>776</v>
      </c>
    </row>
    <row r="4173" spans="1:9">
      <c r="A4173">
        <v>4172</v>
      </c>
      <c r="B4173" t="s">
        <v>152</v>
      </c>
      <c r="C4173" t="s">
        <v>757</v>
      </c>
      <c r="D4173">
        <v>2042</v>
      </c>
      <c r="E4173">
        <v>166.5612859</v>
      </c>
      <c r="F4173" t="s">
        <v>753</v>
      </c>
      <c r="G4173" t="s">
        <v>775</v>
      </c>
      <c r="H4173" t="s">
        <v>754</v>
      </c>
      <c r="I4173" t="s">
        <v>776</v>
      </c>
    </row>
    <row r="4174" spans="1:9">
      <c r="A4174">
        <v>4173</v>
      </c>
      <c r="B4174" t="s">
        <v>152</v>
      </c>
      <c r="C4174" t="s">
        <v>757</v>
      </c>
      <c r="D4174">
        <v>2043</v>
      </c>
      <c r="E4174">
        <v>166.58630170000001</v>
      </c>
      <c r="F4174" t="s">
        <v>753</v>
      </c>
      <c r="G4174" t="s">
        <v>775</v>
      </c>
      <c r="H4174" t="s">
        <v>754</v>
      </c>
      <c r="I4174" t="s">
        <v>776</v>
      </c>
    </row>
    <row r="4175" spans="1:9">
      <c r="A4175">
        <v>4174</v>
      </c>
      <c r="B4175" t="s">
        <v>152</v>
      </c>
      <c r="C4175" t="s">
        <v>757</v>
      </c>
      <c r="D4175">
        <v>2044</v>
      </c>
      <c r="E4175">
        <v>166.61491509999999</v>
      </c>
      <c r="F4175" t="s">
        <v>753</v>
      </c>
      <c r="G4175" t="s">
        <v>775</v>
      </c>
      <c r="H4175" t="s">
        <v>754</v>
      </c>
      <c r="I4175" t="s">
        <v>776</v>
      </c>
    </row>
    <row r="4176" spans="1:9">
      <c r="A4176">
        <v>4175</v>
      </c>
      <c r="B4176" t="s">
        <v>152</v>
      </c>
      <c r="C4176" t="s">
        <v>757</v>
      </c>
      <c r="D4176">
        <v>2045</v>
      </c>
      <c r="E4176">
        <v>166.64710239999999</v>
      </c>
      <c r="F4176" t="s">
        <v>753</v>
      </c>
      <c r="G4176" t="s">
        <v>775</v>
      </c>
      <c r="H4176" t="s">
        <v>754</v>
      </c>
      <c r="I4176" t="s">
        <v>776</v>
      </c>
    </row>
    <row r="4177" spans="1:9">
      <c r="A4177">
        <v>4176</v>
      </c>
      <c r="B4177" t="s">
        <v>152</v>
      </c>
      <c r="C4177" t="s">
        <v>757</v>
      </c>
      <c r="D4177">
        <v>2046</v>
      </c>
      <c r="E4177">
        <v>166.68284130000001</v>
      </c>
      <c r="F4177" t="s">
        <v>753</v>
      </c>
      <c r="G4177" t="s">
        <v>775</v>
      </c>
      <c r="H4177" t="s">
        <v>754</v>
      </c>
      <c r="I4177" t="s">
        <v>776</v>
      </c>
    </row>
    <row r="4178" spans="1:9">
      <c r="A4178">
        <v>4177</v>
      </c>
      <c r="B4178" t="s">
        <v>152</v>
      </c>
      <c r="C4178" t="s">
        <v>757</v>
      </c>
      <c r="D4178">
        <v>2047</v>
      </c>
      <c r="E4178">
        <v>166.7221108</v>
      </c>
      <c r="F4178" t="s">
        <v>753</v>
      </c>
      <c r="G4178" t="s">
        <v>775</v>
      </c>
      <c r="H4178" t="s">
        <v>754</v>
      </c>
      <c r="I4178" t="s">
        <v>776</v>
      </c>
    </row>
    <row r="4179" spans="1:9">
      <c r="A4179">
        <v>4178</v>
      </c>
      <c r="B4179" t="s">
        <v>152</v>
      </c>
      <c r="C4179" t="s">
        <v>757</v>
      </c>
      <c r="D4179">
        <v>2048</v>
      </c>
      <c r="E4179">
        <v>166.76489140000001</v>
      </c>
      <c r="F4179" t="s">
        <v>753</v>
      </c>
      <c r="G4179" t="s">
        <v>775</v>
      </c>
      <c r="H4179" t="s">
        <v>754</v>
      </c>
      <c r="I4179" t="s">
        <v>776</v>
      </c>
    </row>
    <row r="4180" spans="1:9">
      <c r="A4180">
        <v>4179</v>
      </c>
      <c r="B4180" t="s">
        <v>152</v>
      </c>
      <c r="C4180" t="s">
        <v>757</v>
      </c>
      <c r="D4180">
        <v>2049</v>
      </c>
      <c r="E4180">
        <v>166.8111648</v>
      </c>
      <c r="F4180" t="s">
        <v>753</v>
      </c>
      <c r="G4180" t="s">
        <v>775</v>
      </c>
      <c r="H4180" t="s">
        <v>754</v>
      </c>
      <c r="I4180" t="s">
        <v>776</v>
      </c>
    </row>
    <row r="4181" spans="1:9">
      <c r="A4181">
        <v>4180</v>
      </c>
      <c r="B4181" t="s">
        <v>152</v>
      </c>
      <c r="C4181" t="s">
        <v>757</v>
      </c>
      <c r="D4181">
        <v>2050</v>
      </c>
      <c r="E4181">
        <v>166.86091400000001</v>
      </c>
      <c r="F4181" t="s">
        <v>753</v>
      </c>
      <c r="G4181" t="s">
        <v>775</v>
      </c>
      <c r="H4181" t="s">
        <v>754</v>
      </c>
      <c r="I4181" t="s">
        <v>776</v>
      </c>
    </row>
    <row r="4182" spans="1:9">
      <c r="A4182">
        <v>4181</v>
      </c>
      <c r="B4182" t="s">
        <v>152</v>
      </c>
      <c r="C4182" t="s">
        <v>759</v>
      </c>
      <c r="D4182">
        <v>1990</v>
      </c>
      <c r="E4182">
        <v>818.0081160000002</v>
      </c>
      <c r="F4182" t="s">
        <v>753</v>
      </c>
      <c r="G4182" t="s">
        <v>775</v>
      </c>
      <c r="H4182" t="s">
        <v>754</v>
      </c>
      <c r="I4182" t="s">
        <v>776</v>
      </c>
    </row>
    <row r="4183" spans="1:9">
      <c r="A4183">
        <v>4182</v>
      </c>
      <c r="B4183" t="s">
        <v>152</v>
      </c>
      <c r="C4183" t="s">
        <v>759</v>
      </c>
      <c r="D4183">
        <v>1991</v>
      </c>
      <c r="E4183">
        <v>812.46662400000002</v>
      </c>
      <c r="F4183" t="s">
        <v>753</v>
      </c>
      <c r="G4183" t="s">
        <v>775</v>
      </c>
      <c r="H4183" t="s">
        <v>754</v>
      </c>
      <c r="I4183" t="s">
        <v>776</v>
      </c>
    </row>
    <row r="4184" spans="1:9">
      <c r="A4184">
        <v>4183</v>
      </c>
      <c r="B4184" t="s">
        <v>152</v>
      </c>
      <c r="C4184" t="s">
        <v>759</v>
      </c>
      <c r="D4184">
        <v>1992</v>
      </c>
      <c r="E4184">
        <v>415.35300000000001</v>
      </c>
      <c r="F4184" t="s">
        <v>753</v>
      </c>
      <c r="G4184" t="s">
        <v>775</v>
      </c>
      <c r="H4184" t="s">
        <v>754</v>
      </c>
      <c r="I4184" t="s">
        <v>776</v>
      </c>
    </row>
    <row r="4185" spans="1:9">
      <c r="A4185">
        <v>4184</v>
      </c>
      <c r="B4185" t="s">
        <v>152</v>
      </c>
      <c r="C4185" t="s">
        <v>759</v>
      </c>
      <c r="D4185">
        <v>1993</v>
      </c>
      <c r="E4185">
        <v>188.988</v>
      </c>
      <c r="F4185" t="s">
        <v>753</v>
      </c>
      <c r="G4185" t="s">
        <v>775</v>
      </c>
      <c r="H4185" t="s">
        <v>754</v>
      </c>
      <c r="I4185" t="s">
        <v>776</v>
      </c>
    </row>
    <row r="4186" spans="1:9">
      <c r="A4186">
        <v>4185</v>
      </c>
      <c r="B4186" t="s">
        <v>152</v>
      </c>
      <c r="C4186" t="s">
        <v>759</v>
      </c>
      <c r="D4186">
        <v>1994</v>
      </c>
      <c r="E4186">
        <v>167.42400000000001</v>
      </c>
      <c r="F4186" t="s">
        <v>753</v>
      </c>
      <c r="G4186" t="s">
        <v>775</v>
      </c>
      <c r="H4186" t="s">
        <v>754</v>
      </c>
      <c r="I4186" t="s">
        <v>776</v>
      </c>
    </row>
    <row r="4187" spans="1:9">
      <c r="A4187">
        <v>4186</v>
      </c>
      <c r="B4187" t="s">
        <v>152</v>
      </c>
      <c r="C4187" t="s">
        <v>759</v>
      </c>
      <c r="D4187">
        <v>1995</v>
      </c>
      <c r="E4187">
        <v>138.60400000000001</v>
      </c>
      <c r="F4187" t="s">
        <v>753</v>
      </c>
      <c r="G4187" t="s">
        <v>775</v>
      </c>
      <c r="H4187" t="s">
        <v>754</v>
      </c>
      <c r="I4187" t="s">
        <v>776</v>
      </c>
    </row>
    <row r="4188" spans="1:9">
      <c r="A4188">
        <v>4187</v>
      </c>
      <c r="B4188" t="s">
        <v>152</v>
      </c>
      <c r="C4188" t="s">
        <v>759</v>
      </c>
      <c r="D4188">
        <v>1996</v>
      </c>
      <c r="E4188">
        <v>227.00299999999999</v>
      </c>
      <c r="F4188" t="s">
        <v>753</v>
      </c>
      <c r="G4188" t="s">
        <v>775</v>
      </c>
      <c r="H4188" t="s">
        <v>754</v>
      </c>
      <c r="I4188" t="s">
        <v>776</v>
      </c>
    </row>
    <row r="4189" spans="1:9">
      <c r="A4189">
        <v>4188</v>
      </c>
      <c r="B4189" t="s">
        <v>152</v>
      </c>
      <c r="C4189" t="s">
        <v>759</v>
      </c>
      <c r="D4189">
        <v>1997</v>
      </c>
      <c r="E4189">
        <v>195.36060000000001</v>
      </c>
      <c r="F4189" t="s">
        <v>753</v>
      </c>
      <c r="G4189" t="s">
        <v>775</v>
      </c>
      <c r="H4189" t="s">
        <v>754</v>
      </c>
      <c r="I4189" t="s">
        <v>776</v>
      </c>
    </row>
    <row r="4190" spans="1:9">
      <c r="A4190">
        <v>4189</v>
      </c>
      <c r="B4190" t="s">
        <v>152</v>
      </c>
      <c r="C4190" t="s">
        <v>759</v>
      </c>
      <c r="D4190">
        <v>1998</v>
      </c>
      <c r="E4190">
        <v>110.58263333333331</v>
      </c>
      <c r="F4190" t="s">
        <v>753</v>
      </c>
      <c r="G4190" t="s">
        <v>775</v>
      </c>
      <c r="H4190" t="s">
        <v>754</v>
      </c>
      <c r="I4190" t="s">
        <v>776</v>
      </c>
    </row>
    <row r="4191" spans="1:9">
      <c r="A4191">
        <v>4190</v>
      </c>
      <c r="B4191" t="s">
        <v>152</v>
      </c>
      <c r="C4191" t="s">
        <v>759</v>
      </c>
      <c r="D4191">
        <v>1999</v>
      </c>
      <c r="E4191">
        <v>85.483533333333341</v>
      </c>
      <c r="F4191" t="s">
        <v>753</v>
      </c>
      <c r="G4191" t="s">
        <v>775</v>
      </c>
      <c r="H4191" t="s">
        <v>754</v>
      </c>
      <c r="I4191" t="s">
        <v>776</v>
      </c>
    </row>
    <row r="4192" spans="1:9">
      <c r="A4192">
        <v>4191</v>
      </c>
      <c r="B4192" t="s">
        <v>152</v>
      </c>
      <c r="C4192" t="s">
        <v>759</v>
      </c>
      <c r="D4192">
        <v>2000</v>
      </c>
      <c r="E4192">
        <v>84.532233333333338</v>
      </c>
      <c r="F4192" t="s">
        <v>753</v>
      </c>
      <c r="G4192" t="s">
        <v>775</v>
      </c>
      <c r="H4192" t="s">
        <v>754</v>
      </c>
      <c r="I4192" t="s">
        <v>776</v>
      </c>
    </row>
    <row r="4193" spans="1:9">
      <c r="A4193">
        <v>4192</v>
      </c>
      <c r="B4193" t="s">
        <v>152</v>
      </c>
      <c r="C4193" t="s">
        <v>759</v>
      </c>
      <c r="D4193">
        <v>2001</v>
      </c>
      <c r="E4193">
        <v>63.497100000000003</v>
      </c>
      <c r="F4193" t="s">
        <v>753</v>
      </c>
      <c r="G4193" t="s">
        <v>775</v>
      </c>
      <c r="H4193" t="s">
        <v>754</v>
      </c>
      <c r="I4193" t="s">
        <v>776</v>
      </c>
    </row>
    <row r="4194" spans="1:9">
      <c r="A4194">
        <v>4193</v>
      </c>
      <c r="B4194" t="s">
        <v>152</v>
      </c>
      <c r="C4194" t="s">
        <v>759</v>
      </c>
      <c r="D4194">
        <v>2002</v>
      </c>
      <c r="E4194">
        <v>77.024699999999996</v>
      </c>
      <c r="F4194" t="s">
        <v>753</v>
      </c>
      <c r="G4194" t="s">
        <v>775</v>
      </c>
      <c r="H4194" t="s">
        <v>754</v>
      </c>
      <c r="I4194" t="s">
        <v>776</v>
      </c>
    </row>
    <row r="4195" spans="1:9">
      <c r="A4195">
        <v>4194</v>
      </c>
      <c r="B4195" t="s">
        <v>152</v>
      </c>
      <c r="C4195" t="s">
        <v>759</v>
      </c>
      <c r="D4195">
        <v>2003</v>
      </c>
      <c r="E4195">
        <v>115.767</v>
      </c>
      <c r="F4195" t="s">
        <v>753</v>
      </c>
      <c r="G4195" t="s">
        <v>775</v>
      </c>
      <c r="H4195" t="s">
        <v>754</v>
      </c>
      <c r="I4195" t="s">
        <v>776</v>
      </c>
    </row>
    <row r="4196" spans="1:9">
      <c r="A4196">
        <v>4195</v>
      </c>
      <c r="B4196" t="s">
        <v>152</v>
      </c>
      <c r="C4196" t="s">
        <v>759</v>
      </c>
      <c r="D4196">
        <v>2004</v>
      </c>
      <c r="E4196">
        <v>90.067499999999995</v>
      </c>
      <c r="F4196" t="s">
        <v>753</v>
      </c>
      <c r="G4196" t="s">
        <v>775</v>
      </c>
      <c r="H4196" t="s">
        <v>754</v>
      </c>
      <c r="I4196" t="s">
        <v>776</v>
      </c>
    </row>
    <row r="4197" spans="1:9">
      <c r="A4197">
        <v>4196</v>
      </c>
      <c r="B4197" t="s">
        <v>152</v>
      </c>
      <c r="C4197" t="s">
        <v>759</v>
      </c>
      <c r="D4197">
        <v>2005</v>
      </c>
      <c r="E4197">
        <v>62.391599999999997</v>
      </c>
      <c r="F4197" t="s">
        <v>753</v>
      </c>
      <c r="G4197" t="s">
        <v>775</v>
      </c>
      <c r="H4197" t="s">
        <v>754</v>
      </c>
      <c r="I4197" t="s">
        <v>776</v>
      </c>
    </row>
    <row r="4198" spans="1:9">
      <c r="A4198">
        <v>4197</v>
      </c>
      <c r="B4198" t="s">
        <v>152</v>
      </c>
      <c r="C4198" t="s">
        <v>759</v>
      </c>
      <c r="D4198">
        <v>2006</v>
      </c>
      <c r="E4198">
        <v>97.087500000000006</v>
      </c>
      <c r="F4198" t="s">
        <v>753</v>
      </c>
      <c r="G4198" t="s">
        <v>775</v>
      </c>
      <c r="H4198" t="s">
        <v>754</v>
      </c>
      <c r="I4198" t="s">
        <v>776</v>
      </c>
    </row>
    <row r="4199" spans="1:9">
      <c r="A4199">
        <v>4198</v>
      </c>
      <c r="B4199" t="s">
        <v>152</v>
      </c>
      <c r="C4199" t="s">
        <v>759</v>
      </c>
      <c r="D4199">
        <v>2007</v>
      </c>
      <c r="E4199">
        <v>43.684800000000003</v>
      </c>
      <c r="F4199" t="s">
        <v>753</v>
      </c>
      <c r="G4199" t="s">
        <v>775</v>
      </c>
      <c r="H4199" t="s">
        <v>754</v>
      </c>
      <c r="I4199" t="s">
        <v>776</v>
      </c>
    </row>
    <row r="4200" spans="1:9">
      <c r="A4200">
        <v>4199</v>
      </c>
      <c r="B4200" t="s">
        <v>152</v>
      </c>
      <c r="C4200" t="s">
        <v>759</v>
      </c>
      <c r="D4200">
        <v>2008</v>
      </c>
      <c r="E4200">
        <v>41.212800000000001</v>
      </c>
      <c r="F4200" t="s">
        <v>753</v>
      </c>
      <c r="G4200" t="s">
        <v>775</v>
      </c>
      <c r="H4200" t="s">
        <v>754</v>
      </c>
      <c r="I4200" t="s">
        <v>776</v>
      </c>
    </row>
    <row r="4201" spans="1:9">
      <c r="A4201">
        <v>4200</v>
      </c>
      <c r="B4201" t="s">
        <v>152</v>
      </c>
      <c r="C4201" t="s">
        <v>759</v>
      </c>
      <c r="D4201">
        <v>2009</v>
      </c>
      <c r="E4201">
        <v>48.613799999999998</v>
      </c>
      <c r="F4201" t="s">
        <v>753</v>
      </c>
      <c r="G4201" t="s">
        <v>775</v>
      </c>
      <c r="H4201" t="s">
        <v>754</v>
      </c>
      <c r="I4201" t="s">
        <v>776</v>
      </c>
    </row>
    <row r="4202" spans="1:9">
      <c r="A4202">
        <v>4201</v>
      </c>
      <c r="B4202" t="s">
        <v>152</v>
      </c>
      <c r="C4202" t="s">
        <v>759</v>
      </c>
      <c r="D4202">
        <v>2010</v>
      </c>
      <c r="E4202">
        <v>42.77376000000001</v>
      </c>
      <c r="F4202" t="s">
        <v>753</v>
      </c>
      <c r="G4202" t="s">
        <v>775</v>
      </c>
      <c r="H4202" t="s">
        <v>754</v>
      </c>
      <c r="I4202" t="s">
        <v>776</v>
      </c>
    </row>
    <row r="4203" spans="1:9">
      <c r="A4203">
        <v>4202</v>
      </c>
      <c r="B4203" t="s">
        <v>152</v>
      </c>
      <c r="C4203" t="s">
        <v>759</v>
      </c>
      <c r="D4203">
        <v>2011</v>
      </c>
      <c r="E4203">
        <v>31.611070266580001</v>
      </c>
      <c r="F4203" t="s">
        <v>753</v>
      </c>
      <c r="G4203" t="s">
        <v>775</v>
      </c>
      <c r="H4203" t="s">
        <v>754</v>
      </c>
      <c r="I4203" t="s">
        <v>776</v>
      </c>
    </row>
    <row r="4204" spans="1:9">
      <c r="A4204">
        <v>4203</v>
      </c>
      <c r="B4204" t="s">
        <v>152</v>
      </c>
      <c r="C4204" t="s">
        <v>759</v>
      </c>
      <c r="D4204">
        <v>2012</v>
      </c>
      <c r="E4204">
        <v>42.680956069072003</v>
      </c>
      <c r="F4204" t="s">
        <v>753</v>
      </c>
      <c r="G4204" t="s">
        <v>775</v>
      </c>
      <c r="H4204" t="s">
        <v>754</v>
      </c>
      <c r="I4204" t="s">
        <v>776</v>
      </c>
    </row>
    <row r="4205" spans="1:9">
      <c r="A4205">
        <v>4204</v>
      </c>
      <c r="B4205" t="s">
        <v>152</v>
      </c>
      <c r="C4205" t="s">
        <v>759</v>
      </c>
      <c r="D4205">
        <v>2013</v>
      </c>
      <c r="E4205">
        <v>43.277804181960001</v>
      </c>
      <c r="F4205" t="s">
        <v>753</v>
      </c>
      <c r="G4205" t="s">
        <v>775</v>
      </c>
      <c r="H4205" t="s">
        <v>754</v>
      </c>
      <c r="I4205" t="s">
        <v>776</v>
      </c>
    </row>
    <row r="4206" spans="1:9">
      <c r="A4206">
        <v>4205</v>
      </c>
      <c r="B4206" t="s">
        <v>152</v>
      </c>
      <c r="C4206" t="s">
        <v>759</v>
      </c>
      <c r="D4206">
        <v>2014</v>
      </c>
      <c r="E4206">
        <v>66.0154191427077</v>
      </c>
      <c r="F4206" t="s">
        <v>753</v>
      </c>
      <c r="G4206" t="s">
        <v>775</v>
      </c>
      <c r="H4206" t="s">
        <v>754</v>
      </c>
      <c r="I4206" t="s">
        <v>776</v>
      </c>
    </row>
    <row r="4207" spans="1:9">
      <c r="A4207">
        <v>4206</v>
      </c>
      <c r="B4207" t="s">
        <v>152</v>
      </c>
      <c r="C4207" t="s">
        <v>759</v>
      </c>
      <c r="D4207">
        <v>2015</v>
      </c>
      <c r="E4207">
        <v>52.684147821630802</v>
      </c>
      <c r="F4207" t="s">
        <v>753</v>
      </c>
      <c r="G4207" t="s">
        <v>775</v>
      </c>
      <c r="H4207" t="s">
        <v>754</v>
      </c>
      <c r="I4207" t="s">
        <v>776</v>
      </c>
    </row>
    <row r="4208" spans="1:9">
      <c r="A4208">
        <v>4207</v>
      </c>
      <c r="B4208" t="s">
        <v>152</v>
      </c>
      <c r="C4208" t="s">
        <v>759</v>
      </c>
      <c r="D4208">
        <v>2016</v>
      </c>
      <c r="E4208">
        <v>43.786996734535997</v>
      </c>
      <c r="F4208" t="s">
        <v>753</v>
      </c>
      <c r="G4208" t="s">
        <v>775</v>
      </c>
      <c r="H4208" t="s">
        <v>754</v>
      </c>
      <c r="I4208" t="s">
        <v>776</v>
      </c>
    </row>
    <row r="4209" spans="1:9">
      <c r="A4209">
        <v>4208</v>
      </c>
      <c r="B4209" t="s">
        <v>152</v>
      </c>
      <c r="C4209" t="s">
        <v>759</v>
      </c>
      <c r="D4209">
        <v>2017</v>
      </c>
      <c r="E4209">
        <v>54.368065500000007</v>
      </c>
      <c r="F4209" t="s">
        <v>753</v>
      </c>
      <c r="G4209" t="s">
        <v>775</v>
      </c>
      <c r="H4209" t="s">
        <v>754</v>
      </c>
      <c r="I4209" t="s">
        <v>776</v>
      </c>
    </row>
    <row r="4210" spans="1:9">
      <c r="A4210">
        <v>4209</v>
      </c>
      <c r="B4210" t="s">
        <v>152</v>
      </c>
      <c r="C4210" t="s">
        <v>759</v>
      </c>
      <c r="D4210">
        <v>2018</v>
      </c>
      <c r="E4210">
        <v>65.103999107936005</v>
      </c>
      <c r="F4210" t="s">
        <v>753</v>
      </c>
      <c r="G4210" t="s">
        <v>775</v>
      </c>
      <c r="H4210" t="s">
        <v>754</v>
      </c>
      <c r="I4210" t="s">
        <v>776</v>
      </c>
    </row>
    <row r="4211" spans="1:9">
      <c r="A4211">
        <v>4210</v>
      </c>
      <c r="B4211" t="s">
        <v>152</v>
      </c>
      <c r="C4211" t="s">
        <v>759</v>
      </c>
      <c r="D4211">
        <v>2019</v>
      </c>
      <c r="E4211">
        <v>80.153760543999994</v>
      </c>
      <c r="F4211" t="s">
        <v>753</v>
      </c>
      <c r="G4211" t="s">
        <v>775</v>
      </c>
      <c r="H4211" t="s">
        <v>754</v>
      </c>
      <c r="I4211" t="s">
        <v>776</v>
      </c>
    </row>
    <row r="4212" spans="1:9">
      <c r="A4212">
        <v>4211</v>
      </c>
      <c r="B4212" t="s">
        <v>152</v>
      </c>
      <c r="C4212" t="s">
        <v>759</v>
      </c>
      <c r="D4212">
        <v>2020</v>
      </c>
      <c r="E4212">
        <v>79.060343626079998</v>
      </c>
      <c r="F4212" t="s">
        <v>753</v>
      </c>
      <c r="G4212" t="s">
        <v>775</v>
      </c>
      <c r="H4212" t="s">
        <v>754</v>
      </c>
      <c r="I4212" t="s">
        <v>776</v>
      </c>
    </row>
    <row r="4213" spans="1:9">
      <c r="A4213">
        <v>4212</v>
      </c>
      <c r="B4213" t="s">
        <v>152</v>
      </c>
      <c r="C4213" t="s">
        <v>759</v>
      </c>
      <c r="D4213">
        <v>2021</v>
      </c>
      <c r="E4213">
        <v>45.582774393999998</v>
      </c>
      <c r="F4213" t="s">
        <v>753</v>
      </c>
      <c r="G4213" t="s">
        <v>775</v>
      </c>
      <c r="H4213" t="s">
        <v>754</v>
      </c>
      <c r="I4213" t="s">
        <v>776</v>
      </c>
    </row>
    <row r="4214" spans="1:9">
      <c r="A4214">
        <v>4213</v>
      </c>
      <c r="B4214" t="s">
        <v>152</v>
      </c>
      <c r="C4214" t="s">
        <v>759</v>
      </c>
      <c r="D4214">
        <v>2022</v>
      </c>
      <c r="E4214">
        <v>50.934298771160002</v>
      </c>
      <c r="F4214" t="s">
        <v>753</v>
      </c>
      <c r="G4214" t="s">
        <v>775</v>
      </c>
      <c r="H4214" t="s">
        <v>754</v>
      </c>
      <c r="I4214" t="s">
        <v>776</v>
      </c>
    </row>
    <row r="4215" spans="1:9">
      <c r="A4215">
        <v>4214</v>
      </c>
      <c r="B4215" t="s">
        <v>152</v>
      </c>
      <c r="C4215" t="s">
        <v>759</v>
      </c>
      <c r="D4215">
        <v>2023</v>
      </c>
      <c r="E4215">
        <v>60.908333304000003</v>
      </c>
      <c r="F4215" t="s">
        <v>753</v>
      </c>
      <c r="G4215" t="s">
        <v>775</v>
      </c>
      <c r="H4215" t="s">
        <v>754</v>
      </c>
      <c r="I4215" t="s">
        <v>776</v>
      </c>
    </row>
    <row r="4216" spans="1:9">
      <c r="A4216">
        <v>4215</v>
      </c>
      <c r="B4216" t="s">
        <v>152</v>
      </c>
      <c r="C4216" t="s">
        <v>759</v>
      </c>
      <c r="D4216">
        <v>2024</v>
      </c>
      <c r="E4216">
        <v>60.905870540000002</v>
      </c>
      <c r="F4216" t="s">
        <v>753</v>
      </c>
      <c r="G4216" t="s">
        <v>775</v>
      </c>
      <c r="H4216" t="s">
        <v>754</v>
      </c>
      <c r="I4216" t="s">
        <v>776</v>
      </c>
    </row>
    <row r="4217" spans="1:9">
      <c r="A4217">
        <v>4216</v>
      </c>
      <c r="B4217" t="s">
        <v>152</v>
      </c>
      <c r="C4217" t="s">
        <v>759</v>
      </c>
      <c r="D4217">
        <v>2025</v>
      </c>
      <c r="E4217">
        <v>62.575315500000002</v>
      </c>
      <c r="F4217" t="s">
        <v>753</v>
      </c>
      <c r="G4217" t="s">
        <v>775</v>
      </c>
      <c r="H4217" t="s">
        <v>754</v>
      </c>
      <c r="I4217" t="s">
        <v>776</v>
      </c>
    </row>
    <row r="4218" spans="1:9">
      <c r="A4218">
        <v>4217</v>
      </c>
      <c r="B4218" t="s">
        <v>152</v>
      </c>
      <c r="C4218" t="s">
        <v>759</v>
      </c>
      <c r="D4218">
        <v>2026</v>
      </c>
      <c r="E4218">
        <v>62.575420559999998</v>
      </c>
      <c r="F4218" t="s">
        <v>753</v>
      </c>
      <c r="G4218" t="s">
        <v>775</v>
      </c>
      <c r="H4218" t="s">
        <v>754</v>
      </c>
      <c r="I4218" t="s">
        <v>776</v>
      </c>
    </row>
    <row r="4219" spans="1:9">
      <c r="A4219">
        <v>4218</v>
      </c>
      <c r="B4219" t="s">
        <v>152</v>
      </c>
      <c r="C4219" t="s">
        <v>759</v>
      </c>
      <c r="D4219">
        <v>2027</v>
      </c>
      <c r="E4219">
        <v>62.575532170000002</v>
      </c>
      <c r="F4219" t="s">
        <v>753</v>
      </c>
      <c r="G4219" t="s">
        <v>775</v>
      </c>
      <c r="H4219" t="s">
        <v>754</v>
      </c>
      <c r="I4219" t="s">
        <v>776</v>
      </c>
    </row>
    <row r="4220" spans="1:9">
      <c r="A4220">
        <v>4219</v>
      </c>
      <c r="B4220" t="s">
        <v>152</v>
      </c>
      <c r="C4220" t="s">
        <v>759</v>
      </c>
      <c r="D4220">
        <v>2028</v>
      </c>
      <c r="E4220">
        <v>62.575650709999998</v>
      </c>
      <c r="F4220" t="s">
        <v>753</v>
      </c>
      <c r="G4220" t="s">
        <v>775</v>
      </c>
      <c r="H4220" t="s">
        <v>754</v>
      </c>
      <c r="I4220" t="s">
        <v>776</v>
      </c>
    </row>
    <row r="4221" spans="1:9">
      <c r="A4221">
        <v>4220</v>
      </c>
      <c r="B4221" t="s">
        <v>152</v>
      </c>
      <c r="C4221" t="s">
        <v>759</v>
      </c>
      <c r="D4221">
        <v>2029</v>
      </c>
      <c r="E4221">
        <v>62.575776580000003</v>
      </c>
      <c r="F4221" t="s">
        <v>753</v>
      </c>
      <c r="G4221" t="s">
        <v>775</v>
      </c>
      <c r="H4221" t="s">
        <v>754</v>
      </c>
      <c r="I4221" t="s">
        <v>776</v>
      </c>
    </row>
    <row r="4222" spans="1:9">
      <c r="A4222">
        <v>4221</v>
      </c>
      <c r="B4222" t="s">
        <v>152</v>
      </c>
      <c r="C4222" t="s">
        <v>759</v>
      </c>
      <c r="D4222">
        <v>2030</v>
      </c>
      <c r="E4222">
        <v>62.575910210000004</v>
      </c>
      <c r="F4222" t="s">
        <v>753</v>
      </c>
      <c r="G4222" t="s">
        <v>775</v>
      </c>
      <c r="H4222" t="s">
        <v>754</v>
      </c>
      <c r="I4222" t="s">
        <v>776</v>
      </c>
    </row>
    <row r="4223" spans="1:9">
      <c r="A4223">
        <v>4222</v>
      </c>
      <c r="B4223" t="s">
        <v>152</v>
      </c>
      <c r="C4223" t="s">
        <v>759</v>
      </c>
      <c r="D4223">
        <v>2031</v>
      </c>
      <c r="E4223">
        <v>62.575909469999999</v>
      </c>
      <c r="F4223" t="s">
        <v>753</v>
      </c>
      <c r="G4223" t="s">
        <v>775</v>
      </c>
      <c r="H4223" t="s">
        <v>754</v>
      </c>
      <c r="I4223" t="s">
        <v>776</v>
      </c>
    </row>
    <row r="4224" spans="1:9">
      <c r="A4224">
        <v>4223</v>
      </c>
      <c r="B4224" t="s">
        <v>152</v>
      </c>
      <c r="C4224" t="s">
        <v>759</v>
      </c>
      <c r="D4224">
        <v>2032</v>
      </c>
      <c r="E4224">
        <v>62.575908869999999</v>
      </c>
      <c r="F4224" t="s">
        <v>753</v>
      </c>
      <c r="G4224" t="s">
        <v>775</v>
      </c>
      <c r="H4224" t="s">
        <v>754</v>
      </c>
      <c r="I4224" t="s">
        <v>776</v>
      </c>
    </row>
    <row r="4225" spans="1:9">
      <c r="A4225">
        <v>4224</v>
      </c>
      <c r="B4225" t="s">
        <v>152</v>
      </c>
      <c r="C4225" t="s">
        <v>759</v>
      </c>
      <c r="D4225">
        <v>2033</v>
      </c>
      <c r="E4225">
        <v>62.575908419999998</v>
      </c>
      <c r="F4225" t="s">
        <v>753</v>
      </c>
      <c r="G4225" t="s">
        <v>775</v>
      </c>
      <c r="H4225" t="s">
        <v>754</v>
      </c>
      <c r="I4225" t="s">
        <v>776</v>
      </c>
    </row>
    <row r="4226" spans="1:9">
      <c r="A4226">
        <v>4225</v>
      </c>
      <c r="B4226" t="s">
        <v>152</v>
      </c>
      <c r="C4226" t="s">
        <v>759</v>
      </c>
      <c r="D4226">
        <v>2034</v>
      </c>
      <c r="E4226">
        <v>62.57590811</v>
      </c>
      <c r="F4226" t="s">
        <v>753</v>
      </c>
      <c r="G4226" t="s">
        <v>775</v>
      </c>
      <c r="H4226" t="s">
        <v>754</v>
      </c>
      <c r="I4226" t="s">
        <v>776</v>
      </c>
    </row>
    <row r="4227" spans="1:9">
      <c r="A4227">
        <v>4226</v>
      </c>
      <c r="B4227" t="s">
        <v>152</v>
      </c>
      <c r="C4227" t="s">
        <v>759</v>
      </c>
      <c r="D4227">
        <v>2035</v>
      </c>
      <c r="E4227">
        <v>62.57590794</v>
      </c>
      <c r="F4227" t="s">
        <v>753</v>
      </c>
      <c r="G4227" t="s">
        <v>775</v>
      </c>
      <c r="H4227" t="s">
        <v>754</v>
      </c>
      <c r="I4227" t="s">
        <v>776</v>
      </c>
    </row>
    <row r="4228" spans="1:9">
      <c r="A4228">
        <v>4227</v>
      </c>
      <c r="B4228" t="s">
        <v>152</v>
      </c>
      <c r="C4228" t="s">
        <v>759</v>
      </c>
      <c r="D4228">
        <v>2036</v>
      </c>
      <c r="E4228">
        <v>62.575907909999998</v>
      </c>
      <c r="F4228" t="s">
        <v>753</v>
      </c>
      <c r="G4228" t="s">
        <v>775</v>
      </c>
      <c r="H4228" t="s">
        <v>754</v>
      </c>
      <c r="I4228" t="s">
        <v>776</v>
      </c>
    </row>
    <row r="4229" spans="1:9">
      <c r="A4229">
        <v>4228</v>
      </c>
      <c r="B4229" t="s">
        <v>152</v>
      </c>
      <c r="C4229" t="s">
        <v>759</v>
      </c>
      <c r="D4229">
        <v>2037</v>
      </c>
      <c r="E4229">
        <v>62.575908009999999</v>
      </c>
      <c r="F4229" t="s">
        <v>753</v>
      </c>
      <c r="G4229" t="s">
        <v>775</v>
      </c>
      <c r="H4229" t="s">
        <v>754</v>
      </c>
      <c r="I4229" t="s">
        <v>776</v>
      </c>
    </row>
    <row r="4230" spans="1:9">
      <c r="A4230">
        <v>4229</v>
      </c>
      <c r="B4230" t="s">
        <v>152</v>
      </c>
      <c r="C4230" t="s">
        <v>759</v>
      </c>
      <c r="D4230">
        <v>2038</v>
      </c>
      <c r="E4230">
        <v>62.575908239999997</v>
      </c>
      <c r="F4230" t="s">
        <v>753</v>
      </c>
      <c r="G4230" t="s">
        <v>775</v>
      </c>
      <c r="H4230" t="s">
        <v>754</v>
      </c>
      <c r="I4230" t="s">
        <v>776</v>
      </c>
    </row>
    <row r="4231" spans="1:9">
      <c r="A4231">
        <v>4230</v>
      </c>
      <c r="B4231" t="s">
        <v>152</v>
      </c>
      <c r="C4231" t="s">
        <v>759</v>
      </c>
      <c r="D4231">
        <v>2039</v>
      </c>
      <c r="E4231">
        <v>62.57590862</v>
      </c>
      <c r="F4231" t="s">
        <v>753</v>
      </c>
      <c r="G4231" t="s">
        <v>775</v>
      </c>
      <c r="H4231" t="s">
        <v>754</v>
      </c>
      <c r="I4231" t="s">
        <v>776</v>
      </c>
    </row>
    <row r="4232" spans="1:9">
      <c r="A4232">
        <v>4231</v>
      </c>
      <c r="B4232" t="s">
        <v>152</v>
      </c>
      <c r="C4232" t="s">
        <v>759</v>
      </c>
      <c r="D4232">
        <v>2040</v>
      </c>
      <c r="E4232">
        <v>62.575909119999999</v>
      </c>
      <c r="F4232" t="s">
        <v>753</v>
      </c>
      <c r="G4232" t="s">
        <v>775</v>
      </c>
      <c r="H4232" t="s">
        <v>754</v>
      </c>
      <c r="I4232" t="s">
        <v>776</v>
      </c>
    </row>
    <row r="4233" spans="1:9">
      <c r="A4233">
        <v>4232</v>
      </c>
      <c r="B4233" t="s">
        <v>152</v>
      </c>
      <c r="C4233" t="s">
        <v>759</v>
      </c>
      <c r="D4233">
        <v>2041</v>
      </c>
      <c r="E4233">
        <v>62.575909760000002</v>
      </c>
      <c r="F4233" t="s">
        <v>753</v>
      </c>
      <c r="G4233" t="s">
        <v>775</v>
      </c>
      <c r="H4233" t="s">
        <v>754</v>
      </c>
      <c r="I4233" t="s">
        <v>776</v>
      </c>
    </row>
    <row r="4234" spans="1:9">
      <c r="A4234">
        <v>4233</v>
      </c>
      <c r="B4234" t="s">
        <v>152</v>
      </c>
      <c r="C4234" t="s">
        <v>759</v>
      </c>
      <c r="D4234">
        <v>2042</v>
      </c>
      <c r="E4234">
        <v>62.575910520000001</v>
      </c>
      <c r="F4234" t="s">
        <v>753</v>
      </c>
      <c r="G4234" t="s">
        <v>775</v>
      </c>
      <c r="H4234" t="s">
        <v>754</v>
      </c>
      <c r="I4234" t="s">
        <v>776</v>
      </c>
    </row>
    <row r="4235" spans="1:9">
      <c r="A4235">
        <v>4234</v>
      </c>
      <c r="B4235" t="s">
        <v>152</v>
      </c>
      <c r="C4235" t="s">
        <v>759</v>
      </c>
      <c r="D4235">
        <v>2043</v>
      </c>
      <c r="E4235">
        <v>62.575911419999997</v>
      </c>
      <c r="F4235" t="s">
        <v>753</v>
      </c>
      <c r="G4235" t="s">
        <v>775</v>
      </c>
      <c r="H4235" t="s">
        <v>754</v>
      </c>
      <c r="I4235" t="s">
        <v>776</v>
      </c>
    </row>
    <row r="4236" spans="1:9">
      <c r="A4236">
        <v>4235</v>
      </c>
      <c r="B4236" t="s">
        <v>152</v>
      </c>
      <c r="C4236" t="s">
        <v>759</v>
      </c>
      <c r="D4236">
        <v>2044</v>
      </c>
      <c r="E4236">
        <v>62.575912449999997</v>
      </c>
      <c r="F4236" t="s">
        <v>753</v>
      </c>
      <c r="G4236" t="s">
        <v>775</v>
      </c>
      <c r="H4236" t="s">
        <v>754</v>
      </c>
      <c r="I4236" t="s">
        <v>776</v>
      </c>
    </row>
    <row r="4237" spans="1:9">
      <c r="A4237">
        <v>4236</v>
      </c>
      <c r="B4237" t="s">
        <v>152</v>
      </c>
      <c r="C4237" t="s">
        <v>759</v>
      </c>
      <c r="D4237">
        <v>2045</v>
      </c>
      <c r="E4237">
        <v>62.5759136</v>
      </c>
      <c r="F4237" t="s">
        <v>753</v>
      </c>
      <c r="G4237" t="s">
        <v>775</v>
      </c>
      <c r="H4237" t="s">
        <v>754</v>
      </c>
      <c r="I4237" t="s">
        <v>776</v>
      </c>
    </row>
    <row r="4238" spans="1:9">
      <c r="A4238">
        <v>4237</v>
      </c>
      <c r="B4238" t="s">
        <v>152</v>
      </c>
      <c r="C4238" t="s">
        <v>759</v>
      </c>
      <c r="D4238">
        <v>2046</v>
      </c>
      <c r="E4238">
        <v>62.575914879999999</v>
      </c>
      <c r="F4238" t="s">
        <v>753</v>
      </c>
      <c r="G4238" t="s">
        <v>775</v>
      </c>
      <c r="H4238" t="s">
        <v>754</v>
      </c>
      <c r="I4238" t="s">
        <v>776</v>
      </c>
    </row>
    <row r="4239" spans="1:9">
      <c r="A4239">
        <v>4238</v>
      </c>
      <c r="B4239" t="s">
        <v>152</v>
      </c>
      <c r="C4239" t="s">
        <v>759</v>
      </c>
      <c r="D4239">
        <v>2047</v>
      </c>
      <c r="E4239">
        <v>62.575916290000002</v>
      </c>
      <c r="F4239" t="s">
        <v>753</v>
      </c>
      <c r="G4239" t="s">
        <v>775</v>
      </c>
      <c r="H4239" t="s">
        <v>754</v>
      </c>
      <c r="I4239" t="s">
        <v>776</v>
      </c>
    </row>
    <row r="4240" spans="1:9">
      <c r="A4240">
        <v>4239</v>
      </c>
      <c r="B4240" t="s">
        <v>152</v>
      </c>
      <c r="C4240" t="s">
        <v>759</v>
      </c>
      <c r="D4240">
        <v>2048</v>
      </c>
      <c r="E4240">
        <v>62.575917830000002</v>
      </c>
      <c r="F4240" t="s">
        <v>753</v>
      </c>
      <c r="G4240" t="s">
        <v>775</v>
      </c>
      <c r="H4240" t="s">
        <v>754</v>
      </c>
      <c r="I4240" t="s">
        <v>776</v>
      </c>
    </row>
    <row r="4241" spans="1:9">
      <c r="A4241">
        <v>4240</v>
      </c>
      <c r="B4241" t="s">
        <v>152</v>
      </c>
      <c r="C4241" t="s">
        <v>759</v>
      </c>
      <c r="D4241">
        <v>2049</v>
      </c>
      <c r="E4241">
        <v>62.575919489999997</v>
      </c>
      <c r="F4241" t="s">
        <v>753</v>
      </c>
      <c r="G4241" t="s">
        <v>775</v>
      </c>
      <c r="H4241" t="s">
        <v>754</v>
      </c>
      <c r="I4241" t="s">
        <v>776</v>
      </c>
    </row>
    <row r="4242" spans="1:9">
      <c r="A4242">
        <v>4241</v>
      </c>
      <c r="B4242" t="s">
        <v>152</v>
      </c>
      <c r="C4242" t="s">
        <v>759</v>
      </c>
      <c r="D4242">
        <v>2050</v>
      </c>
      <c r="E4242">
        <v>62.575921270000002</v>
      </c>
      <c r="F4242" t="s">
        <v>753</v>
      </c>
      <c r="G4242" t="s">
        <v>775</v>
      </c>
      <c r="H4242" t="s">
        <v>754</v>
      </c>
      <c r="I4242" t="s">
        <v>776</v>
      </c>
    </row>
    <row r="4243" spans="1:9">
      <c r="A4243">
        <v>4242</v>
      </c>
      <c r="B4243" t="s">
        <v>152</v>
      </c>
      <c r="C4243" t="s">
        <v>760</v>
      </c>
      <c r="D4243">
        <v>1990</v>
      </c>
      <c r="E4243">
        <v>20.585999999999999</v>
      </c>
      <c r="F4243" t="s">
        <v>753</v>
      </c>
      <c r="G4243" t="s">
        <v>775</v>
      </c>
      <c r="H4243" t="s">
        <v>754</v>
      </c>
      <c r="I4243" t="s">
        <v>776</v>
      </c>
    </row>
    <row r="4244" spans="1:9">
      <c r="A4244">
        <v>4243</v>
      </c>
      <c r="B4244" t="s">
        <v>152</v>
      </c>
      <c r="C4244" t="s">
        <v>760</v>
      </c>
      <c r="D4244">
        <v>1991</v>
      </c>
      <c r="E4244">
        <v>21.502500000000001</v>
      </c>
      <c r="F4244" t="s">
        <v>753</v>
      </c>
      <c r="G4244" t="s">
        <v>775</v>
      </c>
      <c r="H4244" t="s">
        <v>754</v>
      </c>
      <c r="I4244" t="s">
        <v>776</v>
      </c>
    </row>
    <row r="4245" spans="1:9">
      <c r="A4245">
        <v>4244</v>
      </c>
      <c r="B4245" t="s">
        <v>152</v>
      </c>
      <c r="C4245" t="s">
        <v>760</v>
      </c>
      <c r="D4245">
        <v>1992</v>
      </c>
      <c r="E4245">
        <v>22.577625000000001</v>
      </c>
      <c r="F4245" t="s">
        <v>753</v>
      </c>
      <c r="G4245" t="s">
        <v>775</v>
      </c>
      <c r="H4245" t="s">
        <v>754</v>
      </c>
      <c r="I4245" t="s">
        <v>776</v>
      </c>
    </row>
    <row r="4246" spans="1:9">
      <c r="A4246">
        <v>4245</v>
      </c>
      <c r="B4246" t="s">
        <v>152</v>
      </c>
      <c r="C4246" t="s">
        <v>760</v>
      </c>
      <c r="D4246">
        <v>1993</v>
      </c>
      <c r="E4246">
        <v>23.389256249999999</v>
      </c>
      <c r="F4246" t="s">
        <v>753</v>
      </c>
      <c r="G4246" t="s">
        <v>775</v>
      </c>
      <c r="H4246" t="s">
        <v>754</v>
      </c>
      <c r="I4246" t="s">
        <v>776</v>
      </c>
    </row>
    <row r="4247" spans="1:9">
      <c r="A4247">
        <v>4246</v>
      </c>
      <c r="B4247" t="s">
        <v>152</v>
      </c>
      <c r="C4247" t="s">
        <v>760</v>
      </c>
      <c r="D4247">
        <v>1994</v>
      </c>
      <c r="E4247">
        <v>24.149819062500001</v>
      </c>
      <c r="F4247" t="s">
        <v>753</v>
      </c>
      <c r="G4247" t="s">
        <v>775</v>
      </c>
      <c r="H4247" t="s">
        <v>754</v>
      </c>
      <c r="I4247" t="s">
        <v>776</v>
      </c>
    </row>
    <row r="4248" spans="1:9">
      <c r="A4248">
        <v>4247</v>
      </c>
      <c r="B4248" t="s">
        <v>152</v>
      </c>
      <c r="C4248" t="s">
        <v>760</v>
      </c>
      <c r="D4248">
        <v>1995</v>
      </c>
      <c r="E4248">
        <v>25.165785015625001</v>
      </c>
      <c r="F4248" t="s">
        <v>753</v>
      </c>
      <c r="G4248" t="s">
        <v>775</v>
      </c>
      <c r="H4248" t="s">
        <v>754</v>
      </c>
      <c r="I4248" t="s">
        <v>776</v>
      </c>
    </row>
    <row r="4249" spans="1:9">
      <c r="A4249">
        <v>4248</v>
      </c>
      <c r="B4249" t="s">
        <v>152</v>
      </c>
      <c r="C4249" t="s">
        <v>760</v>
      </c>
      <c r="D4249">
        <v>1996</v>
      </c>
      <c r="E4249">
        <v>25.404174266406251</v>
      </c>
      <c r="F4249" t="s">
        <v>753</v>
      </c>
      <c r="G4249" t="s">
        <v>775</v>
      </c>
      <c r="H4249" t="s">
        <v>754</v>
      </c>
      <c r="I4249" t="s">
        <v>776</v>
      </c>
    </row>
    <row r="4250" spans="1:9">
      <c r="A4250">
        <v>4249</v>
      </c>
      <c r="B4250" t="s">
        <v>152</v>
      </c>
      <c r="C4250" t="s">
        <v>760</v>
      </c>
      <c r="D4250">
        <v>1997</v>
      </c>
      <c r="E4250">
        <v>26.37005797972656</v>
      </c>
      <c r="F4250" t="s">
        <v>753</v>
      </c>
      <c r="G4250" t="s">
        <v>775</v>
      </c>
      <c r="H4250" t="s">
        <v>754</v>
      </c>
      <c r="I4250" t="s">
        <v>776</v>
      </c>
    </row>
    <row r="4251" spans="1:9">
      <c r="A4251">
        <v>4250</v>
      </c>
      <c r="B4251" t="s">
        <v>152</v>
      </c>
      <c r="C4251" t="s">
        <v>760</v>
      </c>
      <c r="D4251">
        <v>1998</v>
      </c>
      <c r="E4251">
        <v>25.62056087871289</v>
      </c>
      <c r="F4251" t="s">
        <v>753</v>
      </c>
      <c r="G4251" t="s">
        <v>775</v>
      </c>
      <c r="H4251" t="s">
        <v>754</v>
      </c>
      <c r="I4251" t="s">
        <v>776</v>
      </c>
    </row>
    <row r="4252" spans="1:9">
      <c r="A4252">
        <v>4251</v>
      </c>
      <c r="B4252" t="s">
        <v>152</v>
      </c>
      <c r="C4252" t="s">
        <v>760</v>
      </c>
      <c r="D4252">
        <v>1999</v>
      </c>
      <c r="E4252">
        <v>25.318863922648539</v>
      </c>
      <c r="F4252" t="s">
        <v>753</v>
      </c>
      <c r="G4252" t="s">
        <v>775</v>
      </c>
      <c r="H4252" t="s">
        <v>754</v>
      </c>
      <c r="I4252" t="s">
        <v>776</v>
      </c>
    </row>
    <row r="4253" spans="1:9">
      <c r="A4253">
        <v>4252</v>
      </c>
      <c r="B4253" t="s">
        <v>152</v>
      </c>
      <c r="C4253" t="s">
        <v>760</v>
      </c>
      <c r="D4253">
        <v>2000</v>
      </c>
      <c r="E4253">
        <v>20.164808859961539</v>
      </c>
      <c r="F4253" t="s">
        <v>753</v>
      </c>
      <c r="G4253" t="s">
        <v>775</v>
      </c>
      <c r="H4253" t="s">
        <v>754</v>
      </c>
      <c r="I4253" t="s">
        <v>776</v>
      </c>
    </row>
    <row r="4254" spans="1:9">
      <c r="A4254">
        <v>4253</v>
      </c>
      <c r="B4254" t="s">
        <v>152</v>
      </c>
      <c r="C4254" t="s">
        <v>760</v>
      </c>
      <c r="D4254">
        <v>2001</v>
      </c>
      <c r="E4254">
        <v>20.651896085180571</v>
      </c>
      <c r="F4254" t="s">
        <v>753</v>
      </c>
      <c r="G4254" t="s">
        <v>775</v>
      </c>
      <c r="H4254" t="s">
        <v>754</v>
      </c>
      <c r="I4254" t="s">
        <v>776</v>
      </c>
    </row>
    <row r="4255" spans="1:9">
      <c r="A4255">
        <v>4254</v>
      </c>
      <c r="B4255" t="s">
        <v>152</v>
      </c>
      <c r="C4255" t="s">
        <v>760</v>
      </c>
      <c r="D4255">
        <v>2002</v>
      </c>
      <c r="E4255">
        <v>24.033259949180572</v>
      </c>
      <c r="F4255" t="s">
        <v>753</v>
      </c>
      <c r="G4255" t="s">
        <v>775</v>
      </c>
      <c r="H4255" t="s">
        <v>754</v>
      </c>
      <c r="I4255" t="s">
        <v>776</v>
      </c>
    </row>
    <row r="4256" spans="1:9">
      <c r="A4256">
        <v>4255</v>
      </c>
      <c r="B4256" t="s">
        <v>152</v>
      </c>
      <c r="C4256" t="s">
        <v>760</v>
      </c>
      <c r="D4256">
        <v>2003</v>
      </c>
      <c r="E4256">
        <v>25.960654587289451</v>
      </c>
      <c r="F4256" t="s">
        <v>753</v>
      </c>
      <c r="G4256" t="s">
        <v>775</v>
      </c>
      <c r="H4256" t="s">
        <v>754</v>
      </c>
      <c r="I4256" t="s">
        <v>776</v>
      </c>
    </row>
    <row r="4257" spans="1:9">
      <c r="A4257">
        <v>4256</v>
      </c>
      <c r="B4257" t="s">
        <v>152</v>
      </c>
      <c r="C4257" t="s">
        <v>760</v>
      </c>
      <c r="D4257">
        <v>2004</v>
      </c>
      <c r="E4257">
        <v>29.80360549648297</v>
      </c>
      <c r="F4257" t="s">
        <v>753</v>
      </c>
      <c r="G4257" t="s">
        <v>775</v>
      </c>
      <c r="H4257" t="s">
        <v>754</v>
      </c>
      <c r="I4257" t="s">
        <v>776</v>
      </c>
    </row>
    <row r="4258" spans="1:9">
      <c r="A4258">
        <v>4257</v>
      </c>
      <c r="B4258" t="s">
        <v>152</v>
      </c>
      <c r="C4258" t="s">
        <v>760</v>
      </c>
      <c r="D4258">
        <v>2005</v>
      </c>
      <c r="E4258">
        <v>26.19377435159771</v>
      </c>
      <c r="F4258" t="s">
        <v>753</v>
      </c>
      <c r="G4258" t="s">
        <v>775</v>
      </c>
      <c r="H4258" t="s">
        <v>754</v>
      </c>
      <c r="I4258" t="s">
        <v>776</v>
      </c>
    </row>
    <row r="4259" spans="1:9">
      <c r="A4259">
        <v>4258</v>
      </c>
      <c r="B4259" t="s">
        <v>152</v>
      </c>
      <c r="C4259" t="s">
        <v>760</v>
      </c>
      <c r="D4259">
        <v>2006</v>
      </c>
      <c r="E4259">
        <v>21.692016207496529</v>
      </c>
      <c r="F4259" t="s">
        <v>753</v>
      </c>
      <c r="G4259" t="s">
        <v>775</v>
      </c>
      <c r="H4259" t="s">
        <v>754</v>
      </c>
      <c r="I4259" t="s">
        <v>776</v>
      </c>
    </row>
    <row r="4260" spans="1:9">
      <c r="A4260">
        <v>4259</v>
      </c>
      <c r="B4260" t="s">
        <v>152</v>
      </c>
      <c r="C4260" t="s">
        <v>760</v>
      </c>
      <c r="D4260">
        <v>2007</v>
      </c>
      <c r="E4260">
        <v>20.484810358296961</v>
      </c>
      <c r="F4260" t="s">
        <v>753</v>
      </c>
      <c r="G4260" t="s">
        <v>775</v>
      </c>
      <c r="H4260" t="s">
        <v>754</v>
      </c>
      <c r="I4260" t="s">
        <v>776</v>
      </c>
    </row>
    <row r="4261" spans="1:9">
      <c r="A4261">
        <v>4260</v>
      </c>
      <c r="B4261" t="s">
        <v>152</v>
      </c>
      <c r="C4261" t="s">
        <v>760</v>
      </c>
      <c r="D4261">
        <v>2008</v>
      </c>
      <c r="E4261">
        <v>19.93503104477653</v>
      </c>
      <c r="F4261" t="s">
        <v>753</v>
      </c>
      <c r="G4261" t="s">
        <v>775</v>
      </c>
      <c r="H4261" t="s">
        <v>754</v>
      </c>
      <c r="I4261" t="s">
        <v>776</v>
      </c>
    </row>
    <row r="4262" spans="1:9">
      <c r="A4262">
        <v>4261</v>
      </c>
      <c r="B4262" t="s">
        <v>152</v>
      </c>
      <c r="C4262" t="s">
        <v>760</v>
      </c>
      <c r="D4262">
        <v>2009</v>
      </c>
      <c r="E4262">
        <v>23.227986245354352</v>
      </c>
      <c r="F4262" t="s">
        <v>753</v>
      </c>
      <c r="G4262" t="s">
        <v>775</v>
      </c>
      <c r="H4262" t="s">
        <v>754</v>
      </c>
      <c r="I4262" t="s">
        <v>776</v>
      </c>
    </row>
    <row r="4263" spans="1:9">
      <c r="A4263">
        <v>4262</v>
      </c>
      <c r="B4263" t="s">
        <v>152</v>
      </c>
      <c r="C4263" t="s">
        <v>760</v>
      </c>
      <c r="D4263">
        <v>2010</v>
      </c>
      <c r="E4263">
        <v>23.538657742293889</v>
      </c>
      <c r="F4263" t="s">
        <v>753</v>
      </c>
      <c r="G4263" t="s">
        <v>775</v>
      </c>
      <c r="H4263" t="s">
        <v>754</v>
      </c>
      <c r="I4263" t="s">
        <v>776</v>
      </c>
    </row>
    <row r="4264" spans="1:9">
      <c r="A4264">
        <v>4263</v>
      </c>
      <c r="B4264" t="s">
        <v>152</v>
      </c>
      <c r="C4264" t="s">
        <v>760</v>
      </c>
      <c r="D4264">
        <v>2011</v>
      </c>
      <c r="E4264">
        <v>19.521264389513181</v>
      </c>
      <c r="F4264" t="s">
        <v>753</v>
      </c>
      <c r="G4264" t="s">
        <v>775</v>
      </c>
      <c r="H4264" t="s">
        <v>754</v>
      </c>
      <c r="I4264" t="s">
        <v>776</v>
      </c>
    </row>
    <row r="4265" spans="1:9">
      <c r="A4265">
        <v>4264</v>
      </c>
      <c r="B4265" t="s">
        <v>152</v>
      </c>
      <c r="C4265" t="s">
        <v>760</v>
      </c>
      <c r="D4265">
        <v>2012</v>
      </c>
      <c r="E4265">
        <v>21.540943245804751</v>
      </c>
      <c r="F4265" t="s">
        <v>753</v>
      </c>
      <c r="G4265" t="s">
        <v>775</v>
      </c>
      <c r="H4265" t="s">
        <v>754</v>
      </c>
      <c r="I4265" t="s">
        <v>776</v>
      </c>
    </row>
    <row r="4266" spans="1:9">
      <c r="A4266">
        <v>4265</v>
      </c>
      <c r="B4266" t="s">
        <v>152</v>
      </c>
      <c r="C4266" t="s">
        <v>760</v>
      </c>
      <c r="D4266">
        <v>2013</v>
      </c>
      <c r="E4266">
        <v>18.743308822104289</v>
      </c>
      <c r="F4266" t="s">
        <v>753</v>
      </c>
      <c r="G4266" t="s">
        <v>775</v>
      </c>
      <c r="H4266" t="s">
        <v>754</v>
      </c>
      <c r="I4266" t="s">
        <v>776</v>
      </c>
    </row>
    <row r="4267" spans="1:9">
      <c r="A4267">
        <v>4266</v>
      </c>
      <c r="B4267" t="s">
        <v>152</v>
      </c>
      <c r="C4267" t="s">
        <v>760</v>
      </c>
      <c r="D4267">
        <v>2014</v>
      </c>
      <c r="E4267">
        <v>17.316639576168789</v>
      </c>
      <c r="F4267" t="s">
        <v>753</v>
      </c>
      <c r="G4267" t="s">
        <v>775</v>
      </c>
      <c r="H4267" t="s">
        <v>754</v>
      </c>
      <c r="I4267" t="s">
        <v>776</v>
      </c>
    </row>
    <row r="4268" spans="1:9">
      <c r="A4268">
        <v>4267</v>
      </c>
      <c r="B4268" t="s">
        <v>152</v>
      </c>
      <c r="C4268" t="s">
        <v>760</v>
      </c>
      <c r="D4268">
        <v>2015</v>
      </c>
      <c r="E4268">
        <v>16.970090641175471</v>
      </c>
      <c r="F4268" t="s">
        <v>753</v>
      </c>
      <c r="G4268" t="s">
        <v>775</v>
      </c>
      <c r="H4268" t="s">
        <v>754</v>
      </c>
      <c r="I4268" t="s">
        <v>776</v>
      </c>
    </row>
    <row r="4269" spans="1:9">
      <c r="A4269">
        <v>4268</v>
      </c>
      <c r="B4269" t="s">
        <v>152</v>
      </c>
      <c r="C4269" t="s">
        <v>760</v>
      </c>
      <c r="D4269">
        <v>2016</v>
      </c>
      <c r="E4269">
        <v>17.896067092177098</v>
      </c>
      <c r="F4269" t="s">
        <v>753</v>
      </c>
      <c r="G4269" t="s">
        <v>775</v>
      </c>
      <c r="H4269" t="s">
        <v>754</v>
      </c>
      <c r="I4269" t="s">
        <v>776</v>
      </c>
    </row>
    <row r="4270" spans="1:9">
      <c r="A4270">
        <v>4269</v>
      </c>
      <c r="B4270" t="s">
        <v>152</v>
      </c>
      <c r="C4270" t="s">
        <v>760</v>
      </c>
      <c r="D4270">
        <v>2017</v>
      </c>
      <c r="E4270">
        <v>15.243828671418241</v>
      </c>
      <c r="F4270" t="s">
        <v>753</v>
      </c>
      <c r="G4270" t="s">
        <v>775</v>
      </c>
      <c r="H4270" t="s">
        <v>754</v>
      </c>
      <c r="I4270" t="s">
        <v>776</v>
      </c>
    </row>
    <row r="4271" spans="1:9">
      <c r="A4271">
        <v>4270</v>
      </c>
      <c r="B4271" t="s">
        <v>152</v>
      </c>
      <c r="C4271" t="s">
        <v>760</v>
      </c>
      <c r="D4271">
        <v>2018</v>
      </c>
      <c r="E4271">
        <v>15.16046605648533</v>
      </c>
      <c r="F4271" t="s">
        <v>753</v>
      </c>
      <c r="G4271" t="s">
        <v>775</v>
      </c>
      <c r="H4271" t="s">
        <v>754</v>
      </c>
      <c r="I4271" t="s">
        <v>776</v>
      </c>
    </row>
    <row r="4272" spans="1:9">
      <c r="A4272">
        <v>4271</v>
      </c>
      <c r="B4272" t="s">
        <v>152</v>
      </c>
      <c r="C4272" t="s">
        <v>760</v>
      </c>
      <c r="D4272">
        <v>2019</v>
      </c>
      <c r="E4272">
        <v>16.481411472012471</v>
      </c>
      <c r="F4272" t="s">
        <v>753</v>
      </c>
      <c r="G4272" t="s">
        <v>775</v>
      </c>
      <c r="H4272" t="s">
        <v>754</v>
      </c>
      <c r="I4272" t="s">
        <v>776</v>
      </c>
    </row>
    <row r="4273" spans="1:9">
      <c r="A4273">
        <v>4272</v>
      </c>
      <c r="B4273" t="s">
        <v>152</v>
      </c>
      <c r="C4273" t="s">
        <v>760</v>
      </c>
      <c r="D4273">
        <v>2020</v>
      </c>
      <c r="E4273">
        <v>17.009029364967869</v>
      </c>
      <c r="F4273" t="s">
        <v>753</v>
      </c>
      <c r="G4273" t="s">
        <v>775</v>
      </c>
      <c r="H4273" t="s">
        <v>754</v>
      </c>
      <c r="I4273" t="s">
        <v>776</v>
      </c>
    </row>
    <row r="4274" spans="1:9">
      <c r="A4274">
        <v>4273</v>
      </c>
      <c r="B4274" t="s">
        <v>152</v>
      </c>
      <c r="C4274" t="s">
        <v>760</v>
      </c>
      <c r="D4274">
        <v>2021</v>
      </c>
      <c r="E4274">
        <v>16.03310305608537</v>
      </c>
      <c r="F4274" t="s">
        <v>753</v>
      </c>
      <c r="G4274" t="s">
        <v>775</v>
      </c>
      <c r="H4274" t="s">
        <v>754</v>
      </c>
      <c r="I4274" t="s">
        <v>776</v>
      </c>
    </row>
    <row r="4275" spans="1:9">
      <c r="A4275">
        <v>4274</v>
      </c>
      <c r="B4275" t="s">
        <v>152</v>
      </c>
      <c r="C4275" t="s">
        <v>760</v>
      </c>
      <c r="D4275">
        <v>2022</v>
      </c>
      <c r="E4275">
        <v>19.376727194456741</v>
      </c>
      <c r="F4275" t="s">
        <v>753</v>
      </c>
      <c r="G4275" t="s">
        <v>775</v>
      </c>
      <c r="H4275" t="s">
        <v>754</v>
      </c>
      <c r="I4275" t="s">
        <v>776</v>
      </c>
    </row>
    <row r="4276" spans="1:9">
      <c r="A4276">
        <v>4275</v>
      </c>
      <c r="B4276" t="s">
        <v>152</v>
      </c>
      <c r="C4276" t="s">
        <v>760</v>
      </c>
      <c r="D4276">
        <v>2023</v>
      </c>
      <c r="E4276">
        <v>16.628568921315761</v>
      </c>
      <c r="F4276" t="s">
        <v>753</v>
      </c>
      <c r="G4276" t="s">
        <v>775</v>
      </c>
      <c r="H4276" t="s">
        <v>754</v>
      </c>
      <c r="I4276" t="s">
        <v>776</v>
      </c>
    </row>
    <row r="4277" spans="1:9">
      <c r="A4277">
        <v>4276</v>
      </c>
      <c r="B4277" t="s">
        <v>152</v>
      </c>
      <c r="C4277" t="s">
        <v>760</v>
      </c>
      <c r="D4277">
        <v>2024</v>
      </c>
      <c r="E4277">
        <v>21.761329750000002</v>
      </c>
      <c r="F4277" t="s">
        <v>753</v>
      </c>
      <c r="G4277" t="s">
        <v>775</v>
      </c>
      <c r="H4277" t="s">
        <v>754</v>
      </c>
      <c r="I4277" t="s">
        <v>776</v>
      </c>
    </row>
    <row r="4278" spans="1:9">
      <c r="A4278">
        <v>4277</v>
      </c>
      <c r="B4278" t="s">
        <v>152</v>
      </c>
      <c r="C4278" t="s">
        <v>760</v>
      </c>
      <c r="D4278">
        <v>2025</v>
      </c>
      <c r="E4278">
        <v>22.168821730000001</v>
      </c>
      <c r="F4278" t="s">
        <v>753</v>
      </c>
      <c r="G4278" t="s">
        <v>775</v>
      </c>
      <c r="H4278" t="s">
        <v>754</v>
      </c>
      <c r="I4278" t="s">
        <v>776</v>
      </c>
    </row>
    <row r="4279" spans="1:9">
      <c r="A4279">
        <v>4278</v>
      </c>
      <c r="B4279" t="s">
        <v>152</v>
      </c>
      <c r="C4279" t="s">
        <v>760</v>
      </c>
      <c r="D4279">
        <v>2026</v>
      </c>
      <c r="E4279">
        <v>22.601803390000001</v>
      </c>
      <c r="F4279" t="s">
        <v>753</v>
      </c>
      <c r="G4279" t="s">
        <v>775</v>
      </c>
      <c r="H4279" t="s">
        <v>754</v>
      </c>
      <c r="I4279" t="s">
        <v>776</v>
      </c>
    </row>
    <row r="4280" spans="1:9">
      <c r="A4280">
        <v>4279</v>
      </c>
      <c r="B4280" t="s">
        <v>152</v>
      </c>
      <c r="C4280" t="s">
        <v>760</v>
      </c>
      <c r="D4280">
        <v>2027</v>
      </c>
      <c r="E4280">
        <v>23.061757920000002</v>
      </c>
      <c r="F4280" t="s">
        <v>753</v>
      </c>
      <c r="G4280" t="s">
        <v>775</v>
      </c>
      <c r="H4280" t="s">
        <v>754</v>
      </c>
      <c r="I4280" t="s">
        <v>776</v>
      </c>
    </row>
    <row r="4281" spans="1:9">
      <c r="A4281">
        <v>4280</v>
      </c>
      <c r="B4281" t="s">
        <v>152</v>
      </c>
      <c r="C4281" t="s">
        <v>760</v>
      </c>
      <c r="D4281">
        <v>2028</v>
      </c>
      <c r="E4281">
        <v>23.550258209999999</v>
      </c>
      <c r="F4281" t="s">
        <v>753</v>
      </c>
      <c r="G4281" t="s">
        <v>775</v>
      </c>
      <c r="H4281" t="s">
        <v>754</v>
      </c>
      <c r="I4281" t="s">
        <v>776</v>
      </c>
    </row>
    <row r="4282" spans="1:9">
      <c r="A4282">
        <v>4281</v>
      </c>
      <c r="B4282" t="s">
        <v>152</v>
      </c>
      <c r="C4282" t="s">
        <v>760</v>
      </c>
      <c r="D4282">
        <v>2029</v>
      </c>
      <c r="E4282">
        <v>24.068972349999999</v>
      </c>
      <c r="F4282" t="s">
        <v>753</v>
      </c>
      <c r="G4282" t="s">
        <v>775</v>
      </c>
      <c r="H4282" t="s">
        <v>754</v>
      </c>
      <c r="I4282" t="s">
        <v>776</v>
      </c>
    </row>
    <row r="4283" spans="1:9">
      <c r="A4283">
        <v>4282</v>
      </c>
      <c r="B4283" t="s">
        <v>152</v>
      </c>
      <c r="C4283" t="s">
        <v>760</v>
      </c>
      <c r="D4283">
        <v>2030</v>
      </c>
      <c r="E4283">
        <v>24.61966923</v>
      </c>
      <c r="F4283" t="s">
        <v>753</v>
      </c>
      <c r="G4283" t="s">
        <v>775</v>
      </c>
      <c r="H4283" t="s">
        <v>754</v>
      </c>
      <c r="I4283" t="s">
        <v>776</v>
      </c>
    </row>
    <row r="4284" spans="1:9">
      <c r="A4284">
        <v>4283</v>
      </c>
      <c r="B4284" t="s">
        <v>152</v>
      </c>
      <c r="C4284" t="s">
        <v>760</v>
      </c>
      <c r="D4284">
        <v>2031</v>
      </c>
      <c r="E4284">
        <v>24.61662995</v>
      </c>
      <c r="F4284" t="s">
        <v>753</v>
      </c>
      <c r="G4284" t="s">
        <v>775</v>
      </c>
      <c r="H4284" t="s">
        <v>754</v>
      </c>
      <c r="I4284" t="s">
        <v>776</v>
      </c>
    </row>
    <row r="4285" spans="1:9">
      <c r="A4285">
        <v>4284</v>
      </c>
      <c r="B4285" t="s">
        <v>152</v>
      </c>
      <c r="C4285" t="s">
        <v>760</v>
      </c>
      <c r="D4285">
        <v>2032</v>
      </c>
      <c r="E4285">
        <v>24.61418244</v>
      </c>
      <c r="F4285" t="s">
        <v>753</v>
      </c>
      <c r="G4285" t="s">
        <v>775</v>
      </c>
      <c r="H4285" t="s">
        <v>754</v>
      </c>
      <c r="I4285" t="s">
        <v>776</v>
      </c>
    </row>
    <row r="4286" spans="1:9">
      <c r="A4286">
        <v>4285</v>
      </c>
      <c r="B4286" t="s">
        <v>152</v>
      </c>
      <c r="C4286" t="s">
        <v>760</v>
      </c>
      <c r="D4286">
        <v>2033</v>
      </c>
      <c r="E4286">
        <v>24.612320329999999</v>
      </c>
      <c r="F4286" t="s">
        <v>753</v>
      </c>
      <c r="G4286" t="s">
        <v>775</v>
      </c>
      <c r="H4286" t="s">
        <v>754</v>
      </c>
      <c r="I4286" t="s">
        <v>776</v>
      </c>
    </row>
    <row r="4287" spans="1:9">
      <c r="A4287">
        <v>4286</v>
      </c>
      <c r="B4287" t="s">
        <v>152</v>
      </c>
      <c r="C4287" t="s">
        <v>760</v>
      </c>
      <c r="D4287">
        <v>2034</v>
      </c>
      <c r="E4287">
        <v>24.611037530000001</v>
      </c>
      <c r="F4287" t="s">
        <v>753</v>
      </c>
      <c r="G4287" t="s">
        <v>775</v>
      </c>
      <c r="H4287" t="s">
        <v>754</v>
      </c>
      <c r="I4287" t="s">
        <v>776</v>
      </c>
    </row>
    <row r="4288" spans="1:9">
      <c r="A4288">
        <v>4287</v>
      </c>
      <c r="B4288" t="s">
        <v>152</v>
      </c>
      <c r="C4288" t="s">
        <v>760</v>
      </c>
      <c r="D4288">
        <v>2035</v>
      </c>
      <c r="E4288">
        <v>24.610328200000001</v>
      </c>
      <c r="F4288" t="s">
        <v>753</v>
      </c>
      <c r="G4288" t="s">
        <v>775</v>
      </c>
      <c r="H4288" t="s">
        <v>754</v>
      </c>
      <c r="I4288" t="s">
        <v>776</v>
      </c>
    </row>
    <row r="4289" spans="1:9">
      <c r="A4289">
        <v>4288</v>
      </c>
      <c r="B4289" t="s">
        <v>152</v>
      </c>
      <c r="C4289" t="s">
        <v>760</v>
      </c>
      <c r="D4289">
        <v>2036</v>
      </c>
      <c r="E4289">
        <v>24.610186760000001</v>
      </c>
      <c r="F4289" t="s">
        <v>753</v>
      </c>
      <c r="G4289" t="s">
        <v>775</v>
      </c>
      <c r="H4289" t="s">
        <v>754</v>
      </c>
      <c r="I4289" t="s">
        <v>776</v>
      </c>
    </row>
    <row r="4290" spans="1:9">
      <c r="A4290">
        <v>4289</v>
      </c>
      <c r="B4290" t="s">
        <v>152</v>
      </c>
      <c r="C4290" t="s">
        <v>760</v>
      </c>
      <c r="D4290">
        <v>2037</v>
      </c>
      <c r="E4290">
        <v>24.61060788</v>
      </c>
      <c r="F4290" t="s">
        <v>753</v>
      </c>
      <c r="G4290" t="s">
        <v>775</v>
      </c>
      <c r="H4290" t="s">
        <v>754</v>
      </c>
      <c r="I4290" t="s">
        <v>776</v>
      </c>
    </row>
    <row r="4291" spans="1:9">
      <c r="A4291">
        <v>4290</v>
      </c>
      <c r="B4291" t="s">
        <v>152</v>
      </c>
      <c r="C4291" t="s">
        <v>760</v>
      </c>
      <c r="D4291">
        <v>2038</v>
      </c>
      <c r="E4291">
        <v>24.611586469999999</v>
      </c>
      <c r="F4291" t="s">
        <v>753</v>
      </c>
      <c r="G4291" t="s">
        <v>775</v>
      </c>
      <c r="H4291" t="s">
        <v>754</v>
      </c>
      <c r="I4291" t="s">
        <v>776</v>
      </c>
    </row>
    <row r="4292" spans="1:9">
      <c r="A4292">
        <v>4291</v>
      </c>
      <c r="B4292" t="s">
        <v>152</v>
      </c>
      <c r="C4292" t="s">
        <v>760</v>
      </c>
      <c r="D4292">
        <v>2039</v>
      </c>
      <c r="E4292">
        <v>24.613117679999998</v>
      </c>
      <c r="F4292" t="s">
        <v>753</v>
      </c>
      <c r="G4292" t="s">
        <v>775</v>
      </c>
      <c r="H4292" t="s">
        <v>754</v>
      </c>
      <c r="I4292" t="s">
        <v>776</v>
      </c>
    </row>
    <row r="4293" spans="1:9">
      <c r="A4293">
        <v>4292</v>
      </c>
      <c r="B4293" t="s">
        <v>152</v>
      </c>
      <c r="C4293" t="s">
        <v>760</v>
      </c>
      <c r="D4293">
        <v>2040</v>
      </c>
      <c r="E4293">
        <v>24.615196900000001</v>
      </c>
      <c r="F4293" t="s">
        <v>753</v>
      </c>
      <c r="G4293" t="s">
        <v>775</v>
      </c>
      <c r="H4293" t="s">
        <v>754</v>
      </c>
      <c r="I4293" t="s">
        <v>776</v>
      </c>
    </row>
    <row r="4294" spans="1:9">
      <c r="A4294">
        <v>4293</v>
      </c>
      <c r="B4294" t="s">
        <v>152</v>
      </c>
      <c r="C4294" t="s">
        <v>760</v>
      </c>
      <c r="D4294">
        <v>2041</v>
      </c>
      <c r="E4294">
        <v>24.617819740000002</v>
      </c>
      <c r="F4294" t="s">
        <v>753</v>
      </c>
      <c r="G4294" t="s">
        <v>775</v>
      </c>
      <c r="H4294" t="s">
        <v>754</v>
      </c>
      <c r="I4294" t="s">
        <v>776</v>
      </c>
    </row>
    <row r="4295" spans="1:9">
      <c r="A4295">
        <v>4294</v>
      </c>
      <c r="B4295" t="s">
        <v>152</v>
      </c>
      <c r="C4295" t="s">
        <v>760</v>
      </c>
      <c r="D4295">
        <v>2042</v>
      </c>
      <c r="E4295">
        <v>24.620982040000001</v>
      </c>
      <c r="F4295" t="s">
        <v>753</v>
      </c>
      <c r="G4295" t="s">
        <v>775</v>
      </c>
      <c r="H4295" t="s">
        <v>754</v>
      </c>
      <c r="I4295" t="s">
        <v>776</v>
      </c>
    </row>
    <row r="4296" spans="1:9">
      <c r="A4296">
        <v>4295</v>
      </c>
      <c r="B4296" t="s">
        <v>152</v>
      </c>
      <c r="C4296" t="s">
        <v>760</v>
      </c>
      <c r="D4296">
        <v>2043</v>
      </c>
      <c r="E4296">
        <v>24.624679860000001</v>
      </c>
      <c r="F4296" t="s">
        <v>753</v>
      </c>
      <c r="G4296" t="s">
        <v>775</v>
      </c>
      <c r="H4296" t="s">
        <v>754</v>
      </c>
      <c r="I4296" t="s">
        <v>776</v>
      </c>
    </row>
    <row r="4297" spans="1:9">
      <c r="A4297">
        <v>4296</v>
      </c>
      <c r="B4297" t="s">
        <v>152</v>
      </c>
      <c r="C4297" t="s">
        <v>760</v>
      </c>
      <c r="D4297">
        <v>2044</v>
      </c>
      <c r="E4297">
        <v>24.628909480000001</v>
      </c>
      <c r="F4297" t="s">
        <v>753</v>
      </c>
      <c r="G4297" t="s">
        <v>775</v>
      </c>
      <c r="H4297" t="s">
        <v>754</v>
      </c>
      <c r="I4297" t="s">
        <v>776</v>
      </c>
    </row>
    <row r="4298" spans="1:9">
      <c r="A4298">
        <v>4297</v>
      </c>
      <c r="B4298" t="s">
        <v>152</v>
      </c>
      <c r="C4298" t="s">
        <v>760</v>
      </c>
      <c r="D4298">
        <v>2045</v>
      </c>
      <c r="E4298">
        <v>24.633667389999999</v>
      </c>
      <c r="F4298" t="s">
        <v>753</v>
      </c>
      <c r="G4298" t="s">
        <v>775</v>
      </c>
      <c r="H4298" t="s">
        <v>754</v>
      </c>
      <c r="I4298" t="s">
        <v>776</v>
      </c>
    </row>
    <row r="4299" spans="1:9">
      <c r="A4299">
        <v>4298</v>
      </c>
      <c r="B4299" t="s">
        <v>152</v>
      </c>
      <c r="C4299" t="s">
        <v>760</v>
      </c>
      <c r="D4299">
        <v>2046</v>
      </c>
      <c r="E4299">
        <v>24.63895029</v>
      </c>
      <c r="F4299" t="s">
        <v>753</v>
      </c>
      <c r="G4299" t="s">
        <v>775</v>
      </c>
      <c r="H4299" t="s">
        <v>754</v>
      </c>
      <c r="I4299" t="s">
        <v>776</v>
      </c>
    </row>
    <row r="4300" spans="1:9">
      <c r="A4300">
        <v>4299</v>
      </c>
      <c r="B4300" t="s">
        <v>152</v>
      </c>
      <c r="C4300" t="s">
        <v>760</v>
      </c>
      <c r="D4300">
        <v>2047</v>
      </c>
      <c r="E4300">
        <v>24.644755079999999</v>
      </c>
      <c r="F4300" t="s">
        <v>753</v>
      </c>
      <c r="G4300" t="s">
        <v>775</v>
      </c>
      <c r="H4300" t="s">
        <v>754</v>
      </c>
      <c r="I4300" t="s">
        <v>776</v>
      </c>
    </row>
    <row r="4301" spans="1:9">
      <c r="A4301">
        <v>4300</v>
      </c>
      <c r="B4301" t="s">
        <v>152</v>
      </c>
      <c r="C4301" t="s">
        <v>760</v>
      </c>
      <c r="D4301">
        <v>2048</v>
      </c>
      <c r="E4301">
        <v>24.651078869999999</v>
      </c>
      <c r="F4301" t="s">
        <v>753</v>
      </c>
      <c r="G4301" t="s">
        <v>775</v>
      </c>
      <c r="H4301" t="s">
        <v>754</v>
      </c>
      <c r="I4301" t="s">
        <v>776</v>
      </c>
    </row>
    <row r="4302" spans="1:9">
      <c r="A4302">
        <v>4301</v>
      </c>
      <c r="B4302" t="s">
        <v>152</v>
      </c>
      <c r="C4302" t="s">
        <v>760</v>
      </c>
      <c r="D4302">
        <v>2049</v>
      </c>
      <c r="E4302">
        <v>24.657918970000001</v>
      </c>
      <c r="F4302" t="s">
        <v>753</v>
      </c>
      <c r="G4302" t="s">
        <v>775</v>
      </c>
      <c r="H4302" t="s">
        <v>754</v>
      </c>
      <c r="I4302" t="s">
        <v>776</v>
      </c>
    </row>
    <row r="4303" spans="1:9">
      <c r="A4303">
        <v>4302</v>
      </c>
      <c r="B4303" t="s">
        <v>152</v>
      </c>
      <c r="C4303" t="s">
        <v>760</v>
      </c>
      <c r="D4303">
        <v>2050</v>
      </c>
      <c r="E4303">
        <v>24.66527288</v>
      </c>
      <c r="F4303" t="s">
        <v>753</v>
      </c>
      <c r="G4303" t="s">
        <v>775</v>
      </c>
      <c r="H4303" t="s">
        <v>754</v>
      </c>
      <c r="I4303" t="s">
        <v>776</v>
      </c>
    </row>
    <row r="4304" spans="1:9">
      <c r="A4304">
        <v>4303</v>
      </c>
      <c r="B4304" t="s">
        <v>761</v>
      </c>
      <c r="C4304" t="s">
        <v>752</v>
      </c>
      <c r="D4304">
        <v>2020</v>
      </c>
      <c r="E4304">
        <v>32.355540480000002</v>
      </c>
      <c r="F4304" t="s">
        <v>753</v>
      </c>
      <c r="G4304" t="s">
        <v>775</v>
      </c>
      <c r="H4304" t="s">
        <v>754</v>
      </c>
      <c r="I4304" t="s">
        <v>776</v>
      </c>
    </row>
    <row r="4305" spans="1:9">
      <c r="A4305">
        <v>4304</v>
      </c>
      <c r="B4305" t="s">
        <v>761</v>
      </c>
      <c r="C4305" t="s">
        <v>752</v>
      </c>
      <c r="D4305">
        <v>2021</v>
      </c>
      <c r="E4305">
        <v>17.847672889999998</v>
      </c>
      <c r="F4305" t="s">
        <v>753</v>
      </c>
      <c r="G4305" t="s">
        <v>775</v>
      </c>
      <c r="H4305" t="s">
        <v>754</v>
      </c>
      <c r="I4305" t="s">
        <v>776</v>
      </c>
    </row>
    <row r="4306" spans="1:9">
      <c r="A4306">
        <v>4305</v>
      </c>
      <c r="B4306" t="s">
        <v>761</v>
      </c>
      <c r="C4306" t="s">
        <v>752</v>
      </c>
      <c r="D4306">
        <v>2022</v>
      </c>
      <c r="E4306">
        <v>16.546446750000001</v>
      </c>
      <c r="F4306" t="s">
        <v>753</v>
      </c>
      <c r="G4306" t="s">
        <v>775</v>
      </c>
      <c r="H4306" t="s">
        <v>754</v>
      </c>
      <c r="I4306" t="s">
        <v>776</v>
      </c>
    </row>
    <row r="4307" spans="1:9">
      <c r="A4307">
        <v>4306</v>
      </c>
      <c r="B4307" t="s">
        <v>761</v>
      </c>
      <c r="C4307" t="s">
        <v>752</v>
      </c>
      <c r="D4307">
        <v>2023</v>
      </c>
      <c r="E4307">
        <v>15.78365097</v>
      </c>
      <c r="F4307" t="s">
        <v>753</v>
      </c>
      <c r="G4307" t="s">
        <v>775</v>
      </c>
      <c r="H4307" t="s">
        <v>754</v>
      </c>
      <c r="I4307" t="s">
        <v>776</v>
      </c>
    </row>
    <row r="4308" spans="1:9">
      <c r="A4308">
        <v>4307</v>
      </c>
      <c r="B4308" t="s">
        <v>761</v>
      </c>
      <c r="C4308" t="s">
        <v>752</v>
      </c>
      <c r="D4308">
        <v>2024</v>
      </c>
      <c r="E4308">
        <v>25.184309949999999</v>
      </c>
      <c r="F4308" t="s">
        <v>753</v>
      </c>
      <c r="G4308" t="s">
        <v>775</v>
      </c>
      <c r="H4308" t="s">
        <v>754</v>
      </c>
      <c r="I4308" t="s">
        <v>776</v>
      </c>
    </row>
    <row r="4309" spans="1:9">
      <c r="A4309">
        <v>4308</v>
      </c>
      <c r="B4309" t="s">
        <v>761</v>
      </c>
      <c r="C4309" t="s">
        <v>752</v>
      </c>
      <c r="D4309">
        <v>2025</v>
      </c>
      <c r="E4309">
        <v>25.184309949999999</v>
      </c>
      <c r="F4309" t="s">
        <v>753</v>
      </c>
      <c r="G4309" t="s">
        <v>775</v>
      </c>
      <c r="H4309" t="s">
        <v>754</v>
      </c>
      <c r="I4309" t="s">
        <v>776</v>
      </c>
    </row>
    <row r="4310" spans="1:9">
      <c r="A4310">
        <v>4309</v>
      </c>
      <c r="B4310" t="s">
        <v>761</v>
      </c>
      <c r="C4310" t="s">
        <v>752</v>
      </c>
      <c r="D4310">
        <v>2026</v>
      </c>
      <c r="E4310">
        <v>25.184309949999999</v>
      </c>
      <c r="F4310" t="s">
        <v>753</v>
      </c>
      <c r="G4310" t="s">
        <v>775</v>
      </c>
      <c r="H4310" t="s">
        <v>754</v>
      </c>
      <c r="I4310" t="s">
        <v>776</v>
      </c>
    </row>
    <row r="4311" spans="1:9">
      <c r="A4311">
        <v>4310</v>
      </c>
      <c r="B4311" t="s">
        <v>761</v>
      </c>
      <c r="C4311" t="s">
        <v>752</v>
      </c>
      <c r="D4311">
        <v>2027</v>
      </c>
      <c r="E4311">
        <v>25.184309949999999</v>
      </c>
      <c r="F4311" t="s">
        <v>753</v>
      </c>
      <c r="G4311" t="s">
        <v>775</v>
      </c>
      <c r="H4311" t="s">
        <v>754</v>
      </c>
      <c r="I4311" t="s">
        <v>776</v>
      </c>
    </row>
    <row r="4312" spans="1:9">
      <c r="A4312">
        <v>4311</v>
      </c>
      <c r="B4312" t="s">
        <v>761</v>
      </c>
      <c r="C4312" t="s">
        <v>752</v>
      </c>
      <c r="D4312">
        <v>2028</v>
      </c>
      <c r="E4312">
        <v>25.184309949999999</v>
      </c>
      <c r="F4312" t="s">
        <v>753</v>
      </c>
      <c r="G4312" t="s">
        <v>775</v>
      </c>
      <c r="H4312" t="s">
        <v>754</v>
      </c>
      <c r="I4312" t="s">
        <v>776</v>
      </c>
    </row>
    <row r="4313" spans="1:9">
      <c r="A4313">
        <v>4312</v>
      </c>
      <c r="B4313" t="s">
        <v>761</v>
      </c>
      <c r="C4313" t="s">
        <v>752</v>
      </c>
      <c r="D4313">
        <v>2029</v>
      </c>
      <c r="E4313">
        <v>25.184309949999999</v>
      </c>
      <c r="F4313" t="s">
        <v>753</v>
      </c>
      <c r="G4313" t="s">
        <v>775</v>
      </c>
      <c r="H4313" t="s">
        <v>754</v>
      </c>
      <c r="I4313" t="s">
        <v>776</v>
      </c>
    </row>
    <row r="4314" spans="1:9">
      <c r="A4314">
        <v>4313</v>
      </c>
      <c r="B4314" t="s">
        <v>761</v>
      </c>
      <c r="C4314" t="s">
        <v>752</v>
      </c>
      <c r="D4314">
        <v>2030</v>
      </c>
      <c r="E4314">
        <v>25.184309949999999</v>
      </c>
      <c r="F4314" t="s">
        <v>753</v>
      </c>
      <c r="G4314" t="s">
        <v>775</v>
      </c>
      <c r="H4314" t="s">
        <v>754</v>
      </c>
      <c r="I4314" t="s">
        <v>776</v>
      </c>
    </row>
    <row r="4315" spans="1:9">
      <c r="A4315">
        <v>4314</v>
      </c>
      <c r="B4315" t="s">
        <v>761</v>
      </c>
      <c r="C4315" t="s">
        <v>752</v>
      </c>
      <c r="D4315">
        <v>2031</v>
      </c>
      <c r="E4315">
        <v>25.184309949999999</v>
      </c>
      <c r="F4315" t="s">
        <v>753</v>
      </c>
      <c r="G4315" t="s">
        <v>775</v>
      </c>
      <c r="H4315" t="s">
        <v>754</v>
      </c>
      <c r="I4315" t="s">
        <v>776</v>
      </c>
    </row>
    <row r="4316" spans="1:9">
      <c r="A4316">
        <v>4315</v>
      </c>
      <c r="B4316" t="s">
        <v>761</v>
      </c>
      <c r="C4316" t="s">
        <v>752</v>
      </c>
      <c r="D4316">
        <v>2032</v>
      </c>
      <c r="E4316">
        <v>25.184309949999999</v>
      </c>
      <c r="F4316" t="s">
        <v>753</v>
      </c>
      <c r="G4316" t="s">
        <v>775</v>
      </c>
      <c r="H4316" t="s">
        <v>754</v>
      </c>
      <c r="I4316" t="s">
        <v>776</v>
      </c>
    </row>
    <row r="4317" spans="1:9">
      <c r="A4317">
        <v>4316</v>
      </c>
      <c r="B4317" t="s">
        <v>761</v>
      </c>
      <c r="C4317" t="s">
        <v>752</v>
      </c>
      <c r="D4317">
        <v>2033</v>
      </c>
      <c r="E4317">
        <v>25.184309949999999</v>
      </c>
      <c r="F4317" t="s">
        <v>753</v>
      </c>
      <c r="G4317" t="s">
        <v>775</v>
      </c>
      <c r="H4317" t="s">
        <v>754</v>
      </c>
      <c r="I4317" t="s">
        <v>776</v>
      </c>
    </row>
    <row r="4318" spans="1:9">
      <c r="A4318">
        <v>4317</v>
      </c>
      <c r="B4318" t="s">
        <v>761</v>
      </c>
      <c r="C4318" t="s">
        <v>752</v>
      </c>
      <c r="D4318">
        <v>2034</v>
      </c>
      <c r="E4318">
        <v>25.184309949999999</v>
      </c>
      <c r="F4318" t="s">
        <v>753</v>
      </c>
      <c r="G4318" t="s">
        <v>775</v>
      </c>
      <c r="H4318" t="s">
        <v>754</v>
      </c>
      <c r="I4318" t="s">
        <v>776</v>
      </c>
    </row>
    <row r="4319" spans="1:9">
      <c r="A4319">
        <v>4318</v>
      </c>
      <c r="B4319" t="s">
        <v>761</v>
      </c>
      <c r="C4319" t="s">
        <v>752</v>
      </c>
      <c r="D4319">
        <v>2035</v>
      </c>
      <c r="E4319">
        <v>25.184309949999999</v>
      </c>
      <c r="F4319" t="s">
        <v>753</v>
      </c>
      <c r="G4319" t="s">
        <v>775</v>
      </c>
      <c r="H4319" t="s">
        <v>754</v>
      </c>
      <c r="I4319" t="s">
        <v>776</v>
      </c>
    </row>
    <row r="4320" spans="1:9">
      <c r="A4320">
        <v>4319</v>
      </c>
      <c r="B4320" t="s">
        <v>761</v>
      </c>
      <c r="C4320" t="s">
        <v>752</v>
      </c>
      <c r="D4320">
        <v>2036</v>
      </c>
      <c r="E4320">
        <v>25.184309949999999</v>
      </c>
      <c r="F4320" t="s">
        <v>753</v>
      </c>
      <c r="G4320" t="s">
        <v>775</v>
      </c>
      <c r="H4320" t="s">
        <v>754</v>
      </c>
      <c r="I4320" t="s">
        <v>776</v>
      </c>
    </row>
    <row r="4321" spans="1:9">
      <c r="A4321">
        <v>4320</v>
      </c>
      <c r="B4321" t="s">
        <v>761</v>
      </c>
      <c r="C4321" t="s">
        <v>752</v>
      </c>
      <c r="D4321">
        <v>2037</v>
      </c>
      <c r="E4321">
        <v>25.184309949999999</v>
      </c>
      <c r="F4321" t="s">
        <v>753</v>
      </c>
      <c r="G4321" t="s">
        <v>775</v>
      </c>
      <c r="H4321" t="s">
        <v>754</v>
      </c>
      <c r="I4321" t="s">
        <v>776</v>
      </c>
    </row>
    <row r="4322" spans="1:9">
      <c r="A4322">
        <v>4321</v>
      </c>
      <c r="B4322" t="s">
        <v>761</v>
      </c>
      <c r="C4322" t="s">
        <v>752</v>
      </c>
      <c r="D4322">
        <v>2038</v>
      </c>
      <c r="E4322">
        <v>25.184309949999999</v>
      </c>
      <c r="F4322" t="s">
        <v>753</v>
      </c>
      <c r="G4322" t="s">
        <v>775</v>
      </c>
      <c r="H4322" t="s">
        <v>754</v>
      </c>
      <c r="I4322" t="s">
        <v>776</v>
      </c>
    </row>
    <row r="4323" spans="1:9">
      <c r="A4323">
        <v>4322</v>
      </c>
      <c r="B4323" t="s">
        <v>761</v>
      </c>
      <c r="C4323" t="s">
        <v>752</v>
      </c>
      <c r="D4323">
        <v>2039</v>
      </c>
      <c r="E4323">
        <v>25.184309949999999</v>
      </c>
      <c r="F4323" t="s">
        <v>753</v>
      </c>
      <c r="G4323" t="s">
        <v>775</v>
      </c>
      <c r="H4323" t="s">
        <v>754</v>
      </c>
      <c r="I4323" t="s">
        <v>776</v>
      </c>
    </row>
    <row r="4324" spans="1:9">
      <c r="A4324">
        <v>4323</v>
      </c>
      <c r="B4324" t="s">
        <v>761</v>
      </c>
      <c r="C4324" t="s">
        <v>752</v>
      </c>
      <c r="D4324">
        <v>2040</v>
      </c>
      <c r="E4324">
        <v>25.184309949999999</v>
      </c>
      <c r="F4324" t="s">
        <v>753</v>
      </c>
      <c r="G4324" t="s">
        <v>775</v>
      </c>
      <c r="H4324" t="s">
        <v>754</v>
      </c>
      <c r="I4324" t="s">
        <v>776</v>
      </c>
    </row>
    <row r="4325" spans="1:9">
      <c r="A4325">
        <v>4324</v>
      </c>
      <c r="B4325" t="s">
        <v>761</v>
      </c>
      <c r="C4325" t="s">
        <v>752</v>
      </c>
      <c r="D4325">
        <v>2041</v>
      </c>
      <c r="E4325">
        <v>25.184309949999999</v>
      </c>
      <c r="F4325" t="s">
        <v>753</v>
      </c>
      <c r="G4325" t="s">
        <v>775</v>
      </c>
      <c r="H4325" t="s">
        <v>754</v>
      </c>
      <c r="I4325" t="s">
        <v>776</v>
      </c>
    </row>
    <row r="4326" spans="1:9">
      <c r="A4326">
        <v>4325</v>
      </c>
      <c r="B4326" t="s">
        <v>761</v>
      </c>
      <c r="C4326" t="s">
        <v>752</v>
      </c>
      <c r="D4326">
        <v>2042</v>
      </c>
      <c r="E4326">
        <v>25.184309949999999</v>
      </c>
      <c r="F4326" t="s">
        <v>753</v>
      </c>
      <c r="G4326" t="s">
        <v>775</v>
      </c>
      <c r="H4326" t="s">
        <v>754</v>
      </c>
      <c r="I4326" t="s">
        <v>776</v>
      </c>
    </row>
    <row r="4327" spans="1:9">
      <c r="A4327">
        <v>4326</v>
      </c>
      <c r="B4327" t="s">
        <v>761</v>
      </c>
      <c r="C4327" t="s">
        <v>752</v>
      </c>
      <c r="D4327">
        <v>2043</v>
      </c>
      <c r="E4327">
        <v>25.184309949999999</v>
      </c>
      <c r="F4327" t="s">
        <v>753</v>
      </c>
      <c r="G4327" t="s">
        <v>775</v>
      </c>
      <c r="H4327" t="s">
        <v>754</v>
      </c>
      <c r="I4327" t="s">
        <v>776</v>
      </c>
    </row>
    <row r="4328" spans="1:9">
      <c r="A4328">
        <v>4327</v>
      </c>
      <c r="B4328" t="s">
        <v>761</v>
      </c>
      <c r="C4328" t="s">
        <v>752</v>
      </c>
      <c r="D4328">
        <v>2044</v>
      </c>
      <c r="E4328">
        <v>25.184309949999999</v>
      </c>
      <c r="F4328" t="s">
        <v>753</v>
      </c>
      <c r="G4328" t="s">
        <v>775</v>
      </c>
      <c r="H4328" t="s">
        <v>754</v>
      </c>
      <c r="I4328" t="s">
        <v>776</v>
      </c>
    </row>
    <row r="4329" spans="1:9">
      <c r="A4329">
        <v>4328</v>
      </c>
      <c r="B4329" t="s">
        <v>761</v>
      </c>
      <c r="C4329" t="s">
        <v>752</v>
      </c>
      <c r="D4329">
        <v>2045</v>
      </c>
      <c r="E4329">
        <v>25.184309949999999</v>
      </c>
      <c r="F4329" t="s">
        <v>753</v>
      </c>
      <c r="G4329" t="s">
        <v>775</v>
      </c>
      <c r="H4329" t="s">
        <v>754</v>
      </c>
      <c r="I4329" t="s">
        <v>776</v>
      </c>
    </row>
    <row r="4330" spans="1:9">
      <c r="A4330">
        <v>4329</v>
      </c>
      <c r="B4330" t="s">
        <v>761</v>
      </c>
      <c r="C4330" t="s">
        <v>752</v>
      </c>
      <c r="D4330">
        <v>2046</v>
      </c>
      <c r="E4330">
        <v>25.184309949999999</v>
      </c>
      <c r="F4330" t="s">
        <v>753</v>
      </c>
      <c r="G4330" t="s">
        <v>775</v>
      </c>
      <c r="H4330" t="s">
        <v>754</v>
      </c>
      <c r="I4330" t="s">
        <v>776</v>
      </c>
    </row>
    <row r="4331" spans="1:9">
      <c r="A4331">
        <v>4330</v>
      </c>
      <c r="B4331" t="s">
        <v>761</v>
      </c>
      <c r="C4331" t="s">
        <v>752</v>
      </c>
      <c r="D4331">
        <v>2047</v>
      </c>
      <c r="E4331">
        <v>25.184309949999999</v>
      </c>
      <c r="F4331" t="s">
        <v>753</v>
      </c>
      <c r="G4331" t="s">
        <v>775</v>
      </c>
      <c r="H4331" t="s">
        <v>754</v>
      </c>
      <c r="I4331" t="s">
        <v>776</v>
      </c>
    </row>
    <row r="4332" spans="1:9">
      <c r="A4332">
        <v>4331</v>
      </c>
      <c r="B4332" t="s">
        <v>761</v>
      </c>
      <c r="C4332" t="s">
        <v>752</v>
      </c>
      <c r="D4332">
        <v>2048</v>
      </c>
      <c r="E4332">
        <v>25.184309949999999</v>
      </c>
      <c r="F4332" t="s">
        <v>753</v>
      </c>
      <c r="G4332" t="s">
        <v>775</v>
      </c>
      <c r="H4332" t="s">
        <v>754</v>
      </c>
      <c r="I4332" t="s">
        <v>776</v>
      </c>
    </row>
    <row r="4333" spans="1:9">
      <c r="A4333">
        <v>4332</v>
      </c>
      <c r="B4333" t="s">
        <v>761</v>
      </c>
      <c r="C4333" t="s">
        <v>752</v>
      </c>
      <c r="D4333">
        <v>2049</v>
      </c>
      <c r="E4333">
        <v>25.184309949999999</v>
      </c>
      <c r="F4333" t="s">
        <v>753</v>
      </c>
      <c r="G4333" t="s">
        <v>775</v>
      </c>
      <c r="H4333" t="s">
        <v>754</v>
      </c>
      <c r="I4333" t="s">
        <v>776</v>
      </c>
    </row>
    <row r="4334" spans="1:9">
      <c r="A4334">
        <v>4333</v>
      </c>
      <c r="B4334" t="s">
        <v>761</v>
      </c>
      <c r="C4334" t="s">
        <v>752</v>
      </c>
      <c r="D4334">
        <v>2050</v>
      </c>
      <c r="E4334">
        <v>25.184309949999999</v>
      </c>
      <c r="F4334" t="s">
        <v>753</v>
      </c>
      <c r="G4334" t="s">
        <v>775</v>
      </c>
      <c r="H4334" t="s">
        <v>754</v>
      </c>
      <c r="I4334" t="s">
        <v>776</v>
      </c>
    </row>
    <row r="4335" spans="1:9">
      <c r="A4335">
        <v>4334</v>
      </c>
      <c r="B4335" t="s">
        <v>761</v>
      </c>
      <c r="C4335" t="s">
        <v>756</v>
      </c>
      <c r="D4335">
        <v>2020</v>
      </c>
      <c r="E4335">
        <v>-6289.0362999999998</v>
      </c>
      <c r="F4335" t="s">
        <v>753</v>
      </c>
      <c r="G4335" t="s">
        <v>775</v>
      </c>
      <c r="H4335" t="s">
        <v>754</v>
      </c>
      <c r="I4335" t="s">
        <v>776</v>
      </c>
    </row>
    <row r="4336" spans="1:9">
      <c r="A4336">
        <v>4335</v>
      </c>
      <c r="B4336" t="s">
        <v>761</v>
      </c>
      <c r="C4336" t="s">
        <v>756</v>
      </c>
      <c r="D4336">
        <v>2021</v>
      </c>
      <c r="E4336">
        <v>-6234.1652329999997</v>
      </c>
      <c r="F4336" t="s">
        <v>753</v>
      </c>
      <c r="G4336" t="s">
        <v>775</v>
      </c>
      <c r="H4336" t="s">
        <v>754</v>
      </c>
      <c r="I4336" t="s">
        <v>776</v>
      </c>
    </row>
    <row r="4337" spans="1:9">
      <c r="A4337">
        <v>4336</v>
      </c>
      <c r="B4337" t="s">
        <v>761</v>
      </c>
      <c r="C4337" t="s">
        <v>756</v>
      </c>
      <c r="D4337">
        <v>2022</v>
      </c>
      <c r="E4337">
        <v>-5499.732266</v>
      </c>
      <c r="F4337" t="s">
        <v>753</v>
      </c>
      <c r="G4337" t="s">
        <v>775</v>
      </c>
      <c r="H4337" t="s">
        <v>754</v>
      </c>
      <c r="I4337" t="s">
        <v>776</v>
      </c>
    </row>
    <row r="4338" spans="1:9">
      <c r="A4338">
        <v>4337</v>
      </c>
      <c r="B4338" t="s">
        <v>761</v>
      </c>
      <c r="C4338" t="s">
        <v>756</v>
      </c>
      <c r="D4338">
        <v>2023</v>
      </c>
      <c r="E4338">
        <v>-5432.5190300000004</v>
      </c>
      <c r="F4338" t="s">
        <v>753</v>
      </c>
      <c r="G4338" t="s">
        <v>775</v>
      </c>
      <c r="H4338" t="s">
        <v>754</v>
      </c>
      <c r="I4338" t="s">
        <v>776</v>
      </c>
    </row>
    <row r="4339" spans="1:9">
      <c r="A4339">
        <v>4338</v>
      </c>
      <c r="B4339" t="s">
        <v>761</v>
      </c>
      <c r="C4339" t="s">
        <v>756</v>
      </c>
      <c r="D4339">
        <v>2024</v>
      </c>
      <c r="E4339">
        <v>-6930.45532</v>
      </c>
      <c r="F4339" t="s">
        <v>753</v>
      </c>
      <c r="G4339" t="s">
        <v>775</v>
      </c>
      <c r="H4339" t="s">
        <v>754</v>
      </c>
      <c r="I4339" t="s">
        <v>776</v>
      </c>
    </row>
    <row r="4340" spans="1:9">
      <c r="A4340">
        <v>4339</v>
      </c>
      <c r="B4340" t="s">
        <v>761</v>
      </c>
      <c r="C4340" t="s">
        <v>756</v>
      </c>
      <c r="D4340">
        <v>2025</v>
      </c>
      <c r="E4340">
        <v>-7543.1979300000003</v>
      </c>
      <c r="F4340" t="s">
        <v>753</v>
      </c>
      <c r="G4340" t="s">
        <v>775</v>
      </c>
      <c r="H4340" t="s">
        <v>754</v>
      </c>
      <c r="I4340" t="s">
        <v>776</v>
      </c>
    </row>
    <row r="4341" spans="1:9">
      <c r="A4341">
        <v>4340</v>
      </c>
      <c r="B4341" t="s">
        <v>761</v>
      </c>
      <c r="C4341" t="s">
        <v>756</v>
      </c>
      <c r="D4341">
        <v>2026</v>
      </c>
      <c r="E4341">
        <v>-9394.3844109999991</v>
      </c>
      <c r="F4341" t="s">
        <v>753</v>
      </c>
      <c r="G4341" t="s">
        <v>775</v>
      </c>
      <c r="H4341" t="s">
        <v>754</v>
      </c>
      <c r="I4341" t="s">
        <v>776</v>
      </c>
    </row>
    <row r="4342" spans="1:9">
      <c r="A4342">
        <v>4341</v>
      </c>
      <c r="B4342" t="s">
        <v>761</v>
      </c>
      <c r="C4342" t="s">
        <v>756</v>
      </c>
      <c r="D4342">
        <v>2027</v>
      </c>
      <c r="E4342">
        <v>-11187.88949</v>
      </c>
      <c r="F4342" t="s">
        <v>753</v>
      </c>
      <c r="G4342" t="s">
        <v>775</v>
      </c>
      <c r="H4342" t="s">
        <v>754</v>
      </c>
      <c r="I4342" t="s">
        <v>776</v>
      </c>
    </row>
    <row r="4343" spans="1:9">
      <c r="A4343">
        <v>4342</v>
      </c>
      <c r="B4343" t="s">
        <v>761</v>
      </c>
      <c r="C4343" t="s">
        <v>756</v>
      </c>
      <c r="D4343">
        <v>2028</v>
      </c>
      <c r="E4343">
        <v>-13357.944369999999</v>
      </c>
      <c r="F4343" t="s">
        <v>753</v>
      </c>
      <c r="G4343" t="s">
        <v>775</v>
      </c>
      <c r="H4343" t="s">
        <v>754</v>
      </c>
      <c r="I4343" t="s">
        <v>776</v>
      </c>
    </row>
    <row r="4344" spans="1:9">
      <c r="A4344">
        <v>4343</v>
      </c>
      <c r="B4344" t="s">
        <v>761</v>
      </c>
      <c r="C4344" t="s">
        <v>756</v>
      </c>
      <c r="D4344">
        <v>2029</v>
      </c>
      <c r="E4344">
        <v>-15289.46372</v>
      </c>
      <c r="F4344" t="s">
        <v>753</v>
      </c>
      <c r="G4344" t="s">
        <v>775</v>
      </c>
      <c r="H4344" t="s">
        <v>754</v>
      </c>
      <c r="I4344" t="s">
        <v>776</v>
      </c>
    </row>
    <row r="4345" spans="1:9">
      <c r="A4345">
        <v>4344</v>
      </c>
      <c r="B4345" t="s">
        <v>761</v>
      </c>
      <c r="C4345" t="s">
        <v>756</v>
      </c>
      <c r="D4345">
        <v>2030</v>
      </c>
      <c r="E4345">
        <v>-16726.50546</v>
      </c>
      <c r="F4345" t="s">
        <v>753</v>
      </c>
      <c r="G4345" t="s">
        <v>775</v>
      </c>
      <c r="H4345" t="s">
        <v>754</v>
      </c>
      <c r="I4345" t="s">
        <v>776</v>
      </c>
    </row>
    <row r="4346" spans="1:9">
      <c r="A4346">
        <v>4345</v>
      </c>
      <c r="B4346" t="s">
        <v>761</v>
      </c>
      <c r="C4346" t="s">
        <v>756</v>
      </c>
      <c r="D4346">
        <v>2031</v>
      </c>
      <c r="E4346">
        <v>-17671.682959999998</v>
      </c>
      <c r="F4346" t="s">
        <v>753</v>
      </c>
      <c r="G4346" t="s">
        <v>775</v>
      </c>
      <c r="H4346" t="s">
        <v>754</v>
      </c>
      <c r="I4346" t="s">
        <v>776</v>
      </c>
    </row>
    <row r="4347" spans="1:9">
      <c r="A4347">
        <v>4346</v>
      </c>
      <c r="B4347" t="s">
        <v>761</v>
      </c>
      <c r="C4347" t="s">
        <v>756</v>
      </c>
      <c r="D4347">
        <v>2032</v>
      </c>
      <c r="E4347">
        <v>-18168.028300000002</v>
      </c>
      <c r="F4347" t="s">
        <v>753</v>
      </c>
      <c r="G4347" t="s">
        <v>775</v>
      </c>
      <c r="H4347" t="s">
        <v>754</v>
      </c>
      <c r="I4347" t="s">
        <v>776</v>
      </c>
    </row>
    <row r="4348" spans="1:9">
      <c r="A4348">
        <v>4347</v>
      </c>
      <c r="B4348" t="s">
        <v>761</v>
      </c>
      <c r="C4348" t="s">
        <v>756</v>
      </c>
      <c r="D4348">
        <v>2033</v>
      </c>
      <c r="E4348">
        <v>-18520.740300000001</v>
      </c>
      <c r="F4348" t="s">
        <v>753</v>
      </c>
      <c r="G4348" t="s">
        <v>775</v>
      </c>
      <c r="H4348" t="s">
        <v>754</v>
      </c>
      <c r="I4348" t="s">
        <v>776</v>
      </c>
    </row>
    <row r="4349" spans="1:9">
      <c r="A4349">
        <v>4348</v>
      </c>
      <c r="B4349" t="s">
        <v>761</v>
      </c>
      <c r="C4349" t="s">
        <v>756</v>
      </c>
      <c r="D4349">
        <v>2034</v>
      </c>
      <c r="E4349">
        <v>-19072.120699999999</v>
      </c>
      <c r="F4349" t="s">
        <v>753</v>
      </c>
      <c r="G4349" t="s">
        <v>775</v>
      </c>
      <c r="H4349" t="s">
        <v>754</v>
      </c>
      <c r="I4349" t="s">
        <v>776</v>
      </c>
    </row>
    <row r="4350" spans="1:9">
      <c r="A4350">
        <v>4349</v>
      </c>
      <c r="B4350" t="s">
        <v>761</v>
      </c>
      <c r="C4350" t="s">
        <v>756</v>
      </c>
      <c r="D4350">
        <v>2035</v>
      </c>
      <c r="E4350">
        <v>-19569.202949999999</v>
      </c>
      <c r="F4350" t="s">
        <v>753</v>
      </c>
      <c r="G4350" t="s">
        <v>775</v>
      </c>
      <c r="H4350" t="s">
        <v>754</v>
      </c>
      <c r="I4350" t="s">
        <v>776</v>
      </c>
    </row>
    <row r="4351" spans="1:9">
      <c r="A4351">
        <v>4350</v>
      </c>
      <c r="B4351" t="s">
        <v>761</v>
      </c>
      <c r="C4351" t="s">
        <v>756</v>
      </c>
      <c r="D4351">
        <v>2036</v>
      </c>
      <c r="E4351">
        <v>-20261.343990000001</v>
      </c>
      <c r="F4351" t="s">
        <v>753</v>
      </c>
      <c r="G4351" t="s">
        <v>775</v>
      </c>
      <c r="H4351" t="s">
        <v>754</v>
      </c>
      <c r="I4351" t="s">
        <v>776</v>
      </c>
    </row>
    <row r="4352" spans="1:9">
      <c r="A4352">
        <v>4351</v>
      </c>
      <c r="B4352" t="s">
        <v>761</v>
      </c>
      <c r="C4352" t="s">
        <v>756</v>
      </c>
      <c r="D4352">
        <v>2037</v>
      </c>
      <c r="E4352">
        <v>-22244.436669999999</v>
      </c>
      <c r="F4352" t="s">
        <v>753</v>
      </c>
      <c r="G4352" t="s">
        <v>775</v>
      </c>
      <c r="H4352" t="s">
        <v>754</v>
      </c>
      <c r="I4352" t="s">
        <v>776</v>
      </c>
    </row>
    <row r="4353" spans="1:9">
      <c r="A4353">
        <v>4352</v>
      </c>
      <c r="B4353" t="s">
        <v>761</v>
      </c>
      <c r="C4353" t="s">
        <v>756</v>
      </c>
      <c r="D4353">
        <v>2038</v>
      </c>
      <c r="E4353">
        <v>-23281.054069999998</v>
      </c>
      <c r="F4353" t="s">
        <v>753</v>
      </c>
      <c r="G4353" t="s">
        <v>775</v>
      </c>
      <c r="H4353" t="s">
        <v>754</v>
      </c>
      <c r="I4353" t="s">
        <v>776</v>
      </c>
    </row>
    <row r="4354" spans="1:9">
      <c r="A4354">
        <v>4353</v>
      </c>
      <c r="B4354" t="s">
        <v>761</v>
      </c>
      <c r="C4354" t="s">
        <v>756</v>
      </c>
      <c r="D4354">
        <v>2039</v>
      </c>
      <c r="E4354">
        <v>-24262.421050000001</v>
      </c>
      <c r="F4354" t="s">
        <v>753</v>
      </c>
      <c r="G4354" t="s">
        <v>775</v>
      </c>
      <c r="H4354" t="s">
        <v>754</v>
      </c>
      <c r="I4354" t="s">
        <v>776</v>
      </c>
    </row>
    <row r="4355" spans="1:9">
      <c r="A4355">
        <v>4354</v>
      </c>
      <c r="B4355" t="s">
        <v>761</v>
      </c>
      <c r="C4355" t="s">
        <v>756</v>
      </c>
      <c r="D4355">
        <v>2040</v>
      </c>
      <c r="E4355">
        <v>-25284.753400000001</v>
      </c>
      <c r="F4355" t="s">
        <v>753</v>
      </c>
      <c r="G4355" t="s">
        <v>775</v>
      </c>
      <c r="H4355" t="s">
        <v>754</v>
      </c>
      <c r="I4355" t="s">
        <v>776</v>
      </c>
    </row>
    <row r="4356" spans="1:9">
      <c r="A4356">
        <v>4355</v>
      </c>
      <c r="B4356" t="s">
        <v>761</v>
      </c>
      <c r="C4356" t="s">
        <v>756</v>
      </c>
      <c r="D4356">
        <v>2041</v>
      </c>
      <c r="E4356">
        <v>-26148.22553</v>
      </c>
      <c r="F4356" t="s">
        <v>753</v>
      </c>
      <c r="G4356" t="s">
        <v>775</v>
      </c>
      <c r="H4356" t="s">
        <v>754</v>
      </c>
      <c r="I4356" t="s">
        <v>776</v>
      </c>
    </row>
    <row r="4357" spans="1:9">
      <c r="A4357">
        <v>4356</v>
      </c>
      <c r="B4357" t="s">
        <v>761</v>
      </c>
      <c r="C4357" t="s">
        <v>756</v>
      </c>
      <c r="D4357">
        <v>2042</v>
      </c>
      <c r="E4357">
        <v>-27038.824089999998</v>
      </c>
      <c r="F4357" t="s">
        <v>753</v>
      </c>
      <c r="G4357" t="s">
        <v>775</v>
      </c>
      <c r="H4357" t="s">
        <v>754</v>
      </c>
      <c r="I4357" t="s">
        <v>776</v>
      </c>
    </row>
    <row r="4358" spans="1:9">
      <c r="A4358">
        <v>4357</v>
      </c>
      <c r="B4358" t="s">
        <v>761</v>
      </c>
      <c r="C4358" t="s">
        <v>756</v>
      </c>
      <c r="D4358">
        <v>2043</v>
      </c>
      <c r="E4358">
        <v>-27573.92268</v>
      </c>
      <c r="F4358" t="s">
        <v>753</v>
      </c>
      <c r="G4358" t="s">
        <v>775</v>
      </c>
      <c r="H4358" t="s">
        <v>754</v>
      </c>
      <c r="I4358" t="s">
        <v>776</v>
      </c>
    </row>
    <row r="4359" spans="1:9">
      <c r="A4359">
        <v>4358</v>
      </c>
      <c r="B4359" t="s">
        <v>761</v>
      </c>
      <c r="C4359" t="s">
        <v>756</v>
      </c>
      <c r="D4359">
        <v>2044</v>
      </c>
      <c r="E4359">
        <v>-27525.3992</v>
      </c>
      <c r="F4359" t="s">
        <v>753</v>
      </c>
      <c r="G4359" t="s">
        <v>775</v>
      </c>
      <c r="H4359" t="s">
        <v>754</v>
      </c>
      <c r="I4359" t="s">
        <v>776</v>
      </c>
    </row>
    <row r="4360" spans="1:9">
      <c r="A4360">
        <v>4359</v>
      </c>
      <c r="B4360" t="s">
        <v>761</v>
      </c>
      <c r="C4360" t="s">
        <v>756</v>
      </c>
      <c r="D4360">
        <v>2045</v>
      </c>
      <c r="E4360">
        <v>-27225.256870000001</v>
      </c>
      <c r="F4360" t="s">
        <v>753</v>
      </c>
      <c r="G4360" t="s">
        <v>775</v>
      </c>
      <c r="H4360" t="s">
        <v>754</v>
      </c>
      <c r="I4360" t="s">
        <v>776</v>
      </c>
    </row>
    <row r="4361" spans="1:9">
      <c r="A4361">
        <v>4360</v>
      </c>
      <c r="B4361" t="s">
        <v>761</v>
      </c>
      <c r="C4361" t="s">
        <v>756</v>
      </c>
      <c r="D4361">
        <v>2046</v>
      </c>
      <c r="E4361">
        <v>-25902.919379999999</v>
      </c>
      <c r="F4361" t="s">
        <v>753</v>
      </c>
      <c r="G4361" t="s">
        <v>775</v>
      </c>
      <c r="H4361" t="s">
        <v>754</v>
      </c>
      <c r="I4361" t="s">
        <v>776</v>
      </c>
    </row>
    <row r="4362" spans="1:9">
      <c r="A4362">
        <v>4361</v>
      </c>
      <c r="B4362" t="s">
        <v>761</v>
      </c>
      <c r="C4362" t="s">
        <v>756</v>
      </c>
      <c r="D4362">
        <v>2047</v>
      </c>
      <c r="E4362">
        <v>-24598.516889999999</v>
      </c>
      <c r="F4362" t="s">
        <v>753</v>
      </c>
      <c r="G4362" t="s">
        <v>775</v>
      </c>
      <c r="H4362" t="s">
        <v>754</v>
      </c>
      <c r="I4362" t="s">
        <v>776</v>
      </c>
    </row>
    <row r="4363" spans="1:9">
      <c r="A4363">
        <v>4362</v>
      </c>
      <c r="B4363" t="s">
        <v>761</v>
      </c>
      <c r="C4363" t="s">
        <v>756</v>
      </c>
      <c r="D4363">
        <v>2048</v>
      </c>
      <c r="E4363">
        <v>-23860.690190000001</v>
      </c>
      <c r="F4363" t="s">
        <v>753</v>
      </c>
      <c r="G4363" t="s">
        <v>775</v>
      </c>
      <c r="H4363" t="s">
        <v>754</v>
      </c>
      <c r="I4363" t="s">
        <v>776</v>
      </c>
    </row>
    <row r="4364" spans="1:9">
      <c r="A4364">
        <v>4363</v>
      </c>
      <c r="B4364" t="s">
        <v>761</v>
      </c>
      <c r="C4364" t="s">
        <v>756</v>
      </c>
      <c r="D4364">
        <v>2049</v>
      </c>
      <c r="E4364">
        <v>-22965.36793</v>
      </c>
      <c r="F4364" t="s">
        <v>753</v>
      </c>
      <c r="G4364" t="s">
        <v>775</v>
      </c>
      <c r="H4364" t="s">
        <v>754</v>
      </c>
      <c r="I4364" t="s">
        <v>776</v>
      </c>
    </row>
    <row r="4365" spans="1:9">
      <c r="A4365">
        <v>4364</v>
      </c>
      <c r="B4365" t="s">
        <v>761</v>
      </c>
      <c r="C4365" t="s">
        <v>756</v>
      </c>
      <c r="D4365">
        <v>2050</v>
      </c>
      <c r="E4365">
        <v>-23251.174180000002</v>
      </c>
      <c r="F4365" t="s">
        <v>753</v>
      </c>
      <c r="G4365" t="s">
        <v>775</v>
      </c>
      <c r="H4365" t="s">
        <v>754</v>
      </c>
      <c r="I4365" t="s">
        <v>776</v>
      </c>
    </row>
    <row r="4366" spans="1:9">
      <c r="A4366">
        <v>4365</v>
      </c>
      <c r="B4366" t="s">
        <v>761</v>
      </c>
      <c r="C4366" t="s">
        <v>757</v>
      </c>
      <c r="D4366">
        <v>2020</v>
      </c>
      <c r="E4366">
        <v>115.48890830000001</v>
      </c>
      <c r="F4366" t="s">
        <v>753</v>
      </c>
      <c r="G4366" t="s">
        <v>775</v>
      </c>
      <c r="H4366" t="s">
        <v>754</v>
      </c>
      <c r="I4366" t="s">
        <v>776</v>
      </c>
    </row>
    <row r="4367" spans="1:9">
      <c r="A4367">
        <v>4366</v>
      </c>
      <c r="B4367" t="s">
        <v>761</v>
      </c>
      <c r="C4367" t="s">
        <v>757</v>
      </c>
      <c r="D4367">
        <v>2021</v>
      </c>
      <c r="E4367">
        <v>113.56212979999999</v>
      </c>
      <c r="F4367" t="s">
        <v>753</v>
      </c>
      <c r="G4367" t="s">
        <v>775</v>
      </c>
      <c r="H4367" t="s">
        <v>754</v>
      </c>
      <c r="I4367" t="s">
        <v>776</v>
      </c>
    </row>
    <row r="4368" spans="1:9">
      <c r="A4368">
        <v>4367</v>
      </c>
      <c r="B4368" t="s">
        <v>761</v>
      </c>
      <c r="C4368" t="s">
        <v>757</v>
      </c>
      <c r="D4368">
        <v>2022</v>
      </c>
      <c r="E4368">
        <v>125.6161551</v>
      </c>
      <c r="F4368" t="s">
        <v>753</v>
      </c>
      <c r="G4368" t="s">
        <v>775</v>
      </c>
      <c r="H4368" t="s">
        <v>754</v>
      </c>
      <c r="I4368" t="s">
        <v>776</v>
      </c>
    </row>
    <row r="4369" spans="1:9">
      <c r="A4369">
        <v>4368</v>
      </c>
      <c r="B4369" t="s">
        <v>761</v>
      </c>
      <c r="C4369" t="s">
        <v>757</v>
      </c>
      <c r="D4369">
        <v>2023</v>
      </c>
      <c r="E4369">
        <v>137.11654799999999</v>
      </c>
      <c r="F4369" t="s">
        <v>753</v>
      </c>
      <c r="G4369" t="s">
        <v>775</v>
      </c>
      <c r="H4369" t="s">
        <v>754</v>
      </c>
      <c r="I4369" t="s">
        <v>776</v>
      </c>
    </row>
    <row r="4370" spans="1:9">
      <c r="A4370">
        <v>4369</v>
      </c>
      <c r="B4370" t="s">
        <v>761</v>
      </c>
      <c r="C4370" t="s">
        <v>757</v>
      </c>
      <c r="D4370">
        <v>2024</v>
      </c>
      <c r="E4370">
        <v>127.715889</v>
      </c>
      <c r="F4370" t="s">
        <v>753</v>
      </c>
      <c r="G4370" t="s">
        <v>775</v>
      </c>
      <c r="H4370" t="s">
        <v>754</v>
      </c>
      <c r="I4370" t="s">
        <v>776</v>
      </c>
    </row>
    <row r="4371" spans="1:9">
      <c r="A4371">
        <v>4370</v>
      </c>
      <c r="B4371" t="s">
        <v>761</v>
      </c>
      <c r="C4371" t="s">
        <v>757</v>
      </c>
      <c r="D4371">
        <v>2025</v>
      </c>
      <c r="E4371">
        <v>127.715889</v>
      </c>
      <c r="F4371" t="s">
        <v>753</v>
      </c>
      <c r="G4371" t="s">
        <v>775</v>
      </c>
      <c r="H4371" t="s">
        <v>754</v>
      </c>
      <c r="I4371" t="s">
        <v>776</v>
      </c>
    </row>
    <row r="4372" spans="1:9">
      <c r="A4372">
        <v>4371</v>
      </c>
      <c r="B4372" t="s">
        <v>761</v>
      </c>
      <c r="C4372" t="s">
        <v>757</v>
      </c>
      <c r="D4372">
        <v>2026</v>
      </c>
      <c r="E4372">
        <v>127.715889</v>
      </c>
      <c r="F4372" t="s">
        <v>753</v>
      </c>
      <c r="G4372" t="s">
        <v>775</v>
      </c>
      <c r="H4372" t="s">
        <v>754</v>
      </c>
      <c r="I4372" t="s">
        <v>776</v>
      </c>
    </row>
    <row r="4373" spans="1:9">
      <c r="A4373">
        <v>4372</v>
      </c>
      <c r="B4373" t="s">
        <v>761</v>
      </c>
      <c r="C4373" t="s">
        <v>757</v>
      </c>
      <c r="D4373">
        <v>2027</v>
      </c>
      <c r="E4373">
        <v>127.715889</v>
      </c>
      <c r="F4373" t="s">
        <v>753</v>
      </c>
      <c r="G4373" t="s">
        <v>775</v>
      </c>
      <c r="H4373" t="s">
        <v>754</v>
      </c>
      <c r="I4373" t="s">
        <v>776</v>
      </c>
    </row>
    <row r="4374" spans="1:9">
      <c r="A4374">
        <v>4373</v>
      </c>
      <c r="B4374" t="s">
        <v>761</v>
      </c>
      <c r="C4374" t="s">
        <v>757</v>
      </c>
      <c r="D4374">
        <v>2028</v>
      </c>
      <c r="E4374">
        <v>127.715889</v>
      </c>
      <c r="F4374" t="s">
        <v>753</v>
      </c>
      <c r="G4374" t="s">
        <v>775</v>
      </c>
      <c r="H4374" t="s">
        <v>754</v>
      </c>
      <c r="I4374" t="s">
        <v>776</v>
      </c>
    </row>
    <row r="4375" spans="1:9">
      <c r="A4375">
        <v>4374</v>
      </c>
      <c r="B4375" t="s">
        <v>761</v>
      </c>
      <c r="C4375" t="s">
        <v>757</v>
      </c>
      <c r="D4375">
        <v>2029</v>
      </c>
      <c r="E4375">
        <v>127.715889</v>
      </c>
      <c r="F4375" t="s">
        <v>753</v>
      </c>
      <c r="G4375" t="s">
        <v>775</v>
      </c>
      <c r="H4375" t="s">
        <v>754</v>
      </c>
      <c r="I4375" t="s">
        <v>776</v>
      </c>
    </row>
    <row r="4376" spans="1:9">
      <c r="A4376">
        <v>4375</v>
      </c>
      <c r="B4376" t="s">
        <v>761</v>
      </c>
      <c r="C4376" t="s">
        <v>757</v>
      </c>
      <c r="D4376">
        <v>2030</v>
      </c>
      <c r="E4376">
        <v>127.715889</v>
      </c>
      <c r="F4376" t="s">
        <v>753</v>
      </c>
      <c r="G4376" t="s">
        <v>775</v>
      </c>
      <c r="H4376" t="s">
        <v>754</v>
      </c>
      <c r="I4376" t="s">
        <v>776</v>
      </c>
    </row>
    <row r="4377" spans="1:9">
      <c r="A4377">
        <v>4376</v>
      </c>
      <c r="B4377" t="s">
        <v>761</v>
      </c>
      <c r="C4377" t="s">
        <v>757</v>
      </c>
      <c r="D4377">
        <v>2031</v>
      </c>
      <c r="E4377">
        <v>127.715889</v>
      </c>
      <c r="F4377" t="s">
        <v>753</v>
      </c>
      <c r="G4377" t="s">
        <v>775</v>
      </c>
      <c r="H4377" t="s">
        <v>754</v>
      </c>
      <c r="I4377" t="s">
        <v>776</v>
      </c>
    </row>
    <row r="4378" spans="1:9">
      <c r="A4378">
        <v>4377</v>
      </c>
      <c r="B4378" t="s">
        <v>761</v>
      </c>
      <c r="C4378" t="s">
        <v>757</v>
      </c>
      <c r="D4378">
        <v>2032</v>
      </c>
      <c r="E4378">
        <v>127.715889</v>
      </c>
      <c r="F4378" t="s">
        <v>753</v>
      </c>
      <c r="G4378" t="s">
        <v>775</v>
      </c>
      <c r="H4378" t="s">
        <v>754</v>
      </c>
      <c r="I4378" t="s">
        <v>776</v>
      </c>
    </row>
    <row r="4379" spans="1:9">
      <c r="A4379">
        <v>4378</v>
      </c>
      <c r="B4379" t="s">
        <v>761</v>
      </c>
      <c r="C4379" t="s">
        <v>757</v>
      </c>
      <c r="D4379">
        <v>2033</v>
      </c>
      <c r="E4379">
        <v>127.715889</v>
      </c>
      <c r="F4379" t="s">
        <v>753</v>
      </c>
      <c r="G4379" t="s">
        <v>775</v>
      </c>
      <c r="H4379" t="s">
        <v>754</v>
      </c>
      <c r="I4379" t="s">
        <v>776</v>
      </c>
    </row>
    <row r="4380" spans="1:9">
      <c r="A4380">
        <v>4379</v>
      </c>
      <c r="B4380" t="s">
        <v>761</v>
      </c>
      <c r="C4380" t="s">
        <v>757</v>
      </c>
      <c r="D4380">
        <v>2034</v>
      </c>
      <c r="E4380">
        <v>127.715889</v>
      </c>
      <c r="F4380" t="s">
        <v>753</v>
      </c>
      <c r="G4380" t="s">
        <v>775</v>
      </c>
      <c r="H4380" t="s">
        <v>754</v>
      </c>
      <c r="I4380" t="s">
        <v>776</v>
      </c>
    </row>
    <row r="4381" spans="1:9">
      <c r="A4381">
        <v>4380</v>
      </c>
      <c r="B4381" t="s">
        <v>761</v>
      </c>
      <c r="C4381" t="s">
        <v>757</v>
      </c>
      <c r="D4381">
        <v>2035</v>
      </c>
      <c r="E4381">
        <v>127.715889</v>
      </c>
      <c r="F4381" t="s">
        <v>753</v>
      </c>
      <c r="G4381" t="s">
        <v>775</v>
      </c>
      <c r="H4381" t="s">
        <v>754</v>
      </c>
      <c r="I4381" t="s">
        <v>776</v>
      </c>
    </row>
    <row r="4382" spans="1:9">
      <c r="A4382">
        <v>4381</v>
      </c>
      <c r="B4382" t="s">
        <v>761</v>
      </c>
      <c r="C4382" t="s">
        <v>757</v>
      </c>
      <c r="D4382">
        <v>2036</v>
      </c>
      <c r="E4382">
        <v>127.715889</v>
      </c>
      <c r="F4382" t="s">
        <v>753</v>
      </c>
      <c r="G4382" t="s">
        <v>775</v>
      </c>
      <c r="H4382" t="s">
        <v>754</v>
      </c>
      <c r="I4382" t="s">
        <v>776</v>
      </c>
    </row>
    <row r="4383" spans="1:9">
      <c r="A4383">
        <v>4382</v>
      </c>
      <c r="B4383" t="s">
        <v>761</v>
      </c>
      <c r="C4383" t="s">
        <v>757</v>
      </c>
      <c r="D4383">
        <v>2037</v>
      </c>
      <c r="E4383">
        <v>127.715889</v>
      </c>
      <c r="F4383" t="s">
        <v>753</v>
      </c>
      <c r="G4383" t="s">
        <v>775</v>
      </c>
      <c r="H4383" t="s">
        <v>754</v>
      </c>
      <c r="I4383" t="s">
        <v>776</v>
      </c>
    </row>
    <row r="4384" spans="1:9">
      <c r="A4384">
        <v>4383</v>
      </c>
      <c r="B4384" t="s">
        <v>761</v>
      </c>
      <c r="C4384" t="s">
        <v>757</v>
      </c>
      <c r="D4384">
        <v>2038</v>
      </c>
      <c r="E4384">
        <v>127.715889</v>
      </c>
      <c r="F4384" t="s">
        <v>753</v>
      </c>
      <c r="G4384" t="s">
        <v>775</v>
      </c>
      <c r="H4384" t="s">
        <v>754</v>
      </c>
      <c r="I4384" t="s">
        <v>776</v>
      </c>
    </row>
    <row r="4385" spans="1:9">
      <c r="A4385">
        <v>4384</v>
      </c>
      <c r="B4385" t="s">
        <v>761</v>
      </c>
      <c r="C4385" t="s">
        <v>757</v>
      </c>
      <c r="D4385">
        <v>2039</v>
      </c>
      <c r="E4385">
        <v>127.715889</v>
      </c>
      <c r="F4385" t="s">
        <v>753</v>
      </c>
      <c r="G4385" t="s">
        <v>775</v>
      </c>
      <c r="H4385" t="s">
        <v>754</v>
      </c>
      <c r="I4385" t="s">
        <v>776</v>
      </c>
    </row>
    <row r="4386" spans="1:9">
      <c r="A4386">
        <v>4385</v>
      </c>
      <c r="B4386" t="s">
        <v>761</v>
      </c>
      <c r="C4386" t="s">
        <v>757</v>
      </c>
      <c r="D4386">
        <v>2040</v>
      </c>
      <c r="E4386">
        <v>127.715889</v>
      </c>
      <c r="F4386" t="s">
        <v>753</v>
      </c>
      <c r="G4386" t="s">
        <v>775</v>
      </c>
      <c r="H4386" t="s">
        <v>754</v>
      </c>
      <c r="I4386" t="s">
        <v>776</v>
      </c>
    </row>
    <row r="4387" spans="1:9">
      <c r="A4387">
        <v>4386</v>
      </c>
      <c r="B4387" t="s">
        <v>761</v>
      </c>
      <c r="C4387" t="s">
        <v>757</v>
      </c>
      <c r="D4387">
        <v>2041</v>
      </c>
      <c r="E4387">
        <v>127.715889</v>
      </c>
      <c r="F4387" t="s">
        <v>753</v>
      </c>
      <c r="G4387" t="s">
        <v>775</v>
      </c>
      <c r="H4387" t="s">
        <v>754</v>
      </c>
      <c r="I4387" t="s">
        <v>776</v>
      </c>
    </row>
    <row r="4388" spans="1:9">
      <c r="A4388">
        <v>4387</v>
      </c>
      <c r="B4388" t="s">
        <v>761</v>
      </c>
      <c r="C4388" t="s">
        <v>757</v>
      </c>
      <c r="D4388">
        <v>2042</v>
      </c>
      <c r="E4388">
        <v>127.715889</v>
      </c>
      <c r="F4388" t="s">
        <v>753</v>
      </c>
      <c r="G4388" t="s">
        <v>775</v>
      </c>
      <c r="H4388" t="s">
        <v>754</v>
      </c>
      <c r="I4388" t="s">
        <v>776</v>
      </c>
    </row>
    <row r="4389" spans="1:9">
      <c r="A4389">
        <v>4388</v>
      </c>
      <c r="B4389" t="s">
        <v>761</v>
      </c>
      <c r="C4389" t="s">
        <v>757</v>
      </c>
      <c r="D4389">
        <v>2043</v>
      </c>
      <c r="E4389">
        <v>127.715889</v>
      </c>
      <c r="F4389" t="s">
        <v>753</v>
      </c>
      <c r="G4389" t="s">
        <v>775</v>
      </c>
      <c r="H4389" t="s">
        <v>754</v>
      </c>
      <c r="I4389" t="s">
        <v>776</v>
      </c>
    </row>
    <row r="4390" spans="1:9">
      <c r="A4390">
        <v>4389</v>
      </c>
      <c r="B4390" t="s">
        <v>761</v>
      </c>
      <c r="C4390" t="s">
        <v>757</v>
      </c>
      <c r="D4390">
        <v>2044</v>
      </c>
      <c r="E4390">
        <v>127.715889</v>
      </c>
      <c r="F4390" t="s">
        <v>753</v>
      </c>
      <c r="G4390" t="s">
        <v>775</v>
      </c>
      <c r="H4390" t="s">
        <v>754</v>
      </c>
      <c r="I4390" t="s">
        <v>776</v>
      </c>
    </row>
    <row r="4391" spans="1:9">
      <c r="A4391">
        <v>4390</v>
      </c>
      <c r="B4391" t="s">
        <v>761</v>
      </c>
      <c r="C4391" t="s">
        <v>757</v>
      </c>
      <c r="D4391">
        <v>2045</v>
      </c>
      <c r="E4391">
        <v>127.715889</v>
      </c>
      <c r="F4391" t="s">
        <v>753</v>
      </c>
      <c r="G4391" t="s">
        <v>775</v>
      </c>
      <c r="H4391" t="s">
        <v>754</v>
      </c>
      <c r="I4391" t="s">
        <v>776</v>
      </c>
    </row>
    <row r="4392" spans="1:9">
      <c r="A4392">
        <v>4391</v>
      </c>
      <c r="B4392" t="s">
        <v>761</v>
      </c>
      <c r="C4392" t="s">
        <v>757</v>
      </c>
      <c r="D4392">
        <v>2046</v>
      </c>
      <c r="E4392">
        <v>127.715889</v>
      </c>
      <c r="F4392" t="s">
        <v>753</v>
      </c>
      <c r="G4392" t="s">
        <v>775</v>
      </c>
      <c r="H4392" t="s">
        <v>754</v>
      </c>
      <c r="I4392" t="s">
        <v>776</v>
      </c>
    </row>
    <row r="4393" spans="1:9">
      <c r="A4393">
        <v>4392</v>
      </c>
      <c r="B4393" t="s">
        <v>761</v>
      </c>
      <c r="C4393" t="s">
        <v>757</v>
      </c>
      <c r="D4393">
        <v>2047</v>
      </c>
      <c r="E4393">
        <v>127.715889</v>
      </c>
      <c r="F4393" t="s">
        <v>753</v>
      </c>
      <c r="G4393" t="s">
        <v>775</v>
      </c>
      <c r="H4393" t="s">
        <v>754</v>
      </c>
      <c r="I4393" t="s">
        <v>776</v>
      </c>
    </row>
    <row r="4394" spans="1:9">
      <c r="A4394">
        <v>4393</v>
      </c>
      <c r="B4394" t="s">
        <v>761</v>
      </c>
      <c r="C4394" t="s">
        <v>757</v>
      </c>
      <c r="D4394">
        <v>2048</v>
      </c>
      <c r="E4394">
        <v>127.715889</v>
      </c>
      <c r="F4394" t="s">
        <v>753</v>
      </c>
      <c r="G4394" t="s">
        <v>775</v>
      </c>
      <c r="H4394" t="s">
        <v>754</v>
      </c>
      <c r="I4394" t="s">
        <v>776</v>
      </c>
    </row>
    <row r="4395" spans="1:9">
      <c r="A4395">
        <v>4394</v>
      </c>
      <c r="B4395" t="s">
        <v>761</v>
      </c>
      <c r="C4395" t="s">
        <v>757</v>
      </c>
      <c r="D4395">
        <v>2049</v>
      </c>
      <c r="E4395">
        <v>127.715889</v>
      </c>
      <c r="F4395" t="s">
        <v>753</v>
      </c>
      <c r="G4395" t="s">
        <v>775</v>
      </c>
      <c r="H4395" t="s">
        <v>754</v>
      </c>
      <c r="I4395" t="s">
        <v>776</v>
      </c>
    </row>
    <row r="4396" spans="1:9">
      <c r="A4396">
        <v>4395</v>
      </c>
      <c r="B4396" t="s">
        <v>761</v>
      </c>
      <c r="C4396" t="s">
        <v>757</v>
      </c>
      <c r="D4396">
        <v>2050</v>
      </c>
      <c r="E4396">
        <v>127.715889</v>
      </c>
      <c r="F4396" t="s">
        <v>753</v>
      </c>
      <c r="G4396" t="s">
        <v>775</v>
      </c>
      <c r="H4396" t="s">
        <v>754</v>
      </c>
      <c r="I4396" t="s">
        <v>776</v>
      </c>
    </row>
    <row r="4397" spans="1:9">
      <c r="A4397">
        <v>4396</v>
      </c>
      <c r="B4397" t="s">
        <v>762</v>
      </c>
      <c r="C4397" t="s">
        <v>752</v>
      </c>
      <c r="D4397">
        <v>1990</v>
      </c>
      <c r="E4397">
        <v>1240.4314687936931</v>
      </c>
      <c r="F4397" t="s">
        <v>753</v>
      </c>
      <c r="G4397" t="s">
        <v>775</v>
      </c>
      <c r="H4397" t="s">
        <v>754</v>
      </c>
      <c r="I4397" t="s">
        <v>776</v>
      </c>
    </row>
    <row r="4398" spans="1:9">
      <c r="A4398">
        <v>4397</v>
      </c>
      <c r="B4398" t="s">
        <v>762</v>
      </c>
      <c r="C4398" t="s">
        <v>752</v>
      </c>
      <c r="D4398">
        <v>1991</v>
      </c>
      <c r="E4398">
        <v>1213.518610854713</v>
      </c>
      <c r="F4398" t="s">
        <v>753</v>
      </c>
      <c r="G4398" t="s">
        <v>775</v>
      </c>
      <c r="H4398" t="s">
        <v>754</v>
      </c>
      <c r="I4398" t="s">
        <v>776</v>
      </c>
    </row>
    <row r="4399" spans="1:9">
      <c r="A4399">
        <v>4398</v>
      </c>
      <c r="B4399" t="s">
        <v>762</v>
      </c>
      <c r="C4399" t="s">
        <v>752</v>
      </c>
      <c r="D4399">
        <v>1992</v>
      </c>
      <c r="E4399">
        <v>1163.806171800868</v>
      </c>
      <c r="F4399" t="s">
        <v>753</v>
      </c>
      <c r="G4399" t="s">
        <v>775</v>
      </c>
      <c r="H4399" t="s">
        <v>754</v>
      </c>
      <c r="I4399" t="s">
        <v>776</v>
      </c>
    </row>
    <row r="4400" spans="1:9">
      <c r="A4400">
        <v>4399</v>
      </c>
      <c r="B4400" t="s">
        <v>762</v>
      </c>
      <c r="C4400" t="s">
        <v>752</v>
      </c>
      <c r="D4400">
        <v>1993</v>
      </c>
      <c r="E4400">
        <v>1243.887379777761</v>
      </c>
      <c r="F4400" t="s">
        <v>753</v>
      </c>
      <c r="G4400" t="s">
        <v>775</v>
      </c>
      <c r="H4400" t="s">
        <v>754</v>
      </c>
      <c r="I4400" t="s">
        <v>776</v>
      </c>
    </row>
    <row r="4401" spans="1:9">
      <c r="A4401">
        <v>4400</v>
      </c>
      <c r="B4401" t="s">
        <v>762</v>
      </c>
      <c r="C4401" t="s">
        <v>752</v>
      </c>
      <c r="D4401">
        <v>1994</v>
      </c>
      <c r="E4401">
        <v>1327.129206522329</v>
      </c>
      <c r="F4401" t="s">
        <v>753</v>
      </c>
      <c r="G4401" t="s">
        <v>775</v>
      </c>
      <c r="H4401" t="s">
        <v>754</v>
      </c>
      <c r="I4401" t="s">
        <v>776</v>
      </c>
    </row>
    <row r="4402" spans="1:9">
      <c r="A4402">
        <v>4401</v>
      </c>
      <c r="B4402" t="s">
        <v>762</v>
      </c>
      <c r="C4402" t="s">
        <v>752</v>
      </c>
      <c r="D4402">
        <v>1995</v>
      </c>
      <c r="E4402">
        <v>1119.9378086325189</v>
      </c>
      <c r="F4402" t="s">
        <v>753</v>
      </c>
      <c r="G4402" t="s">
        <v>775</v>
      </c>
      <c r="H4402" t="s">
        <v>754</v>
      </c>
      <c r="I4402" t="s">
        <v>776</v>
      </c>
    </row>
    <row r="4403" spans="1:9">
      <c r="A4403">
        <v>4402</v>
      </c>
      <c r="B4403" t="s">
        <v>762</v>
      </c>
      <c r="C4403" t="s">
        <v>752</v>
      </c>
      <c r="D4403">
        <v>1996</v>
      </c>
      <c r="E4403">
        <v>1394.260840224734</v>
      </c>
      <c r="F4403" t="s">
        <v>753</v>
      </c>
      <c r="G4403" t="s">
        <v>775</v>
      </c>
      <c r="H4403" t="s">
        <v>754</v>
      </c>
      <c r="I4403" t="s">
        <v>776</v>
      </c>
    </row>
    <row r="4404" spans="1:9">
      <c r="A4404">
        <v>4403</v>
      </c>
      <c r="B4404" t="s">
        <v>762</v>
      </c>
      <c r="C4404" t="s">
        <v>752</v>
      </c>
      <c r="D4404">
        <v>1997</v>
      </c>
      <c r="E4404">
        <v>1365.170407471049</v>
      </c>
      <c r="F4404" t="s">
        <v>753</v>
      </c>
      <c r="G4404" t="s">
        <v>775</v>
      </c>
      <c r="H4404" t="s">
        <v>754</v>
      </c>
      <c r="I4404" t="s">
        <v>776</v>
      </c>
    </row>
    <row r="4405" spans="1:9">
      <c r="A4405">
        <v>4404</v>
      </c>
      <c r="B4405" t="s">
        <v>762</v>
      </c>
      <c r="C4405" t="s">
        <v>752</v>
      </c>
      <c r="D4405">
        <v>1998</v>
      </c>
      <c r="E4405">
        <v>1353.9295399977379</v>
      </c>
      <c r="F4405" t="s">
        <v>753</v>
      </c>
      <c r="G4405" t="s">
        <v>775</v>
      </c>
      <c r="H4405" t="s">
        <v>754</v>
      </c>
      <c r="I4405" t="s">
        <v>776</v>
      </c>
    </row>
    <row r="4406" spans="1:9">
      <c r="A4406">
        <v>4405</v>
      </c>
      <c r="B4406" t="s">
        <v>762</v>
      </c>
      <c r="C4406" t="s">
        <v>752</v>
      </c>
      <c r="D4406">
        <v>1999</v>
      </c>
      <c r="E4406">
        <v>1336.3556530758019</v>
      </c>
      <c r="F4406" t="s">
        <v>753</v>
      </c>
      <c r="G4406" t="s">
        <v>775</v>
      </c>
      <c r="H4406" t="s">
        <v>754</v>
      </c>
      <c r="I4406" t="s">
        <v>776</v>
      </c>
    </row>
    <row r="4407" spans="1:9">
      <c r="A4407">
        <v>4406</v>
      </c>
      <c r="B4407" t="s">
        <v>762</v>
      </c>
      <c r="C4407" t="s">
        <v>752</v>
      </c>
      <c r="D4407">
        <v>2000</v>
      </c>
      <c r="E4407">
        <v>1264.170038927738</v>
      </c>
      <c r="F4407" t="s">
        <v>753</v>
      </c>
      <c r="G4407" t="s">
        <v>775</v>
      </c>
      <c r="H4407" t="s">
        <v>754</v>
      </c>
      <c r="I4407" t="s">
        <v>776</v>
      </c>
    </row>
    <row r="4408" spans="1:9">
      <c r="A4408">
        <v>4407</v>
      </c>
      <c r="B4408" t="s">
        <v>762</v>
      </c>
      <c r="C4408" t="s">
        <v>752</v>
      </c>
      <c r="D4408">
        <v>2001</v>
      </c>
      <c r="E4408">
        <v>1303.4221309134689</v>
      </c>
      <c r="F4408" t="s">
        <v>753</v>
      </c>
      <c r="G4408" t="s">
        <v>775</v>
      </c>
      <c r="H4408" t="s">
        <v>754</v>
      </c>
      <c r="I4408" t="s">
        <v>776</v>
      </c>
    </row>
    <row r="4409" spans="1:9">
      <c r="A4409">
        <v>4408</v>
      </c>
      <c r="B4409" t="s">
        <v>762</v>
      </c>
      <c r="C4409" t="s">
        <v>752</v>
      </c>
      <c r="D4409">
        <v>2002</v>
      </c>
      <c r="E4409">
        <v>1189.6981663523991</v>
      </c>
      <c r="F4409" t="s">
        <v>753</v>
      </c>
      <c r="G4409" t="s">
        <v>775</v>
      </c>
      <c r="H4409" t="s">
        <v>754</v>
      </c>
      <c r="I4409" t="s">
        <v>776</v>
      </c>
    </row>
    <row r="4410" spans="1:9">
      <c r="A4410">
        <v>4409</v>
      </c>
      <c r="B4410" t="s">
        <v>762</v>
      </c>
      <c r="C4410" t="s">
        <v>752</v>
      </c>
      <c r="D4410">
        <v>2003</v>
      </c>
      <c r="E4410">
        <v>1045.3597396662369</v>
      </c>
      <c r="F4410" t="s">
        <v>753</v>
      </c>
      <c r="G4410" t="s">
        <v>775</v>
      </c>
      <c r="H4410" t="s">
        <v>754</v>
      </c>
      <c r="I4410" t="s">
        <v>776</v>
      </c>
    </row>
    <row r="4411" spans="1:9">
      <c r="A4411">
        <v>4410</v>
      </c>
      <c r="B4411" t="s">
        <v>762</v>
      </c>
      <c r="C4411" t="s">
        <v>752</v>
      </c>
      <c r="D4411">
        <v>2004</v>
      </c>
      <c r="E4411">
        <v>1079.9375797810019</v>
      </c>
      <c r="F4411" t="s">
        <v>753</v>
      </c>
      <c r="G4411" t="s">
        <v>775</v>
      </c>
      <c r="H4411" t="s">
        <v>754</v>
      </c>
      <c r="I4411" t="s">
        <v>776</v>
      </c>
    </row>
    <row r="4412" spans="1:9">
      <c r="A4412">
        <v>4411</v>
      </c>
      <c r="B4412" t="s">
        <v>762</v>
      </c>
      <c r="C4412" t="s">
        <v>752</v>
      </c>
      <c r="D4412">
        <v>2005</v>
      </c>
      <c r="E4412">
        <v>1232.5721388107199</v>
      </c>
      <c r="F4412" t="s">
        <v>753</v>
      </c>
      <c r="G4412" t="s">
        <v>775</v>
      </c>
      <c r="H4412" t="s">
        <v>754</v>
      </c>
      <c r="I4412" t="s">
        <v>776</v>
      </c>
    </row>
    <row r="4413" spans="1:9">
      <c r="A4413">
        <v>4412</v>
      </c>
      <c r="B4413" t="s">
        <v>762</v>
      </c>
      <c r="C4413" t="s">
        <v>752</v>
      </c>
      <c r="D4413">
        <v>2006</v>
      </c>
      <c r="E4413">
        <v>1599.827044793841</v>
      </c>
      <c r="F4413" t="s">
        <v>753</v>
      </c>
      <c r="G4413" t="s">
        <v>775</v>
      </c>
      <c r="H4413" t="s">
        <v>754</v>
      </c>
      <c r="I4413" t="s">
        <v>776</v>
      </c>
    </row>
    <row r="4414" spans="1:9">
      <c r="A4414">
        <v>4413</v>
      </c>
      <c r="B4414" t="s">
        <v>762</v>
      </c>
      <c r="C4414" t="s">
        <v>752</v>
      </c>
      <c r="D4414">
        <v>2007</v>
      </c>
      <c r="E4414">
        <v>1339.0480964758431</v>
      </c>
      <c r="F4414" t="s">
        <v>753</v>
      </c>
      <c r="G4414" t="s">
        <v>775</v>
      </c>
      <c r="H4414" t="s">
        <v>754</v>
      </c>
      <c r="I4414" t="s">
        <v>776</v>
      </c>
    </row>
    <row r="4415" spans="1:9">
      <c r="A4415">
        <v>4414</v>
      </c>
      <c r="B4415" t="s">
        <v>762</v>
      </c>
      <c r="C4415" t="s">
        <v>752</v>
      </c>
      <c r="D4415">
        <v>2008</v>
      </c>
      <c r="E4415">
        <v>1084.9973782052109</v>
      </c>
      <c r="F4415" t="s">
        <v>753</v>
      </c>
      <c r="G4415" t="s">
        <v>775</v>
      </c>
      <c r="H4415" t="s">
        <v>754</v>
      </c>
      <c r="I4415" t="s">
        <v>776</v>
      </c>
    </row>
    <row r="4416" spans="1:9">
      <c r="A4416">
        <v>4415</v>
      </c>
      <c r="B4416" t="s">
        <v>762</v>
      </c>
      <c r="C4416" t="s">
        <v>752</v>
      </c>
      <c r="D4416">
        <v>2009</v>
      </c>
      <c r="E4416">
        <v>1235.3487287746659</v>
      </c>
      <c r="F4416" t="s">
        <v>753</v>
      </c>
      <c r="G4416" t="s">
        <v>775</v>
      </c>
      <c r="H4416" t="s">
        <v>754</v>
      </c>
      <c r="I4416" t="s">
        <v>776</v>
      </c>
    </row>
    <row r="4417" spans="1:9">
      <c r="A4417">
        <v>4416</v>
      </c>
      <c r="B4417" t="s">
        <v>762</v>
      </c>
      <c r="C4417" t="s">
        <v>752</v>
      </c>
      <c r="D4417">
        <v>2010</v>
      </c>
      <c r="E4417">
        <v>1551.122434965763</v>
      </c>
      <c r="F4417" t="s">
        <v>753</v>
      </c>
      <c r="G4417" t="s">
        <v>775</v>
      </c>
      <c r="H4417" t="s">
        <v>754</v>
      </c>
      <c r="I4417" t="s">
        <v>776</v>
      </c>
    </row>
    <row r="4418" spans="1:9">
      <c r="A4418">
        <v>4417</v>
      </c>
      <c r="B4418" t="s">
        <v>762</v>
      </c>
      <c r="C4418" t="s">
        <v>752</v>
      </c>
      <c r="D4418">
        <v>2011</v>
      </c>
      <c r="E4418">
        <v>1444.0056316652181</v>
      </c>
      <c r="F4418" t="s">
        <v>753</v>
      </c>
      <c r="G4418" t="s">
        <v>775</v>
      </c>
      <c r="H4418" t="s">
        <v>754</v>
      </c>
      <c r="I4418" t="s">
        <v>776</v>
      </c>
    </row>
    <row r="4419" spans="1:9">
      <c r="A4419">
        <v>4418</v>
      </c>
      <c r="B4419" t="s">
        <v>762</v>
      </c>
      <c r="C4419" t="s">
        <v>752</v>
      </c>
      <c r="D4419">
        <v>2012</v>
      </c>
      <c r="E4419">
        <v>1098.0895641820689</v>
      </c>
      <c r="F4419" t="s">
        <v>753</v>
      </c>
      <c r="G4419" t="s">
        <v>775</v>
      </c>
      <c r="H4419" t="s">
        <v>754</v>
      </c>
      <c r="I4419" t="s">
        <v>776</v>
      </c>
    </row>
    <row r="4420" spans="1:9">
      <c r="A4420">
        <v>4419</v>
      </c>
      <c r="B4420" t="s">
        <v>762</v>
      </c>
      <c r="C4420" t="s">
        <v>752</v>
      </c>
      <c r="D4420">
        <v>2013</v>
      </c>
      <c r="E4420">
        <v>877.45808298765905</v>
      </c>
      <c r="F4420" t="s">
        <v>753</v>
      </c>
      <c r="G4420" t="s">
        <v>775</v>
      </c>
      <c r="H4420" t="s">
        <v>754</v>
      </c>
      <c r="I4420" t="s">
        <v>776</v>
      </c>
    </row>
    <row r="4421" spans="1:9">
      <c r="A4421">
        <v>4420</v>
      </c>
      <c r="B4421" t="s">
        <v>762</v>
      </c>
      <c r="C4421" t="s">
        <v>752</v>
      </c>
      <c r="D4421">
        <v>2014</v>
      </c>
      <c r="E4421">
        <v>854.82788459596475</v>
      </c>
      <c r="F4421" t="s">
        <v>753</v>
      </c>
      <c r="G4421" t="s">
        <v>775</v>
      </c>
      <c r="H4421" t="s">
        <v>754</v>
      </c>
      <c r="I4421" t="s">
        <v>776</v>
      </c>
    </row>
    <row r="4422" spans="1:9">
      <c r="A4422">
        <v>4421</v>
      </c>
      <c r="B4422" t="s">
        <v>762</v>
      </c>
      <c r="C4422" t="s">
        <v>752</v>
      </c>
      <c r="D4422">
        <v>2015</v>
      </c>
      <c r="E4422">
        <v>884.19355422618662</v>
      </c>
      <c r="F4422" t="s">
        <v>753</v>
      </c>
      <c r="G4422" t="s">
        <v>775</v>
      </c>
      <c r="H4422" t="s">
        <v>754</v>
      </c>
      <c r="I4422" t="s">
        <v>776</v>
      </c>
    </row>
    <row r="4423" spans="1:9">
      <c r="A4423">
        <v>4422</v>
      </c>
      <c r="B4423" t="s">
        <v>762</v>
      </c>
      <c r="C4423" t="s">
        <v>752</v>
      </c>
      <c r="D4423">
        <v>2016</v>
      </c>
      <c r="E4423">
        <v>792.23198020781103</v>
      </c>
      <c r="F4423" t="s">
        <v>753</v>
      </c>
      <c r="G4423" t="s">
        <v>775</v>
      </c>
      <c r="H4423" t="s">
        <v>754</v>
      </c>
      <c r="I4423" t="s">
        <v>776</v>
      </c>
    </row>
    <row r="4424" spans="1:9">
      <c r="A4424">
        <v>4423</v>
      </c>
      <c r="B4424" t="s">
        <v>762</v>
      </c>
      <c r="C4424" t="s">
        <v>752</v>
      </c>
      <c r="D4424">
        <v>2017</v>
      </c>
      <c r="E4424">
        <v>663.33463145432177</v>
      </c>
      <c r="F4424" t="s">
        <v>753</v>
      </c>
      <c r="G4424" t="s">
        <v>775</v>
      </c>
      <c r="H4424" t="s">
        <v>754</v>
      </c>
      <c r="I4424" t="s">
        <v>776</v>
      </c>
    </row>
    <row r="4425" spans="1:9">
      <c r="A4425">
        <v>4424</v>
      </c>
      <c r="B4425" t="s">
        <v>762</v>
      </c>
      <c r="C4425" t="s">
        <v>752</v>
      </c>
      <c r="D4425">
        <v>2018</v>
      </c>
      <c r="E4425">
        <v>656.49612444985792</v>
      </c>
      <c r="F4425" t="s">
        <v>753</v>
      </c>
      <c r="G4425" t="s">
        <v>775</v>
      </c>
      <c r="H4425" t="s">
        <v>754</v>
      </c>
      <c r="I4425" t="s">
        <v>776</v>
      </c>
    </row>
    <row r="4426" spans="1:9">
      <c r="A4426">
        <v>4425</v>
      </c>
      <c r="B4426" t="s">
        <v>762</v>
      </c>
      <c r="C4426" t="s">
        <v>752</v>
      </c>
      <c r="D4426">
        <v>2019</v>
      </c>
      <c r="E4426">
        <v>585.73771851454433</v>
      </c>
      <c r="F4426" t="s">
        <v>753</v>
      </c>
      <c r="G4426" t="s">
        <v>775</v>
      </c>
      <c r="H4426" t="s">
        <v>754</v>
      </c>
      <c r="I4426" t="s">
        <v>776</v>
      </c>
    </row>
    <row r="4427" spans="1:9">
      <c r="A4427">
        <v>4426</v>
      </c>
      <c r="B4427" t="s">
        <v>762</v>
      </c>
      <c r="C4427" t="s">
        <v>752</v>
      </c>
      <c r="D4427">
        <v>2020</v>
      </c>
      <c r="E4427">
        <v>574.61003017919188</v>
      </c>
      <c r="F4427" t="s">
        <v>753</v>
      </c>
      <c r="G4427" t="s">
        <v>775</v>
      </c>
      <c r="H4427" t="s">
        <v>754</v>
      </c>
      <c r="I4427" t="s">
        <v>776</v>
      </c>
    </row>
    <row r="4428" spans="1:9">
      <c r="A4428">
        <v>4427</v>
      </c>
      <c r="B4428" t="s">
        <v>762</v>
      </c>
      <c r="C4428" t="s">
        <v>752</v>
      </c>
      <c r="D4428">
        <v>2021</v>
      </c>
      <c r="E4428">
        <v>563.73188594077271</v>
      </c>
      <c r="F4428" t="s">
        <v>753</v>
      </c>
      <c r="G4428" t="s">
        <v>775</v>
      </c>
      <c r="H4428" t="s">
        <v>754</v>
      </c>
      <c r="I4428" t="s">
        <v>776</v>
      </c>
    </row>
    <row r="4429" spans="1:9">
      <c r="A4429">
        <v>4428</v>
      </c>
      <c r="B4429" t="s">
        <v>762</v>
      </c>
      <c r="C4429" t="s">
        <v>752</v>
      </c>
      <c r="D4429">
        <v>2022</v>
      </c>
      <c r="E4429">
        <v>551.01339976466829</v>
      </c>
      <c r="F4429" t="s">
        <v>753</v>
      </c>
      <c r="G4429" t="s">
        <v>775</v>
      </c>
      <c r="H4429" t="s">
        <v>754</v>
      </c>
      <c r="I4429" t="s">
        <v>776</v>
      </c>
    </row>
    <row r="4430" spans="1:9">
      <c r="A4430">
        <v>4429</v>
      </c>
      <c r="B4430" t="s">
        <v>762</v>
      </c>
      <c r="C4430" t="s">
        <v>752</v>
      </c>
      <c r="D4430">
        <v>2023</v>
      </c>
      <c r="E4430">
        <v>514.55258103788924</v>
      </c>
      <c r="F4430" t="s">
        <v>753</v>
      </c>
      <c r="G4430" t="s">
        <v>775</v>
      </c>
      <c r="H4430" t="s">
        <v>754</v>
      </c>
      <c r="I4430" t="s">
        <v>776</v>
      </c>
    </row>
    <row r="4431" spans="1:9">
      <c r="A4431">
        <v>4430</v>
      </c>
      <c r="B4431" t="s">
        <v>762</v>
      </c>
      <c r="C4431" t="s">
        <v>752</v>
      </c>
      <c r="D4431">
        <v>2024</v>
      </c>
      <c r="E4431">
        <v>391.67771729999998</v>
      </c>
      <c r="F4431" t="s">
        <v>753</v>
      </c>
      <c r="G4431" t="s">
        <v>775</v>
      </c>
      <c r="H4431" t="s">
        <v>754</v>
      </c>
      <c r="I4431" t="s">
        <v>776</v>
      </c>
    </row>
    <row r="4432" spans="1:9">
      <c r="A4432">
        <v>4431</v>
      </c>
      <c r="B4432" t="s">
        <v>762</v>
      </c>
      <c r="C4432" t="s">
        <v>752</v>
      </c>
      <c r="D4432">
        <v>2025</v>
      </c>
      <c r="E4432">
        <v>413.48498039999998</v>
      </c>
      <c r="F4432" t="s">
        <v>753</v>
      </c>
      <c r="G4432" t="s">
        <v>775</v>
      </c>
      <c r="H4432" t="s">
        <v>754</v>
      </c>
      <c r="I4432" t="s">
        <v>776</v>
      </c>
    </row>
    <row r="4433" spans="1:9">
      <c r="A4433">
        <v>4432</v>
      </c>
      <c r="B4433" t="s">
        <v>762</v>
      </c>
      <c r="C4433" t="s">
        <v>752</v>
      </c>
      <c r="D4433">
        <v>2026</v>
      </c>
      <c r="E4433">
        <v>420.21110019999998</v>
      </c>
      <c r="F4433" t="s">
        <v>753</v>
      </c>
      <c r="G4433" t="s">
        <v>775</v>
      </c>
      <c r="H4433" t="s">
        <v>754</v>
      </c>
      <c r="I4433" t="s">
        <v>776</v>
      </c>
    </row>
    <row r="4434" spans="1:9">
      <c r="A4434">
        <v>4433</v>
      </c>
      <c r="B4434" t="s">
        <v>762</v>
      </c>
      <c r="C4434" t="s">
        <v>752</v>
      </c>
      <c r="D4434">
        <v>2027</v>
      </c>
      <c r="E4434">
        <v>415.33383500000002</v>
      </c>
      <c r="F4434" t="s">
        <v>753</v>
      </c>
      <c r="G4434" t="s">
        <v>775</v>
      </c>
      <c r="H4434" t="s">
        <v>754</v>
      </c>
      <c r="I4434" t="s">
        <v>776</v>
      </c>
    </row>
    <row r="4435" spans="1:9">
      <c r="A4435">
        <v>4434</v>
      </c>
      <c r="B4435" t="s">
        <v>762</v>
      </c>
      <c r="C4435" t="s">
        <v>752</v>
      </c>
      <c r="D4435">
        <v>2028</v>
      </c>
      <c r="E4435">
        <v>372.16652099999999</v>
      </c>
      <c r="F4435" t="s">
        <v>753</v>
      </c>
      <c r="G4435" t="s">
        <v>775</v>
      </c>
      <c r="H4435" t="s">
        <v>754</v>
      </c>
      <c r="I4435" t="s">
        <v>776</v>
      </c>
    </row>
    <row r="4436" spans="1:9">
      <c r="A4436">
        <v>4435</v>
      </c>
      <c r="B4436" t="s">
        <v>762</v>
      </c>
      <c r="C4436" t="s">
        <v>752</v>
      </c>
      <c r="D4436">
        <v>2029</v>
      </c>
      <c r="E4436">
        <v>372.67284389999998</v>
      </c>
      <c r="F4436" t="s">
        <v>753</v>
      </c>
      <c r="G4436" t="s">
        <v>775</v>
      </c>
      <c r="H4436" t="s">
        <v>754</v>
      </c>
      <c r="I4436" t="s">
        <v>776</v>
      </c>
    </row>
    <row r="4437" spans="1:9">
      <c r="A4437">
        <v>4436</v>
      </c>
      <c r="B4437" t="s">
        <v>762</v>
      </c>
      <c r="C4437" t="s">
        <v>752</v>
      </c>
      <c r="D4437">
        <v>2030</v>
      </c>
      <c r="E4437">
        <v>364.87741670000003</v>
      </c>
      <c r="F4437" t="s">
        <v>753</v>
      </c>
      <c r="G4437" t="s">
        <v>775</v>
      </c>
      <c r="H4437" t="s">
        <v>754</v>
      </c>
      <c r="I4437" t="s">
        <v>776</v>
      </c>
    </row>
    <row r="4438" spans="1:9">
      <c r="A4438">
        <v>4437</v>
      </c>
      <c r="B4438" t="s">
        <v>762</v>
      </c>
      <c r="C4438" t="s">
        <v>752</v>
      </c>
      <c r="D4438">
        <v>2031</v>
      </c>
      <c r="E4438">
        <v>361.02101699999997</v>
      </c>
      <c r="F4438" t="s">
        <v>753</v>
      </c>
      <c r="G4438" t="s">
        <v>775</v>
      </c>
      <c r="H4438" t="s">
        <v>754</v>
      </c>
      <c r="I4438" t="s">
        <v>776</v>
      </c>
    </row>
    <row r="4439" spans="1:9">
      <c r="A4439">
        <v>4438</v>
      </c>
      <c r="B4439" t="s">
        <v>762</v>
      </c>
      <c r="C4439" t="s">
        <v>752</v>
      </c>
      <c r="D4439">
        <v>2032</v>
      </c>
      <c r="E4439">
        <v>355.65674919999998</v>
      </c>
      <c r="F4439" t="s">
        <v>753</v>
      </c>
      <c r="G4439" t="s">
        <v>775</v>
      </c>
      <c r="H4439" t="s">
        <v>754</v>
      </c>
      <c r="I4439" t="s">
        <v>776</v>
      </c>
    </row>
    <row r="4440" spans="1:9">
      <c r="A4440">
        <v>4439</v>
      </c>
      <c r="B4440" t="s">
        <v>762</v>
      </c>
      <c r="C4440" t="s">
        <v>752</v>
      </c>
      <c r="D4440">
        <v>2033</v>
      </c>
      <c r="E4440">
        <v>351.1096508</v>
      </c>
      <c r="F4440" t="s">
        <v>753</v>
      </c>
      <c r="G4440" t="s">
        <v>775</v>
      </c>
      <c r="H4440" t="s">
        <v>754</v>
      </c>
      <c r="I4440" t="s">
        <v>776</v>
      </c>
    </row>
    <row r="4441" spans="1:9">
      <c r="A4441">
        <v>4440</v>
      </c>
      <c r="B4441" t="s">
        <v>762</v>
      </c>
      <c r="C4441" t="s">
        <v>752</v>
      </c>
      <c r="D4441">
        <v>2034</v>
      </c>
      <c r="E4441">
        <v>346.22103559999999</v>
      </c>
      <c r="F4441" t="s">
        <v>753</v>
      </c>
      <c r="G4441" t="s">
        <v>775</v>
      </c>
      <c r="H4441" t="s">
        <v>754</v>
      </c>
      <c r="I4441" t="s">
        <v>776</v>
      </c>
    </row>
    <row r="4442" spans="1:9">
      <c r="A4442">
        <v>4441</v>
      </c>
      <c r="B4442" t="s">
        <v>762</v>
      </c>
      <c r="C4442" t="s">
        <v>752</v>
      </c>
      <c r="D4442">
        <v>2035</v>
      </c>
      <c r="E4442">
        <v>349.25894399999999</v>
      </c>
      <c r="F4442" t="s">
        <v>753</v>
      </c>
      <c r="G4442" t="s">
        <v>775</v>
      </c>
      <c r="H4442" t="s">
        <v>754</v>
      </c>
      <c r="I4442" t="s">
        <v>776</v>
      </c>
    </row>
    <row r="4443" spans="1:9">
      <c r="A4443">
        <v>4442</v>
      </c>
      <c r="B4443" t="s">
        <v>762</v>
      </c>
      <c r="C4443" t="s">
        <v>752</v>
      </c>
      <c r="D4443">
        <v>2036</v>
      </c>
      <c r="E4443">
        <v>345.3139175</v>
      </c>
      <c r="F4443" t="s">
        <v>753</v>
      </c>
      <c r="G4443" t="s">
        <v>775</v>
      </c>
      <c r="H4443" t="s">
        <v>754</v>
      </c>
      <c r="I4443" t="s">
        <v>776</v>
      </c>
    </row>
    <row r="4444" spans="1:9">
      <c r="A4444">
        <v>4443</v>
      </c>
      <c r="B4444" t="s">
        <v>762</v>
      </c>
      <c r="C4444" t="s">
        <v>752</v>
      </c>
      <c r="D4444">
        <v>2037</v>
      </c>
      <c r="E4444">
        <v>342.34886399999999</v>
      </c>
      <c r="F4444" t="s">
        <v>753</v>
      </c>
      <c r="G4444" t="s">
        <v>775</v>
      </c>
      <c r="H4444" t="s">
        <v>754</v>
      </c>
      <c r="I4444" t="s">
        <v>776</v>
      </c>
    </row>
    <row r="4445" spans="1:9">
      <c r="A4445">
        <v>4444</v>
      </c>
      <c r="B4445" t="s">
        <v>762</v>
      </c>
      <c r="C4445" t="s">
        <v>752</v>
      </c>
      <c r="D4445">
        <v>2038</v>
      </c>
      <c r="E4445">
        <v>341.36245359999998</v>
      </c>
      <c r="F4445" t="s">
        <v>753</v>
      </c>
      <c r="G4445" t="s">
        <v>775</v>
      </c>
      <c r="H4445" t="s">
        <v>754</v>
      </c>
      <c r="I4445" t="s">
        <v>776</v>
      </c>
    </row>
    <row r="4446" spans="1:9">
      <c r="A4446">
        <v>4445</v>
      </c>
      <c r="B4446" t="s">
        <v>762</v>
      </c>
      <c r="C4446" t="s">
        <v>752</v>
      </c>
      <c r="D4446">
        <v>2039</v>
      </c>
      <c r="E4446">
        <v>343.3942462</v>
      </c>
      <c r="F4446" t="s">
        <v>753</v>
      </c>
      <c r="G4446" t="s">
        <v>775</v>
      </c>
      <c r="H4446" t="s">
        <v>754</v>
      </c>
      <c r="I4446" t="s">
        <v>776</v>
      </c>
    </row>
    <row r="4447" spans="1:9">
      <c r="A4447">
        <v>4446</v>
      </c>
      <c r="B4447" t="s">
        <v>762</v>
      </c>
      <c r="C4447" t="s">
        <v>752</v>
      </c>
      <c r="D4447">
        <v>2040</v>
      </c>
      <c r="E4447">
        <v>344.40781879999997</v>
      </c>
      <c r="F4447" t="s">
        <v>753</v>
      </c>
      <c r="G4447" t="s">
        <v>775</v>
      </c>
      <c r="H4447" t="s">
        <v>754</v>
      </c>
      <c r="I4447" t="s">
        <v>776</v>
      </c>
    </row>
    <row r="4448" spans="1:9">
      <c r="A4448">
        <v>4447</v>
      </c>
      <c r="B4448" t="s">
        <v>762</v>
      </c>
      <c r="C4448" t="s">
        <v>752</v>
      </c>
      <c r="D4448">
        <v>2041</v>
      </c>
      <c r="E4448">
        <v>337.15903159999999</v>
      </c>
      <c r="F4448" t="s">
        <v>753</v>
      </c>
      <c r="G4448" t="s">
        <v>775</v>
      </c>
      <c r="H4448" t="s">
        <v>754</v>
      </c>
      <c r="I4448" t="s">
        <v>776</v>
      </c>
    </row>
    <row r="4449" spans="1:9">
      <c r="A4449">
        <v>4448</v>
      </c>
      <c r="B4449" t="s">
        <v>762</v>
      </c>
      <c r="C4449" t="s">
        <v>752</v>
      </c>
      <c r="D4449">
        <v>2042</v>
      </c>
      <c r="E4449">
        <v>329.43929279999998</v>
      </c>
      <c r="F4449" t="s">
        <v>753</v>
      </c>
      <c r="G4449" t="s">
        <v>775</v>
      </c>
      <c r="H4449" t="s">
        <v>754</v>
      </c>
      <c r="I4449" t="s">
        <v>776</v>
      </c>
    </row>
    <row r="4450" spans="1:9">
      <c r="A4450">
        <v>4449</v>
      </c>
      <c r="B4450" t="s">
        <v>762</v>
      </c>
      <c r="C4450" t="s">
        <v>752</v>
      </c>
      <c r="D4450">
        <v>2043</v>
      </c>
      <c r="E4450">
        <v>349.25541149999998</v>
      </c>
      <c r="F4450" t="s">
        <v>753</v>
      </c>
      <c r="G4450" t="s">
        <v>775</v>
      </c>
      <c r="H4450" t="s">
        <v>754</v>
      </c>
      <c r="I4450" t="s">
        <v>776</v>
      </c>
    </row>
    <row r="4451" spans="1:9">
      <c r="A4451">
        <v>4450</v>
      </c>
      <c r="B4451" t="s">
        <v>762</v>
      </c>
      <c r="C4451" t="s">
        <v>752</v>
      </c>
      <c r="D4451">
        <v>2044</v>
      </c>
      <c r="E4451">
        <v>348.93101289999998</v>
      </c>
      <c r="F4451" t="s">
        <v>753</v>
      </c>
      <c r="G4451" t="s">
        <v>775</v>
      </c>
      <c r="H4451" t="s">
        <v>754</v>
      </c>
      <c r="I4451" t="s">
        <v>776</v>
      </c>
    </row>
    <row r="4452" spans="1:9">
      <c r="A4452">
        <v>4451</v>
      </c>
      <c r="B4452" t="s">
        <v>762</v>
      </c>
      <c r="C4452" t="s">
        <v>752</v>
      </c>
      <c r="D4452">
        <v>2045</v>
      </c>
      <c r="E4452">
        <v>345.84387379999998</v>
      </c>
      <c r="F4452" t="s">
        <v>753</v>
      </c>
      <c r="G4452" t="s">
        <v>775</v>
      </c>
      <c r="H4452" t="s">
        <v>754</v>
      </c>
      <c r="I4452" t="s">
        <v>776</v>
      </c>
    </row>
    <row r="4453" spans="1:9">
      <c r="A4453">
        <v>4452</v>
      </c>
      <c r="B4453" t="s">
        <v>762</v>
      </c>
      <c r="C4453" t="s">
        <v>752</v>
      </c>
      <c r="D4453">
        <v>2046</v>
      </c>
      <c r="E4453">
        <v>341.41161219999998</v>
      </c>
      <c r="F4453" t="s">
        <v>753</v>
      </c>
      <c r="G4453" t="s">
        <v>775</v>
      </c>
      <c r="H4453" t="s">
        <v>754</v>
      </c>
      <c r="I4453" t="s">
        <v>776</v>
      </c>
    </row>
    <row r="4454" spans="1:9">
      <c r="A4454">
        <v>4453</v>
      </c>
      <c r="B4454" t="s">
        <v>762</v>
      </c>
      <c r="C4454" t="s">
        <v>752</v>
      </c>
      <c r="D4454">
        <v>2047</v>
      </c>
      <c r="E4454">
        <v>346.87343820000001</v>
      </c>
      <c r="F4454" t="s">
        <v>753</v>
      </c>
      <c r="G4454" t="s">
        <v>775</v>
      </c>
      <c r="H4454" t="s">
        <v>754</v>
      </c>
      <c r="I4454" t="s">
        <v>776</v>
      </c>
    </row>
    <row r="4455" spans="1:9">
      <c r="A4455">
        <v>4454</v>
      </c>
      <c r="B4455" t="s">
        <v>762</v>
      </c>
      <c r="C4455" t="s">
        <v>752</v>
      </c>
      <c r="D4455">
        <v>2048</v>
      </c>
      <c r="E4455">
        <v>346.44342779999999</v>
      </c>
      <c r="F4455" t="s">
        <v>753</v>
      </c>
      <c r="G4455" t="s">
        <v>775</v>
      </c>
      <c r="H4455" t="s">
        <v>754</v>
      </c>
      <c r="I4455" t="s">
        <v>776</v>
      </c>
    </row>
    <row r="4456" spans="1:9">
      <c r="A4456">
        <v>4455</v>
      </c>
      <c r="B4456" t="s">
        <v>762</v>
      </c>
      <c r="C4456" t="s">
        <v>752</v>
      </c>
      <c r="D4456">
        <v>2049</v>
      </c>
      <c r="E4456">
        <v>346.03264910000001</v>
      </c>
      <c r="F4456" t="s">
        <v>753</v>
      </c>
      <c r="G4456" t="s">
        <v>775</v>
      </c>
      <c r="H4456" t="s">
        <v>754</v>
      </c>
      <c r="I4456" t="s">
        <v>776</v>
      </c>
    </row>
    <row r="4457" spans="1:9">
      <c r="A4457">
        <v>4456</v>
      </c>
      <c r="B4457" t="s">
        <v>762</v>
      </c>
      <c r="C4457" t="s">
        <v>752</v>
      </c>
      <c r="D4457">
        <v>2050</v>
      </c>
      <c r="E4457">
        <v>345.83695649999999</v>
      </c>
      <c r="F4457" t="s">
        <v>753</v>
      </c>
      <c r="G4457" t="s">
        <v>775</v>
      </c>
      <c r="H4457" t="s">
        <v>754</v>
      </c>
      <c r="I4457" t="s">
        <v>776</v>
      </c>
    </row>
    <row r="4458" spans="1:9">
      <c r="A4458">
        <v>4457</v>
      </c>
      <c r="B4458" t="s">
        <v>762</v>
      </c>
      <c r="C4458" t="s">
        <v>756</v>
      </c>
      <c r="D4458">
        <v>1990</v>
      </c>
      <c r="E4458">
        <v>14538.604423497831</v>
      </c>
      <c r="F4458" t="s">
        <v>753</v>
      </c>
      <c r="G4458" t="s">
        <v>775</v>
      </c>
      <c r="H4458" t="s">
        <v>754</v>
      </c>
      <c r="I4458" t="s">
        <v>776</v>
      </c>
    </row>
    <row r="4459" spans="1:9">
      <c r="A4459">
        <v>4458</v>
      </c>
      <c r="B4459" t="s">
        <v>762</v>
      </c>
      <c r="C4459" t="s">
        <v>756</v>
      </c>
      <c r="D4459">
        <v>1991</v>
      </c>
      <c r="E4459">
        <v>15065.953691612371</v>
      </c>
      <c r="F4459" t="s">
        <v>753</v>
      </c>
      <c r="G4459" t="s">
        <v>775</v>
      </c>
      <c r="H4459" t="s">
        <v>754</v>
      </c>
      <c r="I4459" t="s">
        <v>776</v>
      </c>
    </row>
    <row r="4460" spans="1:9">
      <c r="A4460">
        <v>4459</v>
      </c>
      <c r="B4460" t="s">
        <v>762</v>
      </c>
      <c r="C4460" t="s">
        <v>756</v>
      </c>
      <c r="D4460">
        <v>1992</v>
      </c>
      <c r="E4460">
        <v>16566.193419378069</v>
      </c>
      <c r="F4460" t="s">
        <v>753</v>
      </c>
      <c r="G4460" t="s">
        <v>775</v>
      </c>
      <c r="H4460" t="s">
        <v>754</v>
      </c>
      <c r="I4460" t="s">
        <v>776</v>
      </c>
    </row>
    <row r="4461" spans="1:9">
      <c r="A4461">
        <v>4460</v>
      </c>
      <c r="B4461" t="s">
        <v>762</v>
      </c>
      <c r="C4461" t="s">
        <v>756</v>
      </c>
      <c r="D4461">
        <v>1993</v>
      </c>
      <c r="E4461">
        <v>15568.59990503022</v>
      </c>
      <c r="F4461" t="s">
        <v>753</v>
      </c>
      <c r="G4461" t="s">
        <v>775</v>
      </c>
      <c r="H4461" t="s">
        <v>754</v>
      </c>
      <c r="I4461" t="s">
        <v>776</v>
      </c>
    </row>
    <row r="4462" spans="1:9">
      <c r="A4462">
        <v>4461</v>
      </c>
      <c r="B4462" t="s">
        <v>762</v>
      </c>
      <c r="C4462" t="s">
        <v>756</v>
      </c>
      <c r="D4462">
        <v>1994</v>
      </c>
      <c r="E4462">
        <v>15137.41206570167</v>
      </c>
      <c r="F4462" t="s">
        <v>753</v>
      </c>
      <c r="G4462" t="s">
        <v>775</v>
      </c>
      <c r="H4462" t="s">
        <v>754</v>
      </c>
      <c r="I4462" t="s">
        <v>776</v>
      </c>
    </row>
    <row r="4463" spans="1:9">
      <c r="A4463">
        <v>4462</v>
      </c>
      <c r="B4463" t="s">
        <v>762</v>
      </c>
      <c r="C4463" t="s">
        <v>756</v>
      </c>
      <c r="D4463">
        <v>1995</v>
      </c>
      <c r="E4463">
        <v>14414.8528864612</v>
      </c>
      <c r="F4463" t="s">
        <v>753</v>
      </c>
      <c r="G4463" t="s">
        <v>775</v>
      </c>
      <c r="H4463" t="s">
        <v>754</v>
      </c>
      <c r="I4463" t="s">
        <v>776</v>
      </c>
    </row>
    <row r="4464" spans="1:9">
      <c r="A4464">
        <v>4463</v>
      </c>
      <c r="B4464" t="s">
        <v>762</v>
      </c>
      <c r="C4464" t="s">
        <v>756</v>
      </c>
      <c r="D4464">
        <v>1996</v>
      </c>
      <c r="E4464">
        <v>15614.030468388721</v>
      </c>
      <c r="F4464" t="s">
        <v>753</v>
      </c>
      <c r="G4464" t="s">
        <v>775</v>
      </c>
      <c r="H4464" t="s">
        <v>754</v>
      </c>
      <c r="I4464" t="s">
        <v>776</v>
      </c>
    </row>
    <row r="4465" spans="1:9">
      <c r="A4465">
        <v>4464</v>
      </c>
      <c r="B4465" t="s">
        <v>762</v>
      </c>
      <c r="C4465" t="s">
        <v>756</v>
      </c>
      <c r="D4465">
        <v>1997</v>
      </c>
      <c r="E4465">
        <v>17420.15459814062</v>
      </c>
      <c r="F4465" t="s">
        <v>753</v>
      </c>
      <c r="G4465" t="s">
        <v>775</v>
      </c>
      <c r="H4465" t="s">
        <v>754</v>
      </c>
      <c r="I4465" t="s">
        <v>776</v>
      </c>
    </row>
    <row r="4466" spans="1:9">
      <c r="A4466">
        <v>4465</v>
      </c>
      <c r="B4466" t="s">
        <v>762</v>
      </c>
      <c r="C4466" t="s">
        <v>756</v>
      </c>
      <c r="D4466">
        <v>1998</v>
      </c>
      <c r="E4466">
        <v>15652.03651407104</v>
      </c>
      <c r="F4466" t="s">
        <v>753</v>
      </c>
      <c r="G4466" t="s">
        <v>775</v>
      </c>
      <c r="H4466" t="s">
        <v>754</v>
      </c>
      <c r="I4466" t="s">
        <v>776</v>
      </c>
    </row>
    <row r="4467" spans="1:9">
      <c r="A4467">
        <v>4466</v>
      </c>
      <c r="B4467" t="s">
        <v>762</v>
      </c>
      <c r="C4467" t="s">
        <v>756</v>
      </c>
      <c r="D4467">
        <v>1999</v>
      </c>
      <c r="E4467">
        <v>16720.84457274964</v>
      </c>
      <c r="F4467" t="s">
        <v>753</v>
      </c>
      <c r="G4467" t="s">
        <v>775</v>
      </c>
      <c r="H4467" t="s">
        <v>754</v>
      </c>
      <c r="I4467" t="s">
        <v>776</v>
      </c>
    </row>
    <row r="4468" spans="1:9">
      <c r="A4468">
        <v>4467</v>
      </c>
      <c r="B4468" t="s">
        <v>762</v>
      </c>
      <c r="C4468" t="s">
        <v>756</v>
      </c>
      <c r="D4468">
        <v>2000</v>
      </c>
      <c r="E4468">
        <v>16941.147621439519</v>
      </c>
      <c r="F4468" t="s">
        <v>753</v>
      </c>
      <c r="G4468" t="s">
        <v>775</v>
      </c>
      <c r="H4468" t="s">
        <v>754</v>
      </c>
      <c r="I4468" t="s">
        <v>776</v>
      </c>
    </row>
    <row r="4469" spans="1:9">
      <c r="A4469">
        <v>4468</v>
      </c>
      <c r="B4469" t="s">
        <v>762</v>
      </c>
      <c r="C4469" t="s">
        <v>756</v>
      </c>
      <c r="D4469">
        <v>2001</v>
      </c>
      <c r="E4469">
        <v>18849.666999568599</v>
      </c>
      <c r="F4469" t="s">
        <v>753</v>
      </c>
      <c r="G4469" t="s">
        <v>775</v>
      </c>
      <c r="H4469" t="s">
        <v>754</v>
      </c>
      <c r="I4469" t="s">
        <v>776</v>
      </c>
    </row>
    <row r="4470" spans="1:9">
      <c r="A4470">
        <v>4469</v>
      </c>
      <c r="B4470" t="s">
        <v>762</v>
      </c>
      <c r="C4470" t="s">
        <v>756</v>
      </c>
      <c r="D4470">
        <v>2002</v>
      </c>
      <c r="E4470">
        <v>18433.37877239137</v>
      </c>
      <c r="F4470" t="s">
        <v>753</v>
      </c>
      <c r="G4470" t="s">
        <v>775</v>
      </c>
      <c r="H4470" t="s">
        <v>754</v>
      </c>
      <c r="I4470" t="s">
        <v>776</v>
      </c>
    </row>
    <row r="4471" spans="1:9">
      <c r="A4471">
        <v>4470</v>
      </c>
      <c r="B4471" t="s">
        <v>762</v>
      </c>
      <c r="C4471" t="s">
        <v>756</v>
      </c>
      <c r="D4471">
        <v>2003</v>
      </c>
      <c r="E4471">
        <v>19477.361066111611</v>
      </c>
      <c r="F4471" t="s">
        <v>753</v>
      </c>
      <c r="G4471" t="s">
        <v>775</v>
      </c>
      <c r="H4471" t="s">
        <v>754</v>
      </c>
      <c r="I4471" t="s">
        <v>776</v>
      </c>
    </row>
    <row r="4472" spans="1:9">
      <c r="A4472">
        <v>4471</v>
      </c>
      <c r="B4472" t="s">
        <v>762</v>
      </c>
      <c r="C4472" t="s">
        <v>756</v>
      </c>
      <c r="D4472">
        <v>2004</v>
      </c>
      <c r="E4472">
        <v>18797.494437259051</v>
      </c>
      <c r="F4472" t="s">
        <v>753</v>
      </c>
      <c r="G4472" t="s">
        <v>775</v>
      </c>
      <c r="H4472" t="s">
        <v>754</v>
      </c>
      <c r="I4472" t="s">
        <v>776</v>
      </c>
    </row>
    <row r="4473" spans="1:9">
      <c r="A4473">
        <v>4472</v>
      </c>
      <c r="B4473" t="s">
        <v>762</v>
      </c>
      <c r="C4473" t="s">
        <v>756</v>
      </c>
      <c r="D4473">
        <v>2005</v>
      </c>
      <c r="E4473">
        <v>20179.802656223372</v>
      </c>
      <c r="F4473" t="s">
        <v>753</v>
      </c>
      <c r="G4473" t="s">
        <v>775</v>
      </c>
      <c r="H4473" t="s">
        <v>754</v>
      </c>
      <c r="I4473" t="s">
        <v>776</v>
      </c>
    </row>
    <row r="4474" spans="1:9">
      <c r="A4474">
        <v>4473</v>
      </c>
      <c r="B4474" t="s">
        <v>762</v>
      </c>
      <c r="C4474" t="s">
        <v>756</v>
      </c>
      <c r="D4474">
        <v>2006</v>
      </c>
      <c r="E4474">
        <v>20120.082699929892</v>
      </c>
      <c r="F4474" t="s">
        <v>753</v>
      </c>
      <c r="G4474" t="s">
        <v>775</v>
      </c>
      <c r="H4474" t="s">
        <v>754</v>
      </c>
      <c r="I4474" t="s">
        <v>776</v>
      </c>
    </row>
    <row r="4475" spans="1:9">
      <c r="A4475">
        <v>4474</v>
      </c>
      <c r="B4475" t="s">
        <v>762</v>
      </c>
      <c r="C4475" t="s">
        <v>756</v>
      </c>
      <c r="D4475">
        <v>2007</v>
      </c>
      <c r="E4475">
        <v>18827.51214051541</v>
      </c>
      <c r="F4475" t="s">
        <v>753</v>
      </c>
      <c r="G4475" t="s">
        <v>775</v>
      </c>
      <c r="H4475" t="s">
        <v>754</v>
      </c>
      <c r="I4475" t="s">
        <v>776</v>
      </c>
    </row>
    <row r="4476" spans="1:9">
      <c r="A4476">
        <v>4475</v>
      </c>
      <c r="B4476" t="s">
        <v>762</v>
      </c>
      <c r="C4476" t="s">
        <v>756</v>
      </c>
      <c r="D4476">
        <v>2008</v>
      </c>
      <c r="E4476">
        <v>20179.05356535692</v>
      </c>
      <c r="F4476" t="s">
        <v>753</v>
      </c>
      <c r="G4476" t="s">
        <v>775</v>
      </c>
      <c r="H4476" t="s">
        <v>754</v>
      </c>
      <c r="I4476" t="s">
        <v>776</v>
      </c>
    </row>
    <row r="4477" spans="1:9">
      <c r="A4477">
        <v>4476</v>
      </c>
      <c r="B4477" t="s">
        <v>762</v>
      </c>
      <c r="C4477" t="s">
        <v>756</v>
      </c>
      <c r="D4477">
        <v>2009</v>
      </c>
      <c r="E4477">
        <v>17592.248363525759</v>
      </c>
      <c r="F4477" t="s">
        <v>753</v>
      </c>
      <c r="G4477" t="s">
        <v>775</v>
      </c>
      <c r="H4477" t="s">
        <v>754</v>
      </c>
      <c r="I4477" t="s">
        <v>776</v>
      </c>
    </row>
    <row r="4478" spans="1:9">
      <c r="A4478">
        <v>4477</v>
      </c>
      <c r="B4478" t="s">
        <v>762</v>
      </c>
      <c r="C4478" t="s">
        <v>756</v>
      </c>
      <c r="D4478">
        <v>2010</v>
      </c>
      <c r="E4478">
        <v>17230.98917117207</v>
      </c>
      <c r="F4478" t="s">
        <v>753</v>
      </c>
      <c r="G4478" t="s">
        <v>775</v>
      </c>
      <c r="H4478" t="s">
        <v>754</v>
      </c>
      <c r="I4478" t="s">
        <v>776</v>
      </c>
    </row>
    <row r="4479" spans="1:9">
      <c r="A4479">
        <v>4478</v>
      </c>
      <c r="B4479" t="s">
        <v>762</v>
      </c>
      <c r="C4479" t="s">
        <v>756</v>
      </c>
      <c r="D4479">
        <v>2011</v>
      </c>
      <c r="E4479">
        <v>16664.390881373991</v>
      </c>
      <c r="F4479" t="s">
        <v>753</v>
      </c>
      <c r="G4479" t="s">
        <v>775</v>
      </c>
      <c r="H4479" t="s">
        <v>754</v>
      </c>
      <c r="I4479" t="s">
        <v>776</v>
      </c>
    </row>
    <row r="4480" spans="1:9">
      <c r="A4480">
        <v>4479</v>
      </c>
      <c r="B4480" t="s">
        <v>762</v>
      </c>
      <c r="C4480" t="s">
        <v>756</v>
      </c>
      <c r="D4480">
        <v>2012</v>
      </c>
      <c r="E4480">
        <v>18658.797308857211</v>
      </c>
      <c r="F4480" t="s">
        <v>753</v>
      </c>
      <c r="G4480" t="s">
        <v>775</v>
      </c>
      <c r="H4480" t="s">
        <v>754</v>
      </c>
      <c r="I4480" t="s">
        <v>776</v>
      </c>
    </row>
    <row r="4481" spans="1:9">
      <c r="A4481">
        <v>4480</v>
      </c>
      <c r="B4481" t="s">
        <v>762</v>
      </c>
      <c r="C4481" t="s">
        <v>756</v>
      </c>
      <c r="D4481">
        <v>2013</v>
      </c>
      <c r="E4481">
        <v>17906.479331128259</v>
      </c>
      <c r="F4481" t="s">
        <v>753</v>
      </c>
      <c r="G4481" t="s">
        <v>775</v>
      </c>
      <c r="H4481" t="s">
        <v>754</v>
      </c>
      <c r="I4481" t="s">
        <v>776</v>
      </c>
    </row>
    <row r="4482" spans="1:9">
      <c r="A4482">
        <v>4481</v>
      </c>
      <c r="B4482" t="s">
        <v>762</v>
      </c>
      <c r="C4482" t="s">
        <v>756</v>
      </c>
      <c r="D4482">
        <v>2014</v>
      </c>
      <c r="E4482">
        <v>17714.56449835654</v>
      </c>
      <c r="F4482" t="s">
        <v>753</v>
      </c>
      <c r="G4482" t="s">
        <v>775</v>
      </c>
      <c r="H4482" t="s">
        <v>754</v>
      </c>
      <c r="I4482" t="s">
        <v>776</v>
      </c>
    </row>
    <row r="4483" spans="1:9">
      <c r="A4483">
        <v>4482</v>
      </c>
      <c r="B4483" t="s">
        <v>762</v>
      </c>
      <c r="C4483" t="s">
        <v>756</v>
      </c>
      <c r="D4483">
        <v>2015</v>
      </c>
      <c r="E4483">
        <v>17477.36610041044</v>
      </c>
      <c r="F4483" t="s">
        <v>753</v>
      </c>
      <c r="G4483" t="s">
        <v>775</v>
      </c>
      <c r="H4483" t="s">
        <v>754</v>
      </c>
      <c r="I4483" t="s">
        <v>776</v>
      </c>
    </row>
    <row r="4484" spans="1:9">
      <c r="A4484">
        <v>4483</v>
      </c>
      <c r="B4484" t="s">
        <v>762</v>
      </c>
      <c r="C4484" t="s">
        <v>756</v>
      </c>
      <c r="D4484">
        <v>2016</v>
      </c>
      <c r="E4484">
        <v>16044.243638906601</v>
      </c>
      <c r="F4484" t="s">
        <v>753</v>
      </c>
      <c r="G4484" t="s">
        <v>775</v>
      </c>
      <c r="H4484" t="s">
        <v>754</v>
      </c>
      <c r="I4484" t="s">
        <v>776</v>
      </c>
    </row>
    <row r="4485" spans="1:9">
      <c r="A4485">
        <v>4484</v>
      </c>
      <c r="B4485" t="s">
        <v>762</v>
      </c>
      <c r="C4485" t="s">
        <v>756</v>
      </c>
      <c r="D4485">
        <v>2017</v>
      </c>
      <c r="E4485">
        <v>16691.590663927262</v>
      </c>
      <c r="F4485" t="s">
        <v>753</v>
      </c>
      <c r="G4485" t="s">
        <v>775</v>
      </c>
      <c r="H4485" t="s">
        <v>754</v>
      </c>
      <c r="I4485" t="s">
        <v>776</v>
      </c>
    </row>
    <row r="4486" spans="1:9">
      <c r="A4486">
        <v>4485</v>
      </c>
      <c r="B4486" t="s">
        <v>762</v>
      </c>
      <c r="C4486" t="s">
        <v>756</v>
      </c>
      <c r="D4486">
        <v>2018</v>
      </c>
      <c r="E4486">
        <v>16462.406678813019</v>
      </c>
      <c r="F4486" t="s">
        <v>753</v>
      </c>
      <c r="G4486" t="s">
        <v>775</v>
      </c>
      <c r="H4486" t="s">
        <v>754</v>
      </c>
      <c r="I4486" t="s">
        <v>776</v>
      </c>
    </row>
    <row r="4487" spans="1:9">
      <c r="A4487">
        <v>4486</v>
      </c>
      <c r="B4487" t="s">
        <v>762</v>
      </c>
      <c r="C4487" t="s">
        <v>756</v>
      </c>
      <c r="D4487">
        <v>2019</v>
      </c>
      <c r="E4487">
        <v>17956.832293724721</v>
      </c>
      <c r="F4487" t="s">
        <v>753</v>
      </c>
      <c r="G4487" t="s">
        <v>775</v>
      </c>
      <c r="H4487" t="s">
        <v>754</v>
      </c>
      <c r="I4487" t="s">
        <v>776</v>
      </c>
    </row>
    <row r="4488" spans="1:9">
      <c r="A4488">
        <v>4487</v>
      </c>
      <c r="B4488" t="s">
        <v>762</v>
      </c>
      <c r="C4488" t="s">
        <v>756</v>
      </c>
      <c r="D4488">
        <v>2020</v>
      </c>
      <c r="E4488">
        <v>17085.146295700801</v>
      </c>
      <c r="F4488" t="s">
        <v>753</v>
      </c>
      <c r="G4488" t="s">
        <v>775</v>
      </c>
      <c r="H4488" t="s">
        <v>754</v>
      </c>
      <c r="I4488" t="s">
        <v>776</v>
      </c>
    </row>
    <row r="4489" spans="1:9">
      <c r="A4489">
        <v>4488</v>
      </c>
      <c r="B4489" t="s">
        <v>762</v>
      </c>
      <c r="C4489" t="s">
        <v>756</v>
      </c>
      <c r="D4489">
        <v>2021</v>
      </c>
      <c r="E4489">
        <v>16929.675067652021</v>
      </c>
      <c r="F4489" t="s">
        <v>753</v>
      </c>
      <c r="G4489" t="s">
        <v>775</v>
      </c>
      <c r="H4489" t="s">
        <v>754</v>
      </c>
      <c r="I4489" t="s">
        <v>776</v>
      </c>
    </row>
    <row r="4490" spans="1:9">
      <c r="A4490">
        <v>4489</v>
      </c>
      <c r="B4490" t="s">
        <v>762</v>
      </c>
      <c r="C4490" t="s">
        <v>756</v>
      </c>
      <c r="D4490">
        <v>2022</v>
      </c>
      <c r="E4490">
        <v>14719.827020432011</v>
      </c>
      <c r="F4490" t="s">
        <v>753</v>
      </c>
      <c r="G4490" t="s">
        <v>775</v>
      </c>
      <c r="H4490" t="s">
        <v>754</v>
      </c>
      <c r="I4490" t="s">
        <v>776</v>
      </c>
    </row>
    <row r="4491" spans="1:9">
      <c r="A4491">
        <v>4490</v>
      </c>
      <c r="B4491" t="s">
        <v>762</v>
      </c>
      <c r="C4491" t="s">
        <v>756</v>
      </c>
      <c r="D4491">
        <v>2023</v>
      </c>
      <c r="E4491">
        <v>14067.79874719576</v>
      </c>
      <c r="F4491" t="s">
        <v>753</v>
      </c>
      <c r="G4491" t="s">
        <v>775</v>
      </c>
      <c r="H4491" t="s">
        <v>754</v>
      </c>
      <c r="I4491" t="s">
        <v>776</v>
      </c>
    </row>
    <row r="4492" spans="1:9">
      <c r="A4492">
        <v>4491</v>
      </c>
      <c r="B4492" t="s">
        <v>762</v>
      </c>
      <c r="C4492" t="s">
        <v>756</v>
      </c>
      <c r="D4492">
        <v>2024</v>
      </c>
      <c r="E4492">
        <v>14599.57632</v>
      </c>
      <c r="F4492" t="s">
        <v>753</v>
      </c>
      <c r="G4492" t="s">
        <v>775</v>
      </c>
      <c r="H4492" t="s">
        <v>754</v>
      </c>
      <c r="I4492" t="s">
        <v>776</v>
      </c>
    </row>
    <row r="4493" spans="1:9">
      <c r="A4493">
        <v>4492</v>
      </c>
      <c r="B4493" t="s">
        <v>762</v>
      </c>
      <c r="C4493" t="s">
        <v>756</v>
      </c>
      <c r="D4493">
        <v>2025</v>
      </c>
      <c r="E4493">
        <v>13687.57273</v>
      </c>
      <c r="F4493" t="s">
        <v>753</v>
      </c>
      <c r="G4493" t="s">
        <v>775</v>
      </c>
      <c r="H4493" t="s">
        <v>754</v>
      </c>
      <c r="I4493" t="s">
        <v>776</v>
      </c>
    </row>
    <row r="4494" spans="1:9">
      <c r="A4494">
        <v>4493</v>
      </c>
      <c r="B4494" t="s">
        <v>762</v>
      </c>
      <c r="C4494" t="s">
        <v>756</v>
      </c>
      <c r="D4494">
        <v>2026</v>
      </c>
      <c r="E4494">
        <v>13714.34014</v>
      </c>
      <c r="F4494" t="s">
        <v>753</v>
      </c>
      <c r="G4494" t="s">
        <v>775</v>
      </c>
      <c r="H4494" t="s">
        <v>754</v>
      </c>
      <c r="I4494" t="s">
        <v>776</v>
      </c>
    </row>
    <row r="4495" spans="1:9">
      <c r="A4495">
        <v>4494</v>
      </c>
      <c r="B4495" t="s">
        <v>762</v>
      </c>
      <c r="C4495" t="s">
        <v>756</v>
      </c>
      <c r="D4495">
        <v>2027</v>
      </c>
      <c r="E4495">
        <v>13626.63221</v>
      </c>
      <c r="F4495" t="s">
        <v>753</v>
      </c>
      <c r="G4495" t="s">
        <v>775</v>
      </c>
      <c r="H4495" t="s">
        <v>754</v>
      </c>
      <c r="I4495" t="s">
        <v>776</v>
      </c>
    </row>
    <row r="4496" spans="1:9">
      <c r="A4496">
        <v>4495</v>
      </c>
      <c r="B4496" t="s">
        <v>762</v>
      </c>
      <c r="C4496" t="s">
        <v>756</v>
      </c>
      <c r="D4496">
        <v>2028</v>
      </c>
      <c r="E4496">
        <v>12887.8356</v>
      </c>
      <c r="F4496" t="s">
        <v>753</v>
      </c>
      <c r="G4496" t="s">
        <v>775</v>
      </c>
      <c r="H4496" t="s">
        <v>754</v>
      </c>
      <c r="I4496" t="s">
        <v>776</v>
      </c>
    </row>
    <row r="4497" spans="1:9">
      <c r="A4497">
        <v>4496</v>
      </c>
      <c r="B4497" t="s">
        <v>762</v>
      </c>
      <c r="C4497" t="s">
        <v>756</v>
      </c>
      <c r="D4497">
        <v>2029</v>
      </c>
      <c r="E4497">
        <v>12463.79232</v>
      </c>
      <c r="F4497" t="s">
        <v>753</v>
      </c>
      <c r="G4497" t="s">
        <v>775</v>
      </c>
      <c r="H4497" t="s">
        <v>754</v>
      </c>
      <c r="I4497" t="s">
        <v>776</v>
      </c>
    </row>
    <row r="4498" spans="1:9">
      <c r="A4498">
        <v>4497</v>
      </c>
      <c r="B4498" t="s">
        <v>762</v>
      </c>
      <c r="C4498" t="s">
        <v>756</v>
      </c>
      <c r="D4498">
        <v>2030</v>
      </c>
      <c r="E4498">
        <v>12022.56804</v>
      </c>
      <c r="F4498" t="s">
        <v>753</v>
      </c>
      <c r="G4498" t="s">
        <v>775</v>
      </c>
      <c r="H4498" t="s">
        <v>754</v>
      </c>
      <c r="I4498" t="s">
        <v>776</v>
      </c>
    </row>
    <row r="4499" spans="1:9">
      <c r="A4499">
        <v>4498</v>
      </c>
      <c r="B4499" t="s">
        <v>762</v>
      </c>
      <c r="C4499" t="s">
        <v>756</v>
      </c>
      <c r="D4499">
        <v>2031</v>
      </c>
      <c r="E4499">
        <v>11778.413060000001</v>
      </c>
      <c r="F4499" t="s">
        <v>753</v>
      </c>
      <c r="G4499" t="s">
        <v>775</v>
      </c>
      <c r="H4499" t="s">
        <v>754</v>
      </c>
      <c r="I4499" t="s">
        <v>776</v>
      </c>
    </row>
    <row r="4500" spans="1:9">
      <c r="A4500">
        <v>4499</v>
      </c>
      <c r="B4500" t="s">
        <v>762</v>
      </c>
      <c r="C4500" t="s">
        <v>756</v>
      </c>
      <c r="D4500">
        <v>2032</v>
      </c>
      <c r="E4500">
        <v>11423.917820000001</v>
      </c>
      <c r="F4500" t="s">
        <v>753</v>
      </c>
      <c r="G4500" t="s">
        <v>775</v>
      </c>
      <c r="H4500" t="s">
        <v>754</v>
      </c>
      <c r="I4500" t="s">
        <v>776</v>
      </c>
    </row>
    <row r="4501" spans="1:9">
      <c r="A4501">
        <v>4500</v>
      </c>
      <c r="B4501" t="s">
        <v>762</v>
      </c>
      <c r="C4501" t="s">
        <v>756</v>
      </c>
      <c r="D4501">
        <v>2033</v>
      </c>
      <c r="E4501">
        <v>11085.190140000001</v>
      </c>
      <c r="F4501" t="s">
        <v>753</v>
      </c>
      <c r="G4501" t="s">
        <v>775</v>
      </c>
      <c r="H4501" t="s">
        <v>754</v>
      </c>
      <c r="I4501" t="s">
        <v>776</v>
      </c>
    </row>
    <row r="4502" spans="1:9">
      <c r="A4502">
        <v>4501</v>
      </c>
      <c r="B4502" t="s">
        <v>762</v>
      </c>
      <c r="C4502" t="s">
        <v>756</v>
      </c>
      <c r="D4502">
        <v>2034</v>
      </c>
      <c r="E4502">
        <v>10736.84145</v>
      </c>
      <c r="F4502" t="s">
        <v>753</v>
      </c>
      <c r="G4502" t="s">
        <v>775</v>
      </c>
      <c r="H4502" t="s">
        <v>754</v>
      </c>
      <c r="I4502" t="s">
        <v>776</v>
      </c>
    </row>
    <row r="4503" spans="1:9">
      <c r="A4503">
        <v>4502</v>
      </c>
      <c r="B4503" t="s">
        <v>762</v>
      </c>
      <c r="C4503" t="s">
        <v>756</v>
      </c>
      <c r="D4503">
        <v>2035</v>
      </c>
      <c r="E4503">
        <v>10474.26765</v>
      </c>
      <c r="F4503" t="s">
        <v>753</v>
      </c>
      <c r="G4503" t="s">
        <v>775</v>
      </c>
      <c r="H4503" t="s">
        <v>754</v>
      </c>
      <c r="I4503" t="s">
        <v>776</v>
      </c>
    </row>
    <row r="4504" spans="1:9">
      <c r="A4504">
        <v>4503</v>
      </c>
      <c r="B4504" t="s">
        <v>762</v>
      </c>
      <c r="C4504" t="s">
        <v>756</v>
      </c>
      <c r="D4504">
        <v>2036</v>
      </c>
      <c r="E4504">
        <v>10134.171329999999</v>
      </c>
      <c r="F4504" t="s">
        <v>753</v>
      </c>
      <c r="G4504" t="s">
        <v>775</v>
      </c>
      <c r="H4504" t="s">
        <v>754</v>
      </c>
      <c r="I4504" t="s">
        <v>776</v>
      </c>
    </row>
    <row r="4505" spans="1:9">
      <c r="A4505">
        <v>4504</v>
      </c>
      <c r="B4505" t="s">
        <v>762</v>
      </c>
      <c r="C4505" t="s">
        <v>756</v>
      </c>
      <c r="D4505">
        <v>2037</v>
      </c>
      <c r="E4505">
        <v>9804.4973219999993</v>
      </c>
      <c r="F4505" t="s">
        <v>753</v>
      </c>
      <c r="G4505" t="s">
        <v>775</v>
      </c>
      <c r="H4505" t="s">
        <v>754</v>
      </c>
      <c r="I4505" t="s">
        <v>776</v>
      </c>
    </row>
    <row r="4506" spans="1:9">
      <c r="A4506">
        <v>4505</v>
      </c>
      <c r="B4506" t="s">
        <v>762</v>
      </c>
      <c r="C4506" t="s">
        <v>756</v>
      </c>
      <c r="D4506">
        <v>2038</v>
      </c>
      <c r="E4506">
        <v>9960.1704669999999</v>
      </c>
      <c r="F4506" t="s">
        <v>753</v>
      </c>
      <c r="G4506" t="s">
        <v>775</v>
      </c>
      <c r="H4506" t="s">
        <v>754</v>
      </c>
      <c r="I4506" t="s">
        <v>776</v>
      </c>
    </row>
    <row r="4507" spans="1:9">
      <c r="A4507">
        <v>4506</v>
      </c>
      <c r="B4507" t="s">
        <v>762</v>
      </c>
      <c r="C4507" t="s">
        <v>756</v>
      </c>
      <c r="D4507">
        <v>2039</v>
      </c>
      <c r="E4507">
        <v>10105.714470000001</v>
      </c>
      <c r="F4507" t="s">
        <v>753</v>
      </c>
      <c r="G4507" t="s">
        <v>775</v>
      </c>
      <c r="H4507" t="s">
        <v>754</v>
      </c>
      <c r="I4507" t="s">
        <v>776</v>
      </c>
    </row>
    <row r="4508" spans="1:9">
      <c r="A4508">
        <v>4507</v>
      </c>
      <c r="B4508" t="s">
        <v>762</v>
      </c>
      <c r="C4508" t="s">
        <v>756</v>
      </c>
      <c r="D4508">
        <v>2040</v>
      </c>
      <c r="E4508">
        <v>10143.15963</v>
      </c>
      <c r="F4508" t="s">
        <v>753</v>
      </c>
      <c r="G4508" t="s">
        <v>775</v>
      </c>
      <c r="H4508" t="s">
        <v>754</v>
      </c>
      <c r="I4508" t="s">
        <v>776</v>
      </c>
    </row>
    <row r="4509" spans="1:9">
      <c r="A4509">
        <v>4508</v>
      </c>
      <c r="B4509" t="s">
        <v>762</v>
      </c>
      <c r="C4509" t="s">
        <v>756</v>
      </c>
      <c r="D4509">
        <v>2041</v>
      </c>
      <c r="E4509">
        <v>9536.6502380000002</v>
      </c>
      <c r="F4509" t="s">
        <v>753</v>
      </c>
      <c r="G4509" t="s">
        <v>775</v>
      </c>
      <c r="H4509" t="s">
        <v>754</v>
      </c>
      <c r="I4509" t="s">
        <v>776</v>
      </c>
    </row>
    <row r="4510" spans="1:9">
      <c r="A4510">
        <v>4509</v>
      </c>
      <c r="B4510" t="s">
        <v>762</v>
      </c>
      <c r="C4510" t="s">
        <v>756</v>
      </c>
      <c r="D4510">
        <v>2042</v>
      </c>
      <c r="E4510">
        <v>9438.9116030000005</v>
      </c>
      <c r="F4510" t="s">
        <v>753</v>
      </c>
      <c r="G4510" t="s">
        <v>775</v>
      </c>
      <c r="H4510" t="s">
        <v>754</v>
      </c>
      <c r="I4510" t="s">
        <v>776</v>
      </c>
    </row>
    <row r="4511" spans="1:9">
      <c r="A4511">
        <v>4510</v>
      </c>
      <c r="B4511" t="s">
        <v>762</v>
      </c>
      <c r="C4511" t="s">
        <v>756</v>
      </c>
      <c r="D4511">
        <v>2043</v>
      </c>
      <c r="E4511">
        <v>9303.99719</v>
      </c>
      <c r="F4511" t="s">
        <v>753</v>
      </c>
      <c r="G4511" t="s">
        <v>775</v>
      </c>
      <c r="H4511" t="s">
        <v>754</v>
      </c>
      <c r="I4511" t="s">
        <v>776</v>
      </c>
    </row>
    <row r="4512" spans="1:9">
      <c r="A4512">
        <v>4511</v>
      </c>
      <c r="B4512" t="s">
        <v>762</v>
      </c>
      <c r="C4512" t="s">
        <v>756</v>
      </c>
      <c r="D4512">
        <v>2044</v>
      </c>
      <c r="E4512">
        <v>9129.6313539999992</v>
      </c>
      <c r="F4512" t="s">
        <v>753</v>
      </c>
      <c r="G4512" t="s">
        <v>775</v>
      </c>
      <c r="H4512" t="s">
        <v>754</v>
      </c>
      <c r="I4512" t="s">
        <v>776</v>
      </c>
    </row>
    <row r="4513" spans="1:9">
      <c r="A4513">
        <v>4512</v>
      </c>
      <c r="B4513" t="s">
        <v>762</v>
      </c>
      <c r="C4513" t="s">
        <v>756</v>
      </c>
      <c r="D4513">
        <v>2045</v>
      </c>
      <c r="E4513">
        <v>9291.8488570000009</v>
      </c>
      <c r="F4513" t="s">
        <v>753</v>
      </c>
      <c r="G4513" t="s">
        <v>775</v>
      </c>
      <c r="H4513" t="s">
        <v>754</v>
      </c>
      <c r="I4513" t="s">
        <v>776</v>
      </c>
    </row>
    <row r="4514" spans="1:9">
      <c r="A4514">
        <v>4513</v>
      </c>
      <c r="B4514" t="s">
        <v>762</v>
      </c>
      <c r="C4514" t="s">
        <v>756</v>
      </c>
      <c r="D4514">
        <v>2046</v>
      </c>
      <c r="E4514">
        <v>9298.203716</v>
      </c>
      <c r="F4514" t="s">
        <v>753</v>
      </c>
      <c r="G4514" t="s">
        <v>775</v>
      </c>
      <c r="H4514" t="s">
        <v>754</v>
      </c>
      <c r="I4514" t="s">
        <v>776</v>
      </c>
    </row>
    <row r="4515" spans="1:9">
      <c r="A4515">
        <v>4514</v>
      </c>
      <c r="B4515" t="s">
        <v>762</v>
      </c>
      <c r="C4515" t="s">
        <v>756</v>
      </c>
      <c r="D4515">
        <v>2047</v>
      </c>
      <c r="E4515">
        <v>9290.2355920000009</v>
      </c>
      <c r="F4515" t="s">
        <v>753</v>
      </c>
      <c r="G4515" t="s">
        <v>775</v>
      </c>
      <c r="H4515" t="s">
        <v>754</v>
      </c>
      <c r="I4515" t="s">
        <v>776</v>
      </c>
    </row>
    <row r="4516" spans="1:9">
      <c r="A4516">
        <v>4515</v>
      </c>
      <c r="B4516" t="s">
        <v>762</v>
      </c>
      <c r="C4516" t="s">
        <v>756</v>
      </c>
      <c r="D4516">
        <v>2048</v>
      </c>
      <c r="E4516">
        <v>9380.4882959999995</v>
      </c>
      <c r="F4516" t="s">
        <v>753</v>
      </c>
      <c r="G4516" t="s">
        <v>775</v>
      </c>
      <c r="H4516" t="s">
        <v>754</v>
      </c>
      <c r="I4516" t="s">
        <v>776</v>
      </c>
    </row>
    <row r="4517" spans="1:9">
      <c r="A4517">
        <v>4516</v>
      </c>
      <c r="B4517" t="s">
        <v>762</v>
      </c>
      <c r="C4517" t="s">
        <v>756</v>
      </c>
      <c r="D4517">
        <v>2049</v>
      </c>
      <c r="E4517">
        <v>9357.4946099999997</v>
      </c>
      <c r="F4517" t="s">
        <v>753</v>
      </c>
      <c r="G4517" t="s">
        <v>775</v>
      </c>
      <c r="H4517" t="s">
        <v>754</v>
      </c>
      <c r="I4517" t="s">
        <v>776</v>
      </c>
    </row>
    <row r="4518" spans="1:9">
      <c r="A4518">
        <v>4517</v>
      </c>
      <c r="B4518" t="s">
        <v>762</v>
      </c>
      <c r="C4518" t="s">
        <v>756</v>
      </c>
      <c r="D4518">
        <v>2050</v>
      </c>
      <c r="E4518">
        <v>9343.0077789999996</v>
      </c>
      <c r="F4518" t="s">
        <v>753</v>
      </c>
      <c r="G4518" t="s">
        <v>775</v>
      </c>
      <c r="H4518" t="s">
        <v>754</v>
      </c>
      <c r="I4518" t="s">
        <v>776</v>
      </c>
    </row>
    <row r="4519" spans="1:9">
      <c r="A4519">
        <v>4518</v>
      </c>
      <c r="B4519" t="s">
        <v>762</v>
      </c>
      <c r="C4519" t="s">
        <v>757</v>
      </c>
      <c r="D4519">
        <v>1990</v>
      </c>
      <c r="E4519">
        <v>97.22584113491844</v>
      </c>
      <c r="F4519" t="s">
        <v>753</v>
      </c>
      <c r="G4519" t="s">
        <v>775</v>
      </c>
      <c r="H4519" t="s">
        <v>754</v>
      </c>
      <c r="I4519" t="s">
        <v>776</v>
      </c>
    </row>
    <row r="4520" spans="1:9">
      <c r="A4520">
        <v>4519</v>
      </c>
      <c r="B4520" t="s">
        <v>762</v>
      </c>
      <c r="C4520" t="s">
        <v>757</v>
      </c>
      <c r="D4520">
        <v>1991</v>
      </c>
      <c r="E4520">
        <v>94.273860597722447</v>
      </c>
      <c r="F4520" t="s">
        <v>753</v>
      </c>
      <c r="G4520" t="s">
        <v>775</v>
      </c>
      <c r="H4520" t="s">
        <v>754</v>
      </c>
      <c r="I4520" t="s">
        <v>776</v>
      </c>
    </row>
    <row r="4521" spans="1:9">
      <c r="A4521">
        <v>4520</v>
      </c>
      <c r="B4521" t="s">
        <v>762</v>
      </c>
      <c r="C4521" t="s">
        <v>757</v>
      </c>
      <c r="D4521">
        <v>1992</v>
      </c>
      <c r="E4521">
        <v>101.8018139228632</v>
      </c>
      <c r="F4521" t="s">
        <v>753</v>
      </c>
      <c r="G4521" t="s">
        <v>775</v>
      </c>
      <c r="H4521" t="s">
        <v>754</v>
      </c>
      <c r="I4521" t="s">
        <v>776</v>
      </c>
    </row>
    <row r="4522" spans="1:9">
      <c r="A4522">
        <v>4521</v>
      </c>
      <c r="B4522" t="s">
        <v>762</v>
      </c>
      <c r="C4522" t="s">
        <v>757</v>
      </c>
      <c r="D4522">
        <v>1993</v>
      </c>
      <c r="E4522">
        <v>100.4729158486728</v>
      </c>
      <c r="F4522" t="s">
        <v>753</v>
      </c>
      <c r="G4522" t="s">
        <v>775</v>
      </c>
      <c r="H4522" t="s">
        <v>754</v>
      </c>
      <c r="I4522" t="s">
        <v>776</v>
      </c>
    </row>
    <row r="4523" spans="1:9">
      <c r="A4523">
        <v>4522</v>
      </c>
      <c r="B4523" t="s">
        <v>762</v>
      </c>
      <c r="C4523" t="s">
        <v>757</v>
      </c>
      <c r="D4523">
        <v>1994</v>
      </c>
      <c r="E4523">
        <v>107.4163232452433</v>
      </c>
      <c r="F4523" t="s">
        <v>753</v>
      </c>
      <c r="G4523" t="s">
        <v>775</v>
      </c>
      <c r="H4523" t="s">
        <v>754</v>
      </c>
      <c r="I4523" t="s">
        <v>776</v>
      </c>
    </row>
    <row r="4524" spans="1:9">
      <c r="A4524">
        <v>4523</v>
      </c>
      <c r="B4524" t="s">
        <v>762</v>
      </c>
      <c r="C4524" t="s">
        <v>757</v>
      </c>
      <c r="D4524">
        <v>1995</v>
      </c>
      <c r="E4524">
        <v>106.3076102402914</v>
      </c>
      <c r="F4524" t="s">
        <v>753</v>
      </c>
      <c r="G4524" t="s">
        <v>775</v>
      </c>
      <c r="H4524" t="s">
        <v>754</v>
      </c>
      <c r="I4524" t="s">
        <v>776</v>
      </c>
    </row>
    <row r="4525" spans="1:9">
      <c r="A4525">
        <v>4524</v>
      </c>
      <c r="B4525" t="s">
        <v>762</v>
      </c>
      <c r="C4525" t="s">
        <v>757</v>
      </c>
      <c r="D4525">
        <v>1996</v>
      </c>
      <c r="E4525">
        <v>103.4815301505564</v>
      </c>
      <c r="F4525" t="s">
        <v>753</v>
      </c>
      <c r="G4525" t="s">
        <v>775</v>
      </c>
      <c r="H4525" t="s">
        <v>754</v>
      </c>
      <c r="I4525" t="s">
        <v>776</v>
      </c>
    </row>
    <row r="4526" spans="1:9">
      <c r="A4526">
        <v>4525</v>
      </c>
      <c r="B4526" t="s">
        <v>762</v>
      </c>
      <c r="C4526" t="s">
        <v>757</v>
      </c>
      <c r="D4526">
        <v>1997</v>
      </c>
      <c r="E4526">
        <v>104.28590636242249</v>
      </c>
      <c r="F4526" t="s">
        <v>753</v>
      </c>
      <c r="G4526" t="s">
        <v>775</v>
      </c>
      <c r="H4526" t="s">
        <v>754</v>
      </c>
      <c r="I4526" t="s">
        <v>776</v>
      </c>
    </row>
    <row r="4527" spans="1:9">
      <c r="A4527">
        <v>4526</v>
      </c>
      <c r="B4527" t="s">
        <v>762</v>
      </c>
      <c r="C4527" t="s">
        <v>757</v>
      </c>
      <c r="D4527">
        <v>1998</v>
      </c>
      <c r="E4527">
        <v>100.50224858487969</v>
      </c>
      <c r="F4527" t="s">
        <v>753</v>
      </c>
      <c r="G4527" t="s">
        <v>775</v>
      </c>
      <c r="H4527" t="s">
        <v>754</v>
      </c>
      <c r="I4527" t="s">
        <v>776</v>
      </c>
    </row>
    <row r="4528" spans="1:9">
      <c r="A4528">
        <v>4527</v>
      </c>
      <c r="B4528" t="s">
        <v>762</v>
      </c>
      <c r="C4528" t="s">
        <v>757</v>
      </c>
      <c r="D4528">
        <v>1999</v>
      </c>
      <c r="E4528">
        <v>106.58094940013</v>
      </c>
      <c r="F4528" t="s">
        <v>753</v>
      </c>
      <c r="G4528" t="s">
        <v>775</v>
      </c>
      <c r="H4528" t="s">
        <v>754</v>
      </c>
      <c r="I4528" t="s">
        <v>776</v>
      </c>
    </row>
    <row r="4529" spans="1:9">
      <c r="A4529">
        <v>4528</v>
      </c>
      <c r="B4529" t="s">
        <v>762</v>
      </c>
      <c r="C4529" t="s">
        <v>757</v>
      </c>
      <c r="D4529">
        <v>2000</v>
      </c>
      <c r="E4529">
        <v>107.85985469562659</v>
      </c>
      <c r="F4529" t="s">
        <v>753</v>
      </c>
      <c r="G4529" t="s">
        <v>775</v>
      </c>
      <c r="H4529" t="s">
        <v>754</v>
      </c>
      <c r="I4529" t="s">
        <v>776</v>
      </c>
    </row>
    <row r="4530" spans="1:9">
      <c r="A4530">
        <v>4529</v>
      </c>
      <c r="B4530" t="s">
        <v>762</v>
      </c>
      <c r="C4530" t="s">
        <v>757</v>
      </c>
      <c r="D4530">
        <v>2001</v>
      </c>
      <c r="E4530">
        <v>112.7540391810805</v>
      </c>
      <c r="F4530" t="s">
        <v>753</v>
      </c>
      <c r="G4530" t="s">
        <v>775</v>
      </c>
      <c r="H4530" t="s">
        <v>754</v>
      </c>
      <c r="I4530" t="s">
        <v>776</v>
      </c>
    </row>
    <row r="4531" spans="1:9">
      <c r="A4531">
        <v>4530</v>
      </c>
      <c r="B4531" t="s">
        <v>762</v>
      </c>
      <c r="C4531" t="s">
        <v>757</v>
      </c>
      <c r="D4531">
        <v>2002</v>
      </c>
      <c r="E4531">
        <v>117.63589526538949</v>
      </c>
      <c r="F4531" t="s">
        <v>753</v>
      </c>
      <c r="G4531" t="s">
        <v>775</v>
      </c>
      <c r="H4531" t="s">
        <v>754</v>
      </c>
      <c r="I4531" t="s">
        <v>776</v>
      </c>
    </row>
    <row r="4532" spans="1:9">
      <c r="A4532">
        <v>4531</v>
      </c>
      <c r="B4532" t="s">
        <v>762</v>
      </c>
      <c r="C4532" t="s">
        <v>757</v>
      </c>
      <c r="D4532">
        <v>2003</v>
      </c>
      <c r="E4532">
        <v>126.9339172393048</v>
      </c>
      <c r="F4532" t="s">
        <v>753</v>
      </c>
      <c r="G4532" t="s">
        <v>775</v>
      </c>
      <c r="H4532" t="s">
        <v>754</v>
      </c>
      <c r="I4532" t="s">
        <v>776</v>
      </c>
    </row>
    <row r="4533" spans="1:9">
      <c r="A4533">
        <v>4532</v>
      </c>
      <c r="B4533" t="s">
        <v>762</v>
      </c>
      <c r="C4533" t="s">
        <v>757</v>
      </c>
      <c r="D4533">
        <v>2004</v>
      </c>
      <c r="E4533">
        <v>131.62394862131151</v>
      </c>
      <c r="F4533" t="s">
        <v>753</v>
      </c>
      <c r="G4533" t="s">
        <v>775</v>
      </c>
      <c r="H4533" t="s">
        <v>754</v>
      </c>
      <c r="I4533" t="s">
        <v>776</v>
      </c>
    </row>
    <row r="4534" spans="1:9">
      <c r="A4534">
        <v>4533</v>
      </c>
      <c r="B4534" t="s">
        <v>762</v>
      </c>
      <c r="C4534" t="s">
        <v>757</v>
      </c>
      <c r="D4534">
        <v>2005</v>
      </c>
      <c r="E4534">
        <v>137.34819864491519</v>
      </c>
      <c r="F4534" t="s">
        <v>753</v>
      </c>
      <c r="G4534" t="s">
        <v>775</v>
      </c>
      <c r="H4534" t="s">
        <v>754</v>
      </c>
      <c r="I4534" t="s">
        <v>776</v>
      </c>
    </row>
    <row r="4535" spans="1:9">
      <c r="A4535">
        <v>4534</v>
      </c>
      <c r="B4535" t="s">
        <v>762</v>
      </c>
      <c r="C4535" t="s">
        <v>757</v>
      </c>
      <c r="D4535">
        <v>2006</v>
      </c>
      <c r="E4535">
        <v>136.2982740160279</v>
      </c>
      <c r="F4535" t="s">
        <v>753</v>
      </c>
      <c r="G4535" t="s">
        <v>775</v>
      </c>
      <c r="H4535" t="s">
        <v>754</v>
      </c>
      <c r="I4535" t="s">
        <v>776</v>
      </c>
    </row>
    <row r="4536" spans="1:9">
      <c r="A4536">
        <v>4535</v>
      </c>
      <c r="B4536" t="s">
        <v>762</v>
      </c>
      <c r="C4536" t="s">
        <v>757</v>
      </c>
      <c r="D4536">
        <v>2007</v>
      </c>
      <c r="E4536">
        <v>127.89511859557351</v>
      </c>
      <c r="F4536" t="s">
        <v>753</v>
      </c>
      <c r="G4536" t="s">
        <v>775</v>
      </c>
      <c r="H4536" t="s">
        <v>754</v>
      </c>
      <c r="I4536" t="s">
        <v>776</v>
      </c>
    </row>
    <row r="4537" spans="1:9">
      <c r="A4537">
        <v>4536</v>
      </c>
      <c r="B4537" t="s">
        <v>762</v>
      </c>
      <c r="C4537" t="s">
        <v>757</v>
      </c>
      <c r="D4537">
        <v>2008</v>
      </c>
      <c r="E4537">
        <v>130.08752468871009</v>
      </c>
      <c r="F4537" t="s">
        <v>753</v>
      </c>
      <c r="G4537" t="s">
        <v>775</v>
      </c>
      <c r="H4537" t="s">
        <v>754</v>
      </c>
      <c r="I4537" t="s">
        <v>776</v>
      </c>
    </row>
    <row r="4538" spans="1:9">
      <c r="A4538">
        <v>4537</v>
      </c>
      <c r="B4538" t="s">
        <v>762</v>
      </c>
      <c r="C4538" t="s">
        <v>757</v>
      </c>
      <c r="D4538">
        <v>2009</v>
      </c>
      <c r="E4538">
        <v>117.5794629424736</v>
      </c>
      <c r="F4538" t="s">
        <v>753</v>
      </c>
      <c r="G4538" t="s">
        <v>775</v>
      </c>
      <c r="H4538" t="s">
        <v>754</v>
      </c>
      <c r="I4538" t="s">
        <v>776</v>
      </c>
    </row>
    <row r="4539" spans="1:9">
      <c r="A4539">
        <v>4538</v>
      </c>
      <c r="B4539" t="s">
        <v>762</v>
      </c>
      <c r="C4539" t="s">
        <v>757</v>
      </c>
      <c r="D4539">
        <v>2010</v>
      </c>
      <c r="E4539">
        <v>113.49040731721939</v>
      </c>
      <c r="F4539" t="s">
        <v>753</v>
      </c>
      <c r="G4539" t="s">
        <v>775</v>
      </c>
      <c r="H4539" t="s">
        <v>754</v>
      </c>
      <c r="I4539" t="s">
        <v>776</v>
      </c>
    </row>
    <row r="4540" spans="1:9">
      <c r="A4540">
        <v>4539</v>
      </c>
      <c r="B4540" t="s">
        <v>762</v>
      </c>
      <c r="C4540" t="s">
        <v>757</v>
      </c>
      <c r="D4540">
        <v>2011</v>
      </c>
      <c r="E4540">
        <v>116.27448138910979</v>
      </c>
      <c r="F4540" t="s">
        <v>753</v>
      </c>
      <c r="G4540" t="s">
        <v>775</v>
      </c>
      <c r="H4540" t="s">
        <v>754</v>
      </c>
      <c r="I4540" t="s">
        <v>776</v>
      </c>
    </row>
    <row r="4541" spans="1:9">
      <c r="A4541">
        <v>4540</v>
      </c>
      <c r="B4541" t="s">
        <v>762</v>
      </c>
      <c r="C4541" t="s">
        <v>757</v>
      </c>
      <c r="D4541">
        <v>2012</v>
      </c>
      <c r="E4541">
        <v>124.2116936674868</v>
      </c>
      <c r="F4541" t="s">
        <v>753</v>
      </c>
      <c r="G4541" t="s">
        <v>775</v>
      </c>
      <c r="H4541" t="s">
        <v>754</v>
      </c>
      <c r="I4541" t="s">
        <v>776</v>
      </c>
    </row>
    <row r="4542" spans="1:9">
      <c r="A4542">
        <v>4541</v>
      </c>
      <c r="B4542" t="s">
        <v>762</v>
      </c>
      <c r="C4542" t="s">
        <v>757</v>
      </c>
      <c r="D4542">
        <v>2013</v>
      </c>
      <c r="E4542">
        <v>123.24783209675491</v>
      </c>
      <c r="F4542" t="s">
        <v>753</v>
      </c>
      <c r="G4542" t="s">
        <v>775</v>
      </c>
      <c r="H4542" t="s">
        <v>754</v>
      </c>
      <c r="I4542" t="s">
        <v>776</v>
      </c>
    </row>
    <row r="4543" spans="1:9">
      <c r="A4543">
        <v>4542</v>
      </c>
      <c r="B4543" t="s">
        <v>762</v>
      </c>
      <c r="C4543" t="s">
        <v>757</v>
      </c>
      <c r="D4543">
        <v>2014</v>
      </c>
      <c r="E4543">
        <v>118.0064196499867</v>
      </c>
      <c r="F4543" t="s">
        <v>753</v>
      </c>
      <c r="G4543" t="s">
        <v>775</v>
      </c>
      <c r="H4543" t="s">
        <v>754</v>
      </c>
      <c r="I4543" t="s">
        <v>776</v>
      </c>
    </row>
    <row r="4544" spans="1:9">
      <c r="A4544">
        <v>4543</v>
      </c>
      <c r="B4544" t="s">
        <v>762</v>
      </c>
      <c r="C4544" t="s">
        <v>757</v>
      </c>
      <c r="D4544">
        <v>2015</v>
      </c>
      <c r="E4544">
        <v>118.3723281463313</v>
      </c>
      <c r="F4544" t="s">
        <v>753</v>
      </c>
      <c r="G4544" t="s">
        <v>775</v>
      </c>
      <c r="H4544" t="s">
        <v>754</v>
      </c>
      <c r="I4544" t="s">
        <v>776</v>
      </c>
    </row>
    <row r="4545" spans="1:9">
      <c r="A4545">
        <v>4544</v>
      </c>
      <c r="B4545" t="s">
        <v>762</v>
      </c>
      <c r="C4545" t="s">
        <v>757</v>
      </c>
      <c r="D4545">
        <v>2016</v>
      </c>
      <c r="E4545">
        <v>117.4872087576305</v>
      </c>
      <c r="F4545" t="s">
        <v>753</v>
      </c>
      <c r="G4545" t="s">
        <v>775</v>
      </c>
      <c r="H4545" t="s">
        <v>754</v>
      </c>
      <c r="I4545" t="s">
        <v>776</v>
      </c>
    </row>
    <row r="4546" spans="1:9">
      <c r="A4546">
        <v>4545</v>
      </c>
      <c r="B4546" t="s">
        <v>762</v>
      </c>
      <c r="C4546" t="s">
        <v>757</v>
      </c>
      <c r="D4546">
        <v>2017</v>
      </c>
      <c r="E4546">
        <v>115.9572173003658</v>
      </c>
      <c r="F4546" t="s">
        <v>753</v>
      </c>
      <c r="G4546" t="s">
        <v>775</v>
      </c>
      <c r="H4546" t="s">
        <v>754</v>
      </c>
      <c r="I4546" t="s">
        <v>776</v>
      </c>
    </row>
    <row r="4547" spans="1:9">
      <c r="A4547">
        <v>4546</v>
      </c>
      <c r="B4547" t="s">
        <v>762</v>
      </c>
      <c r="C4547" t="s">
        <v>757</v>
      </c>
      <c r="D4547">
        <v>2018</v>
      </c>
      <c r="E4547">
        <v>118.3356520122986</v>
      </c>
      <c r="F4547" t="s">
        <v>753</v>
      </c>
      <c r="G4547" t="s">
        <v>775</v>
      </c>
      <c r="H4547" t="s">
        <v>754</v>
      </c>
      <c r="I4547" t="s">
        <v>776</v>
      </c>
    </row>
    <row r="4548" spans="1:9">
      <c r="A4548">
        <v>4547</v>
      </c>
      <c r="B4548" t="s">
        <v>762</v>
      </c>
      <c r="C4548" t="s">
        <v>757</v>
      </c>
      <c r="D4548">
        <v>2019</v>
      </c>
      <c r="E4548">
        <v>126.47902397167159</v>
      </c>
      <c r="F4548" t="s">
        <v>753</v>
      </c>
      <c r="G4548" t="s">
        <v>775</v>
      </c>
      <c r="H4548" t="s">
        <v>754</v>
      </c>
      <c r="I4548" t="s">
        <v>776</v>
      </c>
    </row>
    <row r="4549" spans="1:9">
      <c r="A4549">
        <v>4548</v>
      </c>
      <c r="B4549" t="s">
        <v>762</v>
      </c>
      <c r="C4549" t="s">
        <v>757</v>
      </c>
      <c r="D4549">
        <v>2020</v>
      </c>
      <c r="E4549">
        <v>121.2530670603942</v>
      </c>
      <c r="F4549" t="s">
        <v>753</v>
      </c>
      <c r="G4549" t="s">
        <v>775</v>
      </c>
      <c r="H4549" t="s">
        <v>754</v>
      </c>
      <c r="I4549" t="s">
        <v>776</v>
      </c>
    </row>
    <row r="4550" spans="1:9">
      <c r="A4550">
        <v>4549</v>
      </c>
      <c r="B4550" t="s">
        <v>762</v>
      </c>
      <c r="C4550" t="s">
        <v>757</v>
      </c>
      <c r="D4550">
        <v>2021</v>
      </c>
      <c r="E4550">
        <v>127.0220586496464</v>
      </c>
      <c r="F4550" t="s">
        <v>753</v>
      </c>
      <c r="G4550" t="s">
        <v>775</v>
      </c>
      <c r="H4550" t="s">
        <v>754</v>
      </c>
      <c r="I4550" t="s">
        <v>776</v>
      </c>
    </row>
    <row r="4551" spans="1:9">
      <c r="A4551">
        <v>4550</v>
      </c>
      <c r="B4551" t="s">
        <v>762</v>
      </c>
      <c r="C4551" t="s">
        <v>757</v>
      </c>
      <c r="D4551">
        <v>2022</v>
      </c>
      <c r="E4551">
        <v>119.3371681794181</v>
      </c>
      <c r="F4551" t="s">
        <v>753</v>
      </c>
      <c r="G4551" t="s">
        <v>775</v>
      </c>
      <c r="H4551" t="s">
        <v>754</v>
      </c>
      <c r="I4551" t="s">
        <v>776</v>
      </c>
    </row>
    <row r="4552" spans="1:9">
      <c r="A4552">
        <v>4551</v>
      </c>
      <c r="B4552" t="s">
        <v>762</v>
      </c>
      <c r="C4552" t="s">
        <v>757</v>
      </c>
      <c r="D4552">
        <v>2023</v>
      </c>
      <c r="E4552">
        <v>113.05111637707211</v>
      </c>
      <c r="F4552" t="s">
        <v>753</v>
      </c>
      <c r="G4552" t="s">
        <v>775</v>
      </c>
      <c r="H4552" t="s">
        <v>754</v>
      </c>
      <c r="I4552" t="s">
        <v>776</v>
      </c>
    </row>
    <row r="4553" spans="1:9">
      <c r="A4553">
        <v>4552</v>
      </c>
      <c r="B4553" t="s">
        <v>762</v>
      </c>
      <c r="C4553" t="s">
        <v>757</v>
      </c>
      <c r="D4553">
        <v>2024</v>
      </c>
      <c r="E4553">
        <v>112.4773508</v>
      </c>
      <c r="F4553" t="s">
        <v>753</v>
      </c>
      <c r="G4553" t="s">
        <v>775</v>
      </c>
      <c r="H4553" t="s">
        <v>754</v>
      </c>
      <c r="I4553" t="s">
        <v>776</v>
      </c>
    </row>
    <row r="4554" spans="1:9">
      <c r="A4554">
        <v>4553</v>
      </c>
      <c r="B4554" t="s">
        <v>762</v>
      </c>
      <c r="C4554" t="s">
        <v>757</v>
      </c>
      <c r="D4554">
        <v>2025</v>
      </c>
      <c r="E4554">
        <v>112.54063050000001</v>
      </c>
      <c r="F4554" t="s">
        <v>753</v>
      </c>
      <c r="G4554" t="s">
        <v>775</v>
      </c>
      <c r="H4554" t="s">
        <v>754</v>
      </c>
      <c r="I4554" t="s">
        <v>776</v>
      </c>
    </row>
    <row r="4555" spans="1:9">
      <c r="A4555">
        <v>4554</v>
      </c>
      <c r="B4555" t="s">
        <v>762</v>
      </c>
      <c r="C4555" t="s">
        <v>757</v>
      </c>
      <c r="D4555">
        <v>2026</v>
      </c>
      <c r="E4555">
        <v>112.1731922</v>
      </c>
      <c r="F4555" t="s">
        <v>753</v>
      </c>
      <c r="G4555" t="s">
        <v>775</v>
      </c>
      <c r="H4555" t="s">
        <v>754</v>
      </c>
      <c r="I4555" t="s">
        <v>776</v>
      </c>
    </row>
    <row r="4556" spans="1:9">
      <c r="A4556">
        <v>4555</v>
      </c>
      <c r="B4556" t="s">
        <v>762</v>
      </c>
      <c r="C4556" t="s">
        <v>757</v>
      </c>
      <c r="D4556">
        <v>2027</v>
      </c>
      <c r="E4556">
        <v>112.1200472</v>
      </c>
      <c r="F4556" t="s">
        <v>753</v>
      </c>
      <c r="G4556" t="s">
        <v>775</v>
      </c>
      <c r="H4556" t="s">
        <v>754</v>
      </c>
      <c r="I4556" t="s">
        <v>776</v>
      </c>
    </row>
    <row r="4557" spans="1:9">
      <c r="A4557">
        <v>4556</v>
      </c>
      <c r="B4557" t="s">
        <v>762</v>
      </c>
      <c r="C4557" t="s">
        <v>757</v>
      </c>
      <c r="D4557">
        <v>2028</v>
      </c>
      <c r="E4557">
        <v>105.4983099</v>
      </c>
      <c r="F4557" t="s">
        <v>753</v>
      </c>
      <c r="G4557" t="s">
        <v>775</v>
      </c>
      <c r="H4557" t="s">
        <v>754</v>
      </c>
      <c r="I4557" t="s">
        <v>776</v>
      </c>
    </row>
    <row r="4558" spans="1:9">
      <c r="A4558">
        <v>4557</v>
      </c>
      <c r="B4558" t="s">
        <v>762</v>
      </c>
      <c r="C4558" t="s">
        <v>757</v>
      </c>
      <c r="D4558">
        <v>2029</v>
      </c>
      <c r="E4558">
        <v>104.0176574</v>
      </c>
      <c r="F4558" t="s">
        <v>753</v>
      </c>
      <c r="G4558" t="s">
        <v>775</v>
      </c>
      <c r="H4558" t="s">
        <v>754</v>
      </c>
      <c r="I4558" t="s">
        <v>776</v>
      </c>
    </row>
    <row r="4559" spans="1:9">
      <c r="A4559">
        <v>4558</v>
      </c>
      <c r="B4559" t="s">
        <v>762</v>
      </c>
      <c r="C4559" t="s">
        <v>757</v>
      </c>
      <c r="D4559">
        <v>2030</v>
      </c>
      <c r="E4559">
        <v>102.41799709999999</v>
      </c>
      <c r="F4559" t="s">
        <v>753</v>
      </c>
      <c r="G4559" t="s">
        <v>775</v>
      </c>
      <c r="H4559" t="s">
        <v>754</v>
      </c>
      <c r="I4559" t="s">
        <v>776</v>
      </c>
    </row>
    <row r="4560" spans="1:9">
      <c r="A4560">
        <v>4559</v>
      </c>
      <c r="B4560" t="s">
        <v>762</v>
      </c>
      <c r="C4560" t="s">
        <v>757</v>
      </c>
      <c r="D4560">
        <v>2031</v>
      </c>
      <c r="E4560">
        <v>100.8585779</v>
      </c>
      <c r="F4560" t="s">
        <v>753</v>
      </c>
      <c r="G4560" t="s">
        <v>775</v>
      </c>
      <c r="H4560" t="s">
        <v>754</v>
      </c>
      <c r="I4560" t="s">
        <v>776</v>
      </c>
    </row>
    <row r="4561" spans="1:9">
      <c r="A4561">
        <v>4560</v>
      </c>
      <c r="B4561" t="s">
        <v>762</v>
      </c>
      <c r="C4561" t="s">
        <v>757</v>
      </c>
      <c r="D4561">
        <v>2032</v>
      </c>
      <c r="E4561">
        <v>98.973824899999997</v>
      </c>
      <c r="F4561" t="s">
        <v>753</v>
      </c>
      <c r="G4561" t="s">
        <v>775</v>
      </c>
      <c r="H4561" t="s">
        <v>754</v>
      </c>
      <c r="I4561" t="s">
        <v>776</v>
      </c>
    </row>
    <row r="4562" spans="1:9">
      <c r="A4562">
        <v>4561</v>
      </c>
      <c r="B4562" t="s">
        <v>762</v>
      </c>
      <c r="C4562" t="s">
        <v>757</v>
      </c>
      <c r="D4562">
        <v>2033</v>
      </c>
      <c r="E4562">
        <v>96.912300979999998</v>
      </c>
      <c r="F4562" t="s">
        <v>753</v>
      </c>
      <c r="G4562" t="s">
        <v>775</v>
      </c>
      <c r="H4562" t="s">
        <v>754</v>
      </c>
      <c r="I4562" t="s">
        <v>776</v>
      </c>
    </row>
    <row r="4563" spans="1:9">
      <c r="A4563">
        <v>4562</v>
      </c>
      <c r="B4563" t="s">
        <v>762</v>
      </c>
      <c r="C4563" t="s">
        <v>757</v>
      </c>
      <c r="D4563">
        <v>2034</v>
      </c>
      <c r="E4563">
        <v>94.752322620000001</v>
      </c>
      <c r="F4563" t="s">
        <v>753</v>
      </c>
      <c r="G4563" t="s">
        <v>775</v>
      </c>
      <c r="H4563" t="s">
        <v>754</v>
      </c>
      <c r="I4563" t="s">
        <v>776</v>
      </c>
    </row>
    <row r="4564" spans="1:9">
      <c r="A4564">
        <v>4563</v>
      </c>
      <c r="B4564" t="s">
        <v>762</v>
      </c>
      <c r="C4564" t="s">
        <v>757</v>
      </c>
      <c r="D4564">
        <v>2035</v>
      </c>
      <c r="E4564">
        <v>92.507590480000005</v>
      </c>
      <c r="F4564" t="s">
        <v>753</v>
      </c>
      <c r="G4564" t="s">
        <v>775</v>
      </c>
      <c r="H4564" t="s">
        <v>754</v>
      </c>
      <c r="I4564" t="s">
        <v>776</v>
      </c>
    </row>
    <row r="4565" spans="1:9">
      <c r="A4565">
        <v>4564</v>
      </c>
      <c r="B4565" t="s">
        <v>762</v>
      </c>
      <c r="C4565" t="s">
        <v>757</v>
      </c>
      <c r="D4565">
        <v>2036</v>
      </c>
      <c r="E4565">
        <v>89.986079590000003</v>
      </c>
      <c r="F4565" t="s">
        <v>753</v>
      </c>
      <c r="G4565" t="s">
        <v>775</v>
      </c>
      <c r="H4565" t="s">
        <v>754</v>
      </c>
      <c r="I4565" t="s">
        <v>776</v>
      </c>
    </row>
    <row r="4566" spans="1:9">
      <c r="A4566">
        <v>4565</v>
      </c>
      <c r="B4566" t="s">
        <v>762</v>
      </c>
      <c r="C4566" t="s">
        <v>757</v>
      </c>
      <c r="D4566">
        <v>2037</v>
      </c>
      <c r="E4566">
        <v>87.282394249999996</v>
      </c>
      <c r="F4566" t="s">
        <v>753</v>
      </c>
      <c r="G4566" t="s">
        <v>775</v>
      </c>
      <c r="H4566" t="s">
        <v>754</v>
      </c>
      <c r="I4566" t="s">
        <v>776</v>
      </c>
    </row>
    <row r="4567" spans="1:9">
      <c r="A4567">
        <v>4566</v>
      </c>
      <c r="B4567" t="s">
        <v>762</v>
      </c>
      <c r="C4567" t="s">
        <v>757</v>
      </c>
      <c r="D4567">
        <v>2038</v>
      </c>
      <c r="E4567">
        <v>86.994284149999999</v>
      </c>
      <c r="F4567" t="s">
        <v>753</v>
      </c>
      <c r="G4567" t="s">
        <v>775</v>
      </c>
      <c r="H4567" t="s">
        <v>754</v>
      </c>
      <c r="I4567" t="s">
        <v>776</v>
      </c>
    </row>
    <row r="4568" spans="1:9">
      <c r="A4568">
        <v>4567</v>
      </c>
      <c r="B4568" t="s">
        <v>762</v>
      </c>
      <c r="C4568" t="s">
        <v>757</v>
      </c>
      <c r="D4568">
        <v>2039</v>
      </c>
      <c r="E4568">
        <v>86.695373340000003</v>
      </c>
      <c r="F4568" t="s">
        <v>753</v>
      </c>
      <c r="G4568" t="s">
        <v>775</v>
      </c>
      <c r="H4568" t="s">
        <v>754</v>
      </c>
      <c r="I4568" t="s">
        <v>776</v>
      </c>
    </row>
    <row r="4569" spans="1:9">
      <c r="A4569">
        <v>4568</v>
      </c>
      <c r="B4569" t="s">
        <v>762</v>
      </c>
      <c r="C4569" t="s">
        <v>757</v>
      </c>
      <c r="D4569">
        <v>2040</v>
      </c>
      <c r="E4569">
        <v>86.127177230000001</v>
      </c>
      <c r="F4569" t="s">
        <v>753</v>
      </c>
      <c r="G4569" t="s">
        <v>775</v>
      </c>
      <c r="H4569" t="s">
        <v>754</v>
      </c>
      <c r="I4569" t="s">
        <v>776</v>
      </c>
    </row>
    <row r="4570" spans="1:9">
      <c r="A4570">
        <v>4569</v>
      </c>
      <c r="B4570" t="s">
        <v>762</v>
      </c>
      <c r="C4570" t="s">
        <v>757</v>
      </c>
      <c r="D4570">
        <v>2041</v>
      </c>
      <c r="E4570">
        <v>84.638699650000007</v>
      </c>
      <c r="F4570" t="s">
        <v>753</v>
      </c>
      <c r="G4570" t="s">
        <v>775</v>
      </c>
      <c r="H4570" t="s">
        <v>754</v>
      </c>
      <c r="I4570" t="s">
        <v>776</v>
      </c>
    </row>
    <row r="4571" spans="1:9">
      <c r="A4571">
        <v>4570</v>
      </c>
      <c r="B4571" t="s">
        <v>762</v>
      </c>
      <c r="C4571" t="s">
        <v>757</v>
      </c>
      <c r="D4571">
        <v>2042</v>
      </c>
      <c r="E4571">
        <v>83.804565690000004</v>
      </c>
      <c r="F4571" t="s">
        <v>753</v>
      </c>
      <c r="G4571" t="s">
        <v>775</v>
      </c>
      <c r="H4571" t="s">
        <v>754</v>
      </c>
      <c r="I4571" t="s">
        <v>776</v>
      </c>
    </row>
    <row r="4572" spans="1:9">
      <c r="A4572">
        <v>4571</v>
      </c>
      <c r="B4572" t="s">
        <v>762</v>
      </c>
      <c r="C4572" t="s">
        <v>757</v>
      </c>
      <c r="D4572">
        <v>2043</v>
      </c>
      <c r="E4572">
        <v>83.15058166</v>
      </c>
      <c r="F4572" t="s">
        <v>753</v>
      </c>
      <c r="G4572" t="s">
        <v>775</v>
      </c>
      <c r="H4572" t="s">
        <v>754</v>
      </c>
      <c r="I4572" t="s">
        <v>776</v>
      </c>
    </row>
    <row r="4573" spans="1:9">
      <c r="A4573">
        <v>4572</v>
      </c>
      <c r="B4573" t="s">
        <v>762</v>
      </c>
      <c r="C4573" t="s">
        <v>757</v>
      </c>
      <c r="D4573">
        <v>2044</v>
      </c>
      <c r="E4573">
        <v>82.450380690000003</v>
      </c>
      <c r="F4573" t="s">
        <v>753</v>
      </c>
      <c r="G4573" t="s">
        <v>775</v>
      </c>
      <c r="H4573" t="s">
        <v>754</v>
      </c>
      <c r="I4573" t="s">
        <v>776</v>
      </c>
    </row>
    <row r="4574" spans="1:9">
      <c r="A4574">
        <v>4573</v>
      </c>
      <c r="B4574" t="s">
        <v>762</v>
      </c>
      <c r="C4574" t="s">
        <v>757</v>
      </c>
      <c r="D4574">
        <v>2045</v>
      </c>
      <c r="E4574">
        <v>82.196810970000001</v>
      </c>
      <c r="F4574" t="s">
        <v>753</v>
      </c>
      <c r="G4574" t="s">
        <v>775</v>
      </c>
      <c r="H4574" t="s">
        <v>754</v>
      </c>
      <c r="I4574" t="s">
        <v>776</v>
      </c>
    </row>
    <row r="4575" spans="1:9">
      <c r="A4575">
        <v>4574</v>
      </c>
      <c r="B4575" t="s">
        <v>762</v>
      </c>
      <c r="C4575" t="s">
        <v>757</v>
      </c>
      <c r="D4575">
        <v>2046</v>
      </c>
      <c r="E4575">
        <v>81.845650800000001</v>
      </c>
      <c r="F4575" t="s">
        <v>753</v>
      </c>
      <c r="G4575" t="s">
        <v>775</v>
      </c>
      <c r="H4575" t="s">
        <v>754</v>
      </c>
      <c r="I4575" t="s">
        <v>776</v>
      </c>
    </row>
    <row r="4576" spans="1:9">
      <c r="A4576">
        <v>4575</v>
      </c>
      <c r="B4576" t="s">
        <v>762</v>
      </c>
      <c r="C4576" t="s">
        <v>757</v>
      </c>
      <c r="D4576">
        <v>2047</v>
      </c>
      <c r="E4576">
        <v>81.469955279999994</v>
      </c>
      <c r="F4576" t="s">
        <v>753</v>
      </c>
      <c r="G4576" t="s">
        <v>775</v>
      </c>
      <c r="H4576" t="s">
        <v>754</v>
      </c>
      <c r="I4576" t="s">
        <v>776</v>
      </c>
    </row>
    <row r="4577" spans="1:9">
      <c r="A4577">
        <v>4576</v>
      </c>
      <c r="B4577" t="s">
        <v>762</v>
      </c>
      <c r="C4577" t="s">
        <v>757</v>
      </c>
      <c r="D4577">
        <v>2048</v>
      </c>
      <c r="E4577">
        <v>81.309345219999997</v>
      </c>
      <c r="F4577" t="s">
        <v>753</v>
      </c>
      <c r="G4577" t="s">
        <v>775</v>
      </c>
      <c r="H4577" t="s">
        <v>754</v>
      </c>
      <c r="I4577" t="s">
        <v>776</v>
      </c>
    </row>
    <row r="4578" spans="1:9">
      <c r="A4578">
        <v>4577</v>
      </c>
      <c r="B4578" t="s">
        <v>762</v>
      </c>
      <c r="C4578" t="s">
        <v>757</v>
      </c>
      <c r="D4578">
        <v>2049</v>
      </c>
      <c r="E4578">
        <v>81.039525420000004</v>
      </c>
      <c r="F4578" t="s">
        <v>753</v>
      </c>
      <c r="G4578" t="s">
        <v>775</v>
      </c>
      <c r="H4578" t="s">
        <v>754</v>
      </c>
      <c r="I4578" t="s">
        <v>776</v>
      </c>
    </row>
    <row r="4579" spans="1:9">
      <c r="A4579">
        <v>4578</v>
      </c>
      <c r="B4579" t="s">
        <v>762</v>
      </c>
      <c r="C4579" t="s">
        <v>757</v>
      </c>
      <c r="D4579">
        <v>2050</v>
      </c>
      <c r="E4579">
        <v>80.727671349999994</v>
      </c>
      <c r="F4579" t="s">
        <v>753</v>
      </c>
      <c r="G4579" t="s">
        <v>775</v>
      </c>
      <c r="H4579" t="s">
        <v>754</v>
      </c>
      <c r="I4579" t="s">
        <v>776</v>
      </c>
    </row>
    <row r="4580" spans="1:9">
      <c r="A4580">
        <v>4579</v>
      </c>
      <c r="B4580" t="s">
        <v>763</v>
      </c>
      <c r="C4580" t="s">
        <v>752</v>
      </c>
      <c r="D4580">
        <v>1990</v>
      </c>
      <c r="E4580">
        <v>88.784256736185952</v>
      </c>
      <c r="F4580" t="s">
        <v>753</v>
      </c>
      <c r="G4580" t="s">
        <v>775</v>
      </c>
      <c r="H4580" t="s">
        <v>754</v>
      </c>
      <c r="I4580" t="s">
        <v>776</v>
      </c>
    </row>
    <row r="4581" spans="1:9">
      <c r="A4581">
        <v>4580</v>
      </c>
      <c r="B4581" t="s">
        <v>763</v>
      </c>
      <c r="C4581" t="s">
        <v>752</v>
      </c>
      <c r="D4581">
        <v>1991</v>
      </c>
      <c r="E4581">
        <v>85.856689261512273</v>
      </c>
      <c r="F4581" t="s">
        <v>753</v>
      </c>
      <c r="G4581" t="s">
        <v>775</v>
      </c>
      <c r="H4581" t="s">
        <v>754</v>
      </c>
      <c r="I4581" t="s">
        <v>776</v>
      </c>
    </row>
    <row r="4582" spans="1:9">
      <c r="A4582">
        <v>4581</v>
      </c>
      <c r="B4582" t="s">
        <v>763</v>
      </c>
      <c r="C4582" t="s">
        <v>752</v>
      </c>
      <c r="D4582">
        <v>1992</v>
      </c>
      <c r="E4582">
        <v>84.007216006411468</v>
      </c>
      <c r="F4582" t="s">
        <v>753</v>
      </c>
      <c r="G4582" t="s">
        <v>775</v>
      </c>
      <c r="H4582" t="s">
        <v>754</v>
      </c>
      <c r="I4582" t="s">
        <v>776</v>
      </c>
    </row>
    <row r="4583" spans="1:9">
      <c r="A4583">
        <v>4582</v>
      </c>
      <c r="B4583" t="s">
        <v>763</v>
      </c>
      <c r="C4583" t="s">
        <v>752</v>
      </c>
      <c r="D4583">
        <v>1993</v>
      </c>
      <c r="E4583">
        <v>81.646142490913547</v>
      </c>
      <c r="F4583" t="s">
        <v>753</v>
      </c>
      <c r="G4583" t="s">
        <v>775</v>
      </c>
      <c r="H4583" t="s">
        <v>754</v>
      </c>
      <c r="I4583" t="s">
        <v>776</v>
      </c>
    </row>
    <row r="4584" spans="1:9">
      <c r="A4584">
        <v>4583</v>
      </c>
      <c r="B4584" t="s">
        <v>763</v>
      </c>
      <c r="C4584" t="s">
        <v>752</v>
      </c>
      <c r="D4584">
        <v>1994</v>
      </c>
      <c r="E4584">
        <v>80.338743332504237</v>
      </c>
      <c r="F4584" t="s">
        <v>753</v>
      </c>
      <c r="G4584" t="s">
        <v>775</v>
      </c>
      <c r="H4584" t="s">
        <v>754</v>
      </c>
      <c r="I4584" t="s">
        <v>776</v>
      </c>
    </row>
    <row r="4585" spans="1:9">
      <c r="A4585">
        <v>4584</v>
      </c>
      <c r="B4585" t="s">
        <v>763</v>
      </c>
      <c r="C4585" t="s">
        <v>752</v>
      </c>
      <c r="D4585">
        <v>1995</v>
      </c>
      <c r="E4585">
        <v>79.097065701496135</v>
      </c>
      <c r="F4585" t="s">
        <v>753</v>
      </c>
      <c r="G4585" t="s">
        <v>775</v>
      </c>
      <c r="H4585" t="s">
        <v>754</v>
      </c>
      <c r="I4585" t="s">
        <v>776</v>
      </c>
    </row>
    <row r="4586" spans="1:9">
      <c r="A4586">
        <v>4585</v>
      </c>
      <c r="B4586" t="s">
        <v>763</v>
      </c>
      <c r="C4586" t="s">
        <v>752</v>
      </c>
      <c r="D4586">
        <v>1996</v>
      </c>
      <c r="E4586">
        <v>75.460629777619459</v>
      </c>
      <c r="F4586" t="s">
        <v>753</v>
      </c>
      <c r="G4586" t="s">
        <v>775</v>
      </c>
      <c r="H4586" t="s">
        <v>754</v>
      </c>
      <c r="I4586" t="s">
        <v>776</v>
      </c>
    </row>
    <row r="4587" spans="1:9">
      <c r="A4587">
        <v>4586</v>
      </c>
      <c r="B4587" t="s">
        <v>763</v>
      </c>
      <c r="C4587" t="s">
        <v>752</v>
      </c>
      <c r="D4587">
        <v>1997</v>
      </c>
      <c r="E4587">
        <v>73.39236756223913</v>
      </c>
      <c r="F4587" t="s">
        <v>753</v>
      </c>
      <c r="G4587" t="s">
        <v>775</v>
      </c>
      <c r="H4587" t="s">
        <v>754</v>
      </c>
      <c r="I4587" t="s">
        <v>776</v>
      </c>
    </row>
    <row r="4588" spans="1:9">
      <c r="A4588">
        <v>4587</v>
      </c>
      <c r="B4588" t="s">
        <v>763</v>
      </c>
      <c r="C4588" t="s">
        <v>752</v>
      </c>
      <c r="D4588">
        <v>1998</v>
      </c>
      <c r="E4588">
        <v>70.329425572890969</v>
      </c>
      <c r="F4588" t="s">
        <v>753</v>
      </c>
      <c r="G4588" t="s">
        <v>775</v>
      </c>
      <c r="H4588" t="s">
        <v>754</v>
      </c>
      <c r="I4588" t="s">
        <v>776</v>
      </c>
    </row>
    <row r="4589" spans="1:9">
      <c r="A4589">
        <v>4588</v>
      </c>
      <c r="B4589" t="s">
        <v>763</v>
      </c>
      <c r="C4589" t="s">
        <v>752</v>
      </c>
      <c r="D4589">
        <v>1999</v>
      </c>
      <c r="E4589">
        <v>67.438068184704193</v>
      </c>
      <c r="F4589" t="s">
        <v>753</v>
      </c>
      <c r="G4589" t="s">
        <v>775</v>
      </c>
      <c r="H4589" t="s">
        <v>754</v>
      </c>
      <c r="I4589" t="s">
        <v>776</v>
      </c>
    </row>
    <row r="4590" spans="1:9">
      <c r="A4590">
        <v>4589</v>
      </c>
      <c r="B4590" t="s">
        <v>763</v>
      </c>
      <c r="C4590" t="s">
        <v>752</v>
      </c>
      <c r="D4590">
        <v>2000</v>
      </c>
      <c r="E4590">
        <v>63.933949394111139</v>
      </c>
      <c r="F4590" t="s">
        <v>753</v>
      </c>
      <c r="G4590" t="s">
        <v>775</v>
      </c>
      <c r="H4590" t="s">
        <v>754</v>
      </c>
      <c r="I4590" t="s">
        <v>776</v>
      </c>
    </row>
    <row r="4591" spans="1:9">
      <c r="A4591">
        <v>4590</v>
      </c>
      <c r="B4591" t="s">
        <v>763</v>
      </c>
      <c r="C4591" t="s">
        <v>752</v>
      </c>
      <c r="D4591">
        <v>2001</v>
      </c>
      <c r="E4591">
        <v>60.94691970678997</v>
      </c>
      <c r="F4591" t="s">
        <v>753</v>
      </c>
      <c r="G4591" t="s">
        <v>775</v>
      </c>
      <c r="H4591" t="s">
        <v>754</v>
      </c>
      <c r="I4591" t="s">
        <v>776</v>
      </c>
    </row>
    <row r="4592" spans="1:9">
      <c r="A4592">
        <v>4591</v>
      </c>
      <c r="B4592" t="s">
        <v>763</v>
      </c>
      <c r="C4592" t="s">
        <v>752</v>
      </c>
      <c r="D4592">
        <v>2002</v>
      </c>
      <c r="E4592">
        <v>59.367409422874843</v>
      </c>
      <c r="F4592" t="s">
        <v>753</v>
      </c>
      <c r="G4592" t="s">
        <v>775</v>
      </c>
      <c r="H4592" t="s">
        <v>754</v>
      </c>
      <c r="I4592" t="s">
        <v>776</v>
      </c>
    </row>
    <row r="4593" spans="1:9">
      <c r="A4593">
        <v>4592</v>
      </c>
      <c r="B4593" t="s">
        <v>763</v>
      </c>
      <c r="C4593" t="s">
        <v>752</v>
      </c>
      <c r="D4593">
        <v>2003</v>
      </c>
      <c r="E4593">
        <v>57.252927032027067</v>
      </c>
      <c r="F4593" t="s">
        <v>753</v>
      </c>
      <c r="G4593" t="s">
        <v>775</v>
      </c>
      <c r="H4593" t="s">
        <v>754</v>
      </c>
      <c r="I4593" t="s">
        <v>776</v>
      </c>
    </row>
    <row r="4594" spans="1:9">
      <c r="A4594">
        <v>4593</v>
      </c>
      <c r="B4594" t="s">
        <v>763</v>
      </c>
      <c r="C4594" t="s">
        <v>752</v>
      </c>
      <c r="D4594">
        <v>2004</v>
      </c>
      <c r="E4594">
        <v>54.75353648199988</v>
      </c>
      <c r="F4594" t="s">
        <v>753</v>
      </c>
      <c r="G4594" t="s">
        <v>775</v>
      </c>
      <c r="H4594" t="s">
        <v>754</v>
      </c>
      <c r="I4594" t="s">
        <v>776</v>
      </c>
    </row>
    <row r="4595" spans="1:9">
      <c r="A4595">
        <v>4594</v>
      </c>
      <c r="B4595" t="s">
        <v>763</v>
      </c>
      <c r="C4595" t="s">
        <v>752</v>
      </c>
      <c r="D4595">
        <v>2005</v>
      </c>
      <c r="E4595">
        <v>51.617590828304103</v>
      </c>
      <c r="F4595" t="s">
        <v>753</v>
      </c>
      <c r="G4595" t="s">
        <v>775</v>
      </c>
      <c r="H4595" t="s">
        <v>754</v>
      </c>
      <c r="I4595" t="s">
        <v>776</v>
      </c>
    </row>
    <row r="4596" spans="1:9">
      <c r="A4596">
        <v>4595</v>
      </c>
      <c r="B4596" t="s">
        <v>763</v>
      </c>
      <c r="C4596" t="s">
        <v>752</v>
      </c>
      <c r="D4596">
        <v>2006</v>
      </c>
      <c r="E4596">
        <v>47.998490356467613</v>
      </c>
      <c r="F4596" t="s">
        <v>753</v>
      </c>
      <c r="G4596" t="s">
        <v>775</v>
      </c>
      <c r="H4596" t="s">
        <v>754</v>
      </c>
      <c r="I4596" t="s">
        <v>776</v>
      </c>
    </row>
    <row r="4597" spans="1:9">
      <c r="A4597">
        <v>4596</v>
      </c>
      <c r="B4597" t="s">
        <v>763</v>
      </c>
      <c r="C4597" t="s">
        <v>752</v>
      </c>
      <c r="D4597">
        <v>2007</v>
      </c>
      <c r="E4597">
        <v>45.791763347098943</v>
      </c>
      <c r="F4597" t="s">
        <v>753</v>
      </c>
      <c r="G4597" t="s">
        <v>775</v>
      </c>
      <c r="H4597" t="s">
        <v>754</v>
      </c>
      <c r="I4597" t="s">
        <v>776</v>
      </c>
    </row>
    <row r="4598" spans="1:9">
      <c r="A4598">
        <v>4597</v>
      </c>
      <c r="B4598" t="s">
        <v>763</v>
      </c>
      <c r="C4598" t="s">
        <v>752</v>
      </c>
      <c r="D4598">
        <v>2008</v>
      </c>
      <c r="E4598">
        <v>42.482461519501591</v>
      </c>
      <c r="F4598" t="s">
        <v>753</v>
      </c>
      <c r="G4598" t="s">
        <v>775</v>
      </c>
      <c r="H4598" t="s">
        <v>754</v>
      </c>
      <c r="I4598" t="s">
        <v>776</v>
      </c>
    </row>
    <row r="4599" spans="1:9">
      <c r="A4599">
        <v>4598</v>
      </c>
      <c r="B4599" t="s">
        <v>763</v>
      </c>
      <c r="C4599" t="s">
        <v>752</v>
      </c>
      <c r="D4599">
        <v>2009</v>
      </c>
      <c r="E4599">
        <v>40.434926943879177</v>
      </c>
      <c r="F4599" t="s">
        <v>753</v>
      </c>
      <c r="G4599" t="s">
        <v>775</v>
      </c>
      <c r="H4599" t="s">
        <v>754</v>
      </c>
      <c r="I4599" t="s">
        <v>776</v>
      </c>
    </row>
    <row r="4600" spans="1:9">
      <c r="A4600">
        <v>4599</v>
      </c>
      <c r="B4600" t="s">
        <v>763</v>
      </c>
      <c r="C4600" t="s">
        <v>752</v>
      </c>
      <c r="D4600">
        <v>2010</v>
      </c>
      <c r="E4600">
        <v>38.466426466399952</v>
      </c>
      <c r="F4600" t="s">
        <v>753</v>
      </c>
      <c r="G4600" t="s">
        <v>775</v>
      </c>
      <c r="H4600" t="s">
        <v>754</v>
      </c>
      <c r="I4600" t="s">
        <v>776</v>
      </c>
    </row>
    <row r="4601" spans="1:9">
      <c r="A4601">
        <v>4600</v>
      </c>
      <c r="B4601" t="s">
        <v>763</v>
      </c>
      <c r="C4601" t="s">
        <v>752</v>
      </c>
      <c r="D4601">
        <v>2011</v>
      </c>
      <c r="E4601">
        <v>36.03273203914496</v>
      </c>
      <c r="F4601" t="s">
        <v>753</v>
      </c>
      <c r="G4601" t="s">
        <v>775</v>
      </c>
      <c r="H4601" t="s">
        <v>754</v>
      </c>
      <c r="I4601" t="s">
        <v>776</v>
      </c>
    </row>
    <row r="4602" spans="1:9">
      <c r="A4602">
        <v>4601</v>
      </c>
      <c r="B4602" t="s">
        <v>763</v>
      </c>
      <c r="C4602" t="s">
        <v>752</v>
      </c>
      <c r="D4602">
        <v>2012</v>
      </c>
      <c r="E4602">
        <v>34.154119654408717</v>
      </c>
      <c r="F4602" t="s">
        <v>753</v>
      </c>
      <c r="G4602" t="s">
        <v>775</v>
      </c>
      <c r="H4602" t="s">
        <v>754</v>
      </c>
      <c r="I4602" t="s">
        <v>776</v>
      </c>
    </row>
    <row r="4603" spans="1:9">
      <c r="A4603">
        <v>4602</v>
      </c>
      <c r="B4603" t="s">
        <v>763</v>
      </c>
      <c r="C4603" t="s">
        <v>752</v>
      </c>
      <c r="D4603">
        <v>2013</v>
      </c>
      <c r="E4603">
        <v>33.338885137308338</v>
      </c>
      <c r="F4603" t="s">
        <v>753</v>
      </c>
      <c r="G4603" t="s">
        <v>775</v>
      </c>
      <c r="H4603" t="s">
        <v>754</v>
      </c>
      <c r="I4603" t="s">
        <v>776</v>
      </c>
    </row>
    <row r="4604" spans="1:9">
      <c r="A4604">
        <v>4603</v>
      </c>
      <c r="B4604" t="s">
        <v>763</v>
      </c>
      <c r="C4604" t="s">
        <v>752</v>
      </c>
      <c r="D4604">
        <v>2014</v>
      </c>
      <c r="E4604">
        <v>32.180527726759301</v>
      </c>
      <c r="F4604" t="s">
        <v>753</v>
      </c>
      <c r="G4604" t="s">
        <v>775</v>
      </c>
      <c r="H4604" t="s">
        <v>754</v>
      </c>
      <c r="I4604" t="s">
        <v>776</v>
      </c>
    </row>
    <row r="4605" spans="1:9">
      <c r="A4605">
        <v>4604</v>
      </c>
      <c r="B4605" t="s">
        <v>763</v>
      </c>
      <c r="C4605" t="s">
        <v>752</v>
      </c>
      <c r="D4605">
        <v>2015</v>
      </c>
      <c r="E4605">
        <v>31.036312343068591</v>
      </c>
      <c r="F4605" t="s">
        <v>753</v>
      </c>
      <c r="G4605" t="s">
        <v>775</v>
      </c>
      <c r="H4605" t="s">
        <v>754</v>
      </c>
      <c r="I4605" t="s">
        <v>776</v>
      </c>
    </row>
    <row r="4606" spans="1:9">
      <c r="A4606">
        <v>4605</v>
      </c>
      <c r="B4606" t="s">
        <v>763</v>
      </c>
      <c r="C4606" t="s">
        <v>752</v>
      </c>
      <c r="D4606">
        <v>2016</v>
      </c>
      <c r="E4606">
        <v>29.947263940225891</v>
      </c>
      <c r="F4606" t="s">
        <v>753</v>
      </c>
      <c r="G4606" t="s">
        <v>775</v>
      </c>
      <c r="H4606" t="s">
        <v>754</v>
      </c>
      <c r="I4606" t="s">
        <v>776</v>
      </c>
    </row>
    <row r="4607" spans="1:9">
      <c r="A4607">
        <v>4606</v>
      </c>
      <c r="B4607" t="s">
        <v>763</v>
      </c>
      <c r="C4607" t="s">
        <v>752</v>
      </c>
      <c r="D4607">
        <v>2017</v>
      </c>
      <c r="E4607">
        <v>25.06375251759826</v>
      </c>
      <c r="F4607" t="s">
        <v>753</v>
      </c>
      <c r="G4607" t="s">
        <v>775</v>
      </c>
      <c r="H4607" t="s">
        <v>754</v>
      </c>
      <c r="I4607" t="s">
        <v>776</v>
      </c>
    </row>
    <row r="4608" spans="1:9">
      <c r="A4608">
        <v>4607</v>
      </c>
      <c r="B4608" t="s">
        <v>763</v>
      </c>
      <c r="C4608" t="s">
        <v>752</v>
      </c>
      <c r="D4608">
        <v>2018</v>
      </c>
      <c r="E4608">
        <v>23.295785374248329</v>
      </c>
      <c r="F4608" t="s">
        <v>753</v>
      </c>
      <c r="G4608" t="s">
        <v>775</v>
      </c>
      <c r="H4608" t="s">
        <v>754</v>
      </c>
      <c r="I4608" t="s">
        <v>776</v>
      </c>
    </row>
    <row r="4609" spans="1:9">
      <c r="A4609">
        <v>4608</v>
      </c>
      <c r="B4609" t="s">
        <v>763</v>
      </c>
      <c r="C4609" t="s">
        <v>752</v>
      </c>
      <c r="D4609">
        <v>2019</v>
      </c>
      <c r="E4609">
        <v>21.667855223915819</v>
      </c>
      <c r="F4609" t="s">
        <v>753</v>
      </c>
      <c r="G4609" t="s">
        <v>775</v>
      </c>
      <c r="H4609" t="s">
        <v>754</v>
      </c>
      <c r="I4609" t="s">
        <v>776</v>
      </c>
    </row>
    <row r="4610" spans="1:9">
      <c r="A4610">
        <v>4609</v>
      </c>
      <c r="B4610" t="s">
        <v>763</v>
      </c>
      <c r="C4610" t="s">
        <v>752</v>
      </c>
      <c r="D4610">
        <v>2020</v>
      </c>
      <c r="E4610">
        <v>19.138737085863418</v>
      </c>
      <c r="F4610" t="s">
        <v>753</v>
      </c>
      <c r="G4610" t="s">
        <v>775</v>
      </c>
      <c r="H4610" t="s">
        <v>754</v>
      </c>
      <c r="I4610" t="s">
        <v>776</v>
      </c>
    </row>
    <row r="4611" spans="1:9">
      <c r="A4611">
        <v>4610</v>
      </c>
      <c r="B4611" t="s">
        <v>763</v>
      </c>
      <c r="C4611" t="s">
        <v>752</v>
      </c>
      <c r="D4611">
        <v>2021</v>
      </c>
      <c r="E4611">
        <v>18.126885514455591</v>
      </c>
      <c r="F4611" t="s">
        <v>753</v>
      </c>
      <c r="G4611" t="s">
        <v>775</v>
      </c>
      <c r="H4611" t="s">
        <v>754</v>
      </c>
      <c r="I4611" t="s">
        <v>776</v>
      </c>
    </row>
    <row r="4612" spans="1:9">
      <c r="A4612">
        <v>4611</v>
      </c>
      <c r="B4612" t="s">
        <v>763</v>
      </c>
      <c r="C4612" t="s">
        <v>752</v>
      </c>
      <c r="D4612">
        <v>2022</v>
      </c>
      <c r="E4612">
        <v>16.3820294717212</v>
      </c>
      <c r="F4612" t="s">
        <v>753</v>
      </c>
      <c r="G4612" t="s">
        <v>775</v>
      </c>
      <c r="H4612" t="s">
        <v>754</v>
      </c>
      <c r="I4612" t="s">
        <v>776</v>
      </c>
    </row>
    <row r="4613" spans="1:9">
      <c r="A4613">
        <v>4612</v>
      </c>
      <c r="B4613" t="s">
        <v>763</v>
      </c>
      <c r="C4613" t="s">
        <v>752</v>
      </c>
      <c r="D4613">
        <v>2023</v>
      </c>
      <c r="E4613">
        <v>16.08452216511569</v>
      </c>
      <c r="F4613" t="s">
        <v>753</v>
      </c>
      <c r="G4613" t="s">
        <v>775</v>
      </c>
      <c r="H4613" t="s">
        <v>754</v>
      </c>
      <c r="I4613" t="s">
        <v>776</v>
      </c>
    </row>
    <row r="4614" spans="1:9">
      <c r="A4614">
        <v>4613</v>
      </c>
      <c r="B4614" t="s">
        <v>763</v>
      </c>
      <c r="C4614" t="s">
        <v>752</v>
      </c>
      <c r="D4614">
        <v>2024</v>
      </c>
      <c r="E4614">
        <v>46.530386460000003</v>
      </c>
      <c r="F4614" t="s">
        <v>753</v>
      </c>
      <c r="G4614" t="s">
        <v>775</v>
      </c>
      <c r="H4614" t="s">
        <v>754</v>
      </c>
      <c r="I4614" t="s">
        <v>776</v>
      </c>
    </row>
    <row r="4615" spans="1:9">
      <c r="A4615">
        <v>4614</v>
      </c>
      <c r="B4615" t="s">
        <v>763</v>
      </c>
      <c r="C4615" t="s">
        <v>752</v>
      </c>
      <c r="D4615">
        <v>2025</v>
      </c>
      <c r="E4615">
        <v>46.14901785</v>
      </c>
      <c r="F4615" t="s">
        <v>753</v>
      </c>
      <c r="G4615" t="s">
        <v>775</v>
      </c>
      <c r="H4615" t="s">
        <v>754</v>
      </c>
      <c r="I4615" t="s">
        <v>776</v>
      </c>
    </row>
    <row r="4616" spans="1:9">
      <c r="A4616">
        <v>4615</v>
      </c>
      <c r="B4616" t="s">
        <v>763</v>
      </c>
      <c r="C4616" t="s">
        <v>752</v>
      </c>
      <c r="D4616">
        <v>2026</v>
      </c>
      <c r="E4616">
        <v>45.75573928</v>
      </c>
      <c r="F4616" t="s">
        <v>753</v>
      </c>
      <c r="G4616" t="s">
        <v>775</v>
      </c>
      <c r="H4616" t="s">
        <v>754</v>
      </c>
      <c r="I4616" t="s">
        <v>776</v>
      </c>
    </row>
    <row r="4617" spans="1:9">
      <c r="A4617">
        <v>4616</v>
      </c>
      <c r="B4617" t="s">
        <v>763</v>
      </c>
      <c r="C4617" t="s">
        <v>752</v>
      </c>
      <c r="D4617">
        <v>2027</v>
      </c>
      <c r="E4617">
        <v>45.2952893</v>
      </c>
      <c r="F4617" t="s">
        <v>753</v>
      </c>
      <c r="G4617" t="s">
        <v>775</v>
      </c>
      <c r="H4617" t="s">
        <v>754</v>
      </c>
      <c r="I4617" t="s">
        <v>776</v>
      </c>
    </row>
    <row r="4618" spans="1:9">
      <c r="A4618">
        <v>4617</v>
      </c>
      <c r="B4618" t="s">
        <v>763</v>
      </c>
      <c r="C4618" t="s">
        <v>752</v>
      </c>
      <c r="D4618">
        <v>2028</v>
      </c>
      <c r="E4618">
        <v>44.712383969999998</v>
      </c>
      <c r="F4618" t="s">
        <v>753</v>
      </c>
      <c r="G4618" t="s">
        <v>775</v>
      </c>
      <c r="H4618" t="s">
        <v>754</v>
      </c>
      <c r="I4618" t="s">
        <v>776</v>
      </c>
    </row>
    <row r="4619" spans="1:9">
      <c r="A4619">
        <v>4618</v>
      </c>
      <c r="B4619" t="s">
        <v>763</v>
      </c>
      <c r="C4619" t="s">
        <v>752</v>
      </c>
      <c r="D4619">
        <v>2029</v>
      </c>
      <c r="E4619">
        <v>44.08607671</v>
      </c>
      <c r="F4619" t="s">
        <v>753</v>
      </c>
      <c r="G4619" t="s">
        <v>775</v>
      </c>
      <c r="H4619" t="s">
        <v>754</v>
      </c>
      <c r="I4619" t="s">
        <v>776</v>
      </c>
    </row>
    <row r="4620" spans="1:9">
      <c r="A4620">
        <v>4619</v>
      </c>
      <c r="B4620" t="s">
        <v>763</v>
      </c>
      <c r="C4620" t="s">
        <v>752</v>
      </c>
      <c r="D4620">
        <v>2030</v>
      </c>
      <c r="E4620">
        <v>43.25629155</v>
      </c>
      <c r="F4620" t="s">
        <v>753</v>
      </c>
      <c r="G4620" t="s">
        <v>775</v>
      </c>
      <c r="H4620" t="s">
        <v>754</v>
      </c>
      <c r="I4620" t="s">
        <v>776</v>
      </c>
    </row>
    <row r="4621" spans="1:9">
      <c r="A4621">
        <v>4620</v>
      </c>
      <c r="B4621" t="s">
        <v>763</v>
      </c>
      <c r="C4621" t="s">
        <v>752</v>
      </c>
      <c r="D4621">
        <v>2031</v>
      </c>
      <c r="E4621">
        <v>42.345408259999999</v>
      </c>
      <c r="F4621" t="s">
        <v>753</v>
      </c>
      <c r="G4621" t="s">
        <v>775</v>
      </c>
      <c r="H4621" t="s">
        <v>754</v>
      </c>
      <c r="I4621" t="s">
        <v>776</v>
      </c>
    </row>
    <row r="4622" spans="1:9">
      <c r="A4622">
        <v>4621</v>
      </c>
      <c r="B4622" t="s">
        <v>763</v>
      </c>
      <c r="C4622" t="s">
        <v>752</v>
      </c>
      <c r="D4622">
        <v>2032</v>
      </c>
      <c r="E4622">
        <v>41.383127309999999</v>
      </c>
      <c r="F4622" t="s">
        <v>753</v>
      </c>
      <c r="G4622" t="s">
        <v>775</v>
      </c>
      <c r="H4622" t="s">
        <v>754</v>
      </c>
      <c r="I4622" t="s">
        <v>776</v>
      </c>
    </row>
    <row r="4623" spans="1:9">
      <c r="A4623">
        <v>4622</v>
      </c>
      <c r="B4623" t="s">
        <v>763</v>
      </c>
      <c r="C4623" t="s">
        <v>752</v>
      </c>
      <c r="D4623">
        <v>2033</v>
      </c>
      <c r="E4623">
        <v>40.181317919999998</v>
      </c>
      <c r="F4623" t="s">
        <v>753</v>
      </c>
      <c r="G4623" t="s">
        <v>775</v>
      </c>
      <c r="H4623" t="s">
        <v>754</v>
      </c>
      <c r="I4623" t="s">
        <v>776</v>
      </c>
    </row>
    <row r="4624" spans="1:9">
      <c r="A4624">
        <v>4623</v>
      </c>
      <c r="B4624" t="s">
        <v>763</v>
      </c>
      <c r="C4624" t="s">
        <v>752</v>
      </c>
      <c r="D4624">
        <v>2034</v>
      </c>
      <c r="E4624">
        <v>38.977412540000003</v>
      </c>
      <c r="F4624" t="s">
        <v>753</v>
      </c>
      <c r="G4624" t="s">
        <v>775</v>
      </c>
      <c r="H4624" t="s">
        <v>754</v>
      </c>
      <c r="I4624" t="s">
        <v>776</v>
      </c>
    </row>
    <row r="4625" spans="1:9">
      <c r="A4625">
        <v>4624</v>
      </c>
      <c r="B4625" t="s">
        <v>763</v>
      </c>
      <c r="C4625" t="s">
        <v>752</v>
      </c>
      <c r="D4625">
        <v>2035</v>
      </c>
      <c r="E4625">
        <v>37.420220800000003</v>
      </c>
      <c r="F4625" t="s">
        <v>753</v>
      </c>
      <c r="G4625" t="s">
        <v>775</v>
      </c>
      <c r="H4625" t="s">
        <v>754</v>
      </c>
      <c r="I4625" t="s">
        <v>776</v>
      </c>
    </row>
    <row r="4626" spans="1:9">
      <c r="A4626">
        <v>4625</v>
      </c>
      <c r="B4626" t="s">
        <v>763</v>
      </c>
      <c r="C4626" t="s">
        <v>752</v>
      </c>
      <c r="D4626">
        <v>2036</v>
      </c>
      <c r="E4626">
        <v>35.97854839</v>
      </c>
      <c r="F4626" t="s">
        <v>753</v>
      </c>
      <c r="G4626" t="s">
        <v>775</v>
      </c>
      <c r="H4626" t="s">
        <v>754</v>
      </c>
      <c r="I4626" t="s">
        <v>776</v>
      </c>
    </row>
    <row r="4627" spans="1:9">
      <c r="A4627">
        <v>4626</v>
      </c>
      <c r="B4627" t="s">
        <v>763</v>
      </c>
      <c r="C4627" t="s">
        <v>752</v>
      </c>
      <c r="D4627">
        <v>2037</v>
      </c>
      <c r="E4627">
        <v>34.249618230000003</v>
      </c>
      <c r="F4627" t="s">
        <v>753</v>
      </c>
      <c r="G4627" t="s">
        <v>775</v>
      </c>
      <c r="H4627" t="s">
        <v>754</v>
      </c>
      <c r="I4627" t="s">
        <v>776</v>
      </c>
    </row>
    <row r="4628" spans="1:9">
      <c r="A4628">
        <v>4627</v>
      </c>
      <c r="B4628" t="s">
        <v>763</v>
      </c>
      <c r="C4628" t="s">
        <v>752</v>
      </c>
      <c r="D4628">
        <v>2038</v>
      </c>
      <c r="E4628">
        <v>32.310063159999999</v>
      </c>
      <c r="F4628" t="s">
        <v>753</v>
      </c>
      <c r="G4628" t="s">
        <v>775</v>
      </c>
      <c r="H4628" t="s">
        <v>754</v>
      </c>
      <c r="I4628" t="s">
        <v>776</v>
      </c>
    </row>
    <row r="4629" spans="1:9">
      <c r="A4629">
        <v>4628</v>
      </c>
      <c r="B4629" t="s">
        <v>763</v>
      </c>
      <c r="C4629" t="s">
        <v>752</v>
      </c>
      <c r="D4629">
        <v>2039</v>
      </c>
      <c r="E4629">
        <v>30.586512540000001</v>
      </c>
      <c r="F4629" t="s">
        <v>753</v>
      </c>
      <c r="G4629" t="s">
        <v>775</v>
      </c>
      <c r="H4629" t="s">
        <v>754</v>
      </c>
      <c r="I4629" t="s">
        <v>776</v>
      </c>
    </row>
    <row r="4630" spans="1:9">
      <c r="A4630">
        <v>4629</v>
      </c>
      <c r="B4630" t="s">
        <v>763</v>
      </c>
      <c r="C4630" t="s">
        <v>752</v>
      </c>
      <c r="D4630">
        <v>2040</v>
      </c>
      <c r="E4630">
        <v>28.810205790000001</v>
      </c>
      <c r="F4630" t="s">
        <v>753</v>
      </c>
      <c r="G4630" t="s">
        <v>775</v>
      </c>
      <c r="H4630" t="s">
        <v>754</v>
      </c>
      <c r="I4630" t="s">
        <v>776</v>
      </c>
    </row>
    <row r="4631" spans="1:9">
      <c r="A4631">
        <v>4630</v>
      </c>
      <c r="B4631" t="s">
        <v>763</v>
      </c>
      <c r="C4631" t="s">
        <v>752</v>
      </c>
      <c r="D4631">
        <v>2041</v>
      </c>
      <c r="E4631">
        <v>27.153686440000001</v>
      </c>
      <c r="F4631" t="s">
        <v>753</v>
      </c>
      <c r="G4631" t="s">
        <v>775</v>
      </c>
      <c r="H4631" t="s">
        <v>754</v>
      </c>
      <c r="I4631" t="s">
        <v>776</v>
      </c>
    </row>
    <row r="4632" spans="1:9">
      <c r="A4632">
        <v>4631</v>
      </c>
      <c r="B4632" t="s">
        <v>763</v>
      </c>
      <c r="C4632" t="s">
        <v>752</v>
      </c>
      <c r="D4632">
        <v>2042</v>
      </c>
      <c r="E4632">
        <v>25.560834310000001</v>
      </c>
      <c r="F4632" t="s">
        <v>753</v>
      </c>
      <c r="G4632" t="s">
        <v>775</v>
      </c>
      <c r="H4632" t="s">
        <v>754</v>
      </c>
      <c r="I4632" t="s">
        <v>776</v>
      </c>
    </row>
    <row r="4633" spans="1:9">
      <c r="A4633">
        <v>4632</v>
      </c>
      <c r="B4633" t="s">
        <v>763</v>
      </c>
      <c r="C4633" t="s">
        <v>752</v>
      </c>
      <c r="D4633">
        <v>2043</v>
      </c>
      <c r="E4633">
        <v>23.835992610000002</v>
      </c>
      <c r="F4633" t="s">
        <v>753</v>
      </c>
      <c r="G4633" t="s">
        <v>775</v>
      </c>
      <c r="H4633" t="s">
        <v>754</v>
      </c>
      <c r="I4633" t="s">
        <v>776</v>
      </c>
    </row>
    <row r="4634" spans="1:9">
      <c r="A4634">
        <v>4633</v>
      </c>
      <c r="B4634" t="s">
        <v>763</v>
      </c>
      <c r="C4634" t="s">
        <v>752</v>
      </c>
      <c r="D4634">
        <v>2044</v>
      </c>
      <c r="E4634">
        <v>22.200804739999999</v>
      </c>
      <c r="F4634" t="s">
        <v>753</v>
      </c>
      <c r="G4634" t="s">
        <v>775</v>
      </c>
      <c r="H4634" t="s">
        <v>754</v>
      </c>
      <c r="I4634" t="s">
        <v>776</v>
      </c>
    </row>
    <row r="4635" spans="1:9">
      <c r="A4635">
        <v>4634</v>
      </c>
      <c r="B4635" t="s">
        <v>763</v>
      </c>
      <c r="C4635" t="s">
        <v>752</v>
      </c>
      <c r="D4635">
        <v>2045</v>
      </c>
      <c r="E4635">
        <v>20.775390829999999</v>
      </c>
      <c r="F4635" t="s">
        <v>753</v>
      </c>
      <c r="G4635" t="s">
        <v>775</v>
      </c>
      <c r="H4635" t="s">
        <v>754</v>
      </c>
      <c r="I4635" t="s">
        <v>776</v>
      </c>
    </row>
    <row r="4636" spans="1:9">
      <c r="A4636">
        <v>4635</v>
      </c>
      <c r="B4636" t="s">
        <v>763</v>
      </c>
      <c r="C4636" t="s">
        <v>752</v>
      </c>
      <c r="D4636">
        <v>2046</v>
      </c>
      <c r="E4636">
        <v>19.358543149999999</v>
      </c>
      <c r="F4636" t="s">
        <v>753</v>
      </c>
      <c r="G4636" t="s">
        <v>775</v>
      </c>
      <c r="H4636" t="s">
        <v>754</v>
      </c>
      <c r="I4636" t="s">
        <v>776</v>
      </c>
    </row>
    <row r="4637" spans="1:9">
      <c r="A4637">
        <v>4636</v>
      </c>
      <c r="B4637" t="s">
        <v>763</v>
      </c>
      <c r="C4637" t="s">
        <v>752</v>
      </c>
      <c r="D4637">
        <v>2047</v>
      </c>
      <c r="E4637">
        <v>18.246990459999999</v>
      </c>
      <c r="F4637" t="s">
        <v>753</v>
      </c>
      <c r="G4637" t="s">
        <v>775</v>
      </c>
      <c r="H4637" t="s">
        <v>754</v>
      </c>
      <c r="I4637" t="s">
        <v>776</v>
      </c>
    </row>
    <row r="4638" spans="1:9">
      <c r="A4638">
        <v>4637</v>
      </c>
      <c r="B4638" t="s">
        <v>763</v>
      </c>
      <c r="C4638" t="s">
        <v>752</v>
      </c>
      <c r="D4638">
        <v>2048</v>
      </c>
      <c r="E4638">
        <v>16.82484599</v>
      </c>
      <c r="F4638" t="s">
        <v>753</v>
      </c>
      <c r="G4638" t="s">
        <v>775</v>
      </c>
      <c r="H4638" t="s">
        <v>754</v>
      </c>
      <c r="I4638" t="s">
        <v>776</v>
      </c>
    </row>
    <row r="4639" spans="1:9">
      <c r="A4639">
        <v>4638</v>
      </c>
      <c r="B4639" t="s">
        <v>763</v>
      </c>
      <c r="C4639" t="s">
        <v>752</v>
      </c>
      <c r="D4639">
        <v>2049</v>
      </c>
      <c r="E4639">
        <v>15.714470110000001</v>
      </c>
      <c r="F4639" t="s">
        <v>753</v>
      </c>
      <c r="G4639" t="s">
        <v>775</v>
      </c>
      <c r="H4639" t="s">
        <v>754</v>
      </c>
      <c r="I4639" t="s">
        <v>776</v>
      </c>
    </row>
    <row r="4640" spans="1:9">
      <c r="A4640">
        <v>4639</v>
      </c>
      <c r="B4640" t="s">
        <v>763</v>
      </c>
      <c r="C4640" t="s">
        <v>752</v>
      </c>
      <c r="D4640">
        <v>2050</v>
      </c>
      <c r="E4640">
        <v>14.7615702</v>
      </c>
      <c r="F4640" t="s">
        <v>753</v>
      </c>
      <c r="G4640" t="s">
        <v>775</v>
      </c>
      <c r="H4640" t="s">
        <v>754</v>
      </c>
      <c r="I4640" t="s">
        <v>776</v>
      </c>
    </row>
    <row r="4641" spans="1:9">
      <c r="A4641">
        <v>4640</v>
      </c>
      <c r="B4641" t="s">
        <v>763</v>
      </c>
      <c r="C4641" t="s">
        <v>756</v>
      </c>
      <c r="D4641">
        <v>1990</v>
      </c>
      <c r="E4641">
        <v>7936.4629716361687</v>
      </c>
      <c r="F4641" t="s">
        <v>753</v>
      </c>
      <c r="G4641" t="s">
        <v>775</v>
      </c>
      <c r="H4641" t="s">
        <v>754</v>
      </c>
      <c r="I4641" t="s">
        <v>776</v>
      </c>
    </row>
    <row r="4642" spans="1:9">
      <c r="A4642">
        <v>4641</v>
      </c>
      <c r="B4642" t="s">
        <v>763</v>
      </c>
      <c r="C4642" t="s">
        <v>756</v>
      </c>
      <c r="D4642">
        <v>1991</v>
      </c>
      <c r="E4642">
        <v>7915.2837021666337</v>
      </c>
      <c r="F4642" t="s">
        <v>753</v>
      </c>
      <c r="G4642" t="s">
        <v>775</v>
      </c>
      <c r="H4642" t="s">
        <v>754</v>
      </c>
      <c r="I4642" t="s">
        <v>776</v>
      </c>
    </row>
    <row r="4643" spans="1:9">
      <c r="A4643">
        <v>4642</v>
      </c>
      <c r="B4643" t="s">
        <v>763</v>
      </c>
      <c r="C4643" t="s">
        <v>756</v>
      </c>
      <c r="D4643">
        <v>1992</v>
      </c>
      <c r="E4643">
        <v>8271.9975429782935</v>
      </c>
      <c r="F4643" t="s">
        <v>753</v>
      </c>
      <c r="G4643" t="s">
        <v>775</v>
      </c>
      <c r="H4643" t="s">
        <v>754</v>
      </c>
      <c r="I4643" t="s">
        <v>776</v>
      </c>
    </row>
    <row r="4644" spans="1:9">
      <c r="A4644">
        <v>4643</v>
      </c>
      <c r="B4644" t="s">
        <v>763</v>
      </c>
      <c r="C4644" t="s">
        <v>756</v>
      </c>
      <c r="D4644">
        <v>1993</v>
      </c>
      <c r="E4644">
        <v>8720.4447045830802</v>
      </c>
      <c r="F4644" t="s">
        <v>753</v>
      </c>
      <c r="G4644" t="s">
        <v>775</v>
      </c>
      <c r="H4644" t="s">
        <v>754</v>
      </c>
      <c r="I4644" t="s">
        <v>776</v>
      </c>
    </row>
    <row r="4645" spans="1:9">
      <c r="A4645">
        <v>4644</v>
      </c>
      <c r="B4645" t="s">
        <v>763</v>
      </c>
      <c r="C4645" t="s">
        <v>756</v>
      </c>
      <c r="D4645">
        <v>1994</v>
      </c>
      <c r="E4645">
        <v>9373.6919769104479</v>
      </c>
      <c r="F4645" t="s">
        <v>753</v>
      </c>
      <c r="G4645" t="s">
        <v>775</v>
      </c>
      <c r="H4645" t="s">
        <v>754</v>
      </c>
      <c r="I4645" t="s">
        <v>776</v>
      </c>
    </row>
    <row r="4646" spans="1:9">
      <c r="A4646">
        <v>4645</v>
      </c>
      <c r="B4646" t="s">
        <v>763</v>
      </c>
      <c r="C4646" t="s">
        <v>756</v>
      </c>
      <c r="D4646">
        <v>1995</v>
      </c>
      <c r="E4646">
        <v>10029.86605365062</v>
      </c>
      <c r="F4646" t="s">
        <v>753</v>
      </c>
      <c r="G4646" t="s">
        <v>775</v>
      </c>
      <c r="H4646" t="s">
        <v>754</v>
      </c>
      <c r="I4646" t="s">
        <v>776</v>
      </c>
    </row>
    <row r="4647" spans="1:9">
      <c r="A4647">
        <v>4646</v>
      </c>
      <c r="B4647" t="s">
        <v>763</v>
      </c>
      <c r="C4647" t="s">
        <v>756</v>
      </c>
      <c r="D4647">
        <v>1996</v>
      </c>
      <c r="E4647">
        <v>10161.508046136831</v>
      </c>
      <c r="F4647" t="s">
        <v>753</v>
      </c>
      <c r="G4647" t="s">
        <v>775</v>
      </c>
      <c r="H4647" t="s">
        <v>754</v>
      </c>
      <c r="I4647" t="s">
        <v>776</v>
      </c>
    </row>
    <row r="4648" spans="1:9">
      <c r="A4648">
        <v>4647</v>
      </c>
      <c r="B4648" t="s">
        <v>763</v>
      </c>
      <c r="C4648" t="s">
        <v>756</v>
      </c>
      <c r="D4648">
        <v>1997</v>
      </c>
      <c r="E4648">
        <v>10383.534321169869</v>
      </c>
      <c r="F4648" t="s">
        <v>753</v>
      </c>
      <c r="G4648" t="s">
        <v>775</v>
      </c>
      <c r="H4648" t="s">
        <v>754</v>
      </c>
      <c r="I4648" t="s">
        <v>776</v>
      </c>
    </row>
    <row r="4649" spans="1:9">
      <c r="A4649">
        <v>4648</v>
      </c>
      <c r="B4649" t="s">
        <v>763</v>
      </c>
      <c r="C4649" t="s">
        <v>756</v>
      </c>
      <c r="D4649">
        <v>1998</v>
      </c>
      <c r="E4649">
        <v>10587.777213549291</v>
      </c>
      <c r="F4649" t="s">
        <v>753</v>
      </c>
      <c r="G4649" t="s">
        <v>775</v>
      </c>
      <c r="H4649" t="s">
        <v>754</v>
      </c>
      <c r="I4649" t="s">
        <v>776</v>
      </c>
    </row>
    <row r="4650" spans="1:9">
      <c r="A4650">
        <v>4649</v>
      </c>
      <c r="B4650" t="s">
        <v>763</v>
      </c>
      <c r="C4650" t="s">
        <v>756</v>
      </c>
      <c r="D4650">
        <v>1999</v>
      </c>
      <c r="E4650">
        <v>10868.589794699061</v>
      </c>
      <c r="F4650" t="s">
        <v>753</v>
      </c>
      <c r="G4650" t="s">
        <v>775</v>
      </c>
      <c r="H4650" t="s">
        <v>754</v>
      </c>
      <c r="I4650" t="s">
        <v>776</v>
      </c>
    </row>
    <row r="4651" spans="1:9">
      <c r="A4651">
        <v>4650</v>
      </c>
      <c r="B4651" t="s">
        <v>763</v>
      </c>
      <c r="C4651" t="s">
        <v>756</v>
      </c>
      <c r="D4651">
        <v>2000</v>
      </c>
      <c r="E4651">
        <v>11410.88324088933</v>
      </c>
      <c r="F4651" t="s">
        <v>753</v>
      </c>
      <c r="G4651" t="s">
        <v>775</v>
      </c>
      <c r="H4651" t="s">
        <v>754</v>
      </c>
      <c r="I4651" t="s">
        <v>776</v>
      </c>
    </row>
    <row r="4652" spans="1:9">
      <c r="A4652">
        <v>4651</v>
      </c>
      <c r="B4652" t="s">
        <v>763</v>
      </c>
      <c r="C4652" t="s">
        <v>756</v>
      </c>
      <c r="D4652">
        <v>2001</v>
      </c>
      <c r="E4652">
        <v>11473.86129281293</v>
      </c>
      <c r="F4652" t="s">
        <v>753</v>
      </c>
      <c r="G4652" t="s">
        <v>775</v>
      </c>
      <c r="H4652" t="s">
        <v>754</v>
      </c>
      <c r="I4652" t="s">
        <v>776</v>
      </c>
    </row>
    <row r="4653" spans="1:9">
      <c r="A4653">
        <v>4652</v>
      </c>
      <c r="B4653" t="s">
        <v>763</v>
      </c>
      <c r="C4653" t="s">
        <v>756</v>
      </c>
      <c r="D4653">
        <v>2002</v>
      </c>
      <c r="E4653">
        <v>11925.66129662087</v>
      </c>
      <c r="F4653" t="s">
        <v>753</v>
      </c>
      <c r="G4653" t="s">
        <v>775</v>
      </c>
      <c r="H4653" t="s">
        <v>754</v>
      </c>
      <c r="I4653" t="s">
        <v>776</v>
      </c>
    </row>
    <row r="4654" spans="1:9">
      <c r="A4654">
        <v>4653</v>
      </c>
      <c r="B4654" t="s">
        <v>763</v>
      </c>
      <c r="C4654" t="s">
        <v>756</v>
      </c>
      <c r="D4654">
        <v>2003</v>
      </c>
      <c r="E4654">
        <v>12453.657640777579</v>
      </c>
      <c r="F4654" t="s">
        <v>753</v>
      </c>
      <c r="G4654" t="s">
        <v>775</v>
      </c>
      <c r="H4654" t="s">
        <v>754</v>
      </c>
      <c r="I4654" t="s">
        <v>776</v>
      </c>
    </row>
    <row r="4655" spans="1:9">
      <c r="A4655">
        <v>4654</v>
      </c>
      <c r="B4655" t="s">
        <v>763</v>
      </c>
      <c r="C4655" t="s">
        <v>756</v>
      </c>
      <c r="D4655">
        <v>2004</v>
      </c>
      <c r="E4655">
        <v>12742.48091574046</v>
      </c>
      <c r="F4655" t="s">
        <v>753</v>
      </c>
      <c r="G4655" t="s">
        <v>775</v>
      </c>
      <c r="H4655" t="s">
        <v>754</v>
      </c>
      <c r="I4655" t="s">
        <v>776</v>
      </c>
    </row>
    <row r="4656" spans="1:9">
      <c r="A4656">
        <v>4655</v>
      </c>
      <c r="B4656" t="s">
        <v>763</v>
      </c>
      <c r="C4656" t="s">
        <v>756</v>
      </c>
      <c r="D4656">
        <v>2005</v>
      </c>
      <c r="E4656">
        <v>12817.90344608514</v>
      </c>
      <c r="F4656" t="s">
        <v>753</v>
      </c>
      <c r="G4656" t="s">
        <v>775</v>
      </c>
      <c r="H4656" t="s">
        <v>754</v>
      </c>
      <c r="I4656" t="s">
        <v>776</v>
      </c>
    </row>
    <row r="4657" spans="1:9">
      <c r="A4657">
        <v>4656</v>
      </c>
      <c r="B4657" t="s">
        <v>763</v>
      </c>
      <c r="C4657" t="s">
        <v>756</v>
      </c>
      <c r="D4657">
        <v>2006</v>
      </c>
      <c r="E4657">
        <v>12944.516034367311</v>
      </c>
      <c r="F4657" t="s">
        <v>753</v>
      </c>
      <c r="G4657" t="s">
        <v>775</v>
      </c>
      <c r="H4657" t="s">
        <v>754</v>
      </c>
      <c r="I4657" t="s">
        <v>776</v>
      </c>
    </row>
    <row r="4658" spans="1:9">
      <c r="A4658">
        <v>4657</v>
      </c>
      <c r="B4658" t="s">
        <v>763</v>
      </c>
      <c r="C4658" t="s">
        <v>756</v>
      </c>
      <c r="D4658">
        <v>2007</v>
      </c>
      <c r="E4658">
        <v>13053.26501080209</v>
      </c>
      <c r="F4658" t="s">
        <v>753</v>
      </c>
      <c r="G4658" t="s">
        <v>775</v>
      </c>
      <c r="H4658" t="s">
        <v>754</v>
      </c>
      <c r="I4658" t="s">
        <v>776</v>
      </c>
    </row>
    <row r="4659" spans="1:9">
      <c r="A4659">
        <v>4658</v>
      </c>
      <c r="B4659" t="s">
        <v>763</v>
      </c>
      <c r="C4659" t="s">
        <v>756</v>
      </c>
      <c r="D4659">
        <v>2008</v>
      </c>
      <c r="E4659">
        <v>13073.804346307301</v>
      </c>
      <c r="F4659" t="s">
        <v>753</v>
      </c>
      <c r="G4659" t="s">
        <v>775</v>
      </c>
      <c r="H4659" t="s">
        <v>754</v>
      </c>
      <c r="I4659" t="s">
        <v>776</v>
      </c>
    </row>
    <row r="4660" spans="1:9">
      <c r="A4660">
        <v>4659</v>
      </c>
      <c r="B4660" t="s">
        <v>763</v>
      </c>
      <c r="C4660" t="s">
        <v>756</v>
      </c>
      <c r="D4660">
        <v>2009</v>
      </c>
      <c r="E4660">
        <v>12887.109320582929</v>
      </c>
      <c r="F4660" t="s">
        <v>753</v>
      </c>
      <c r="G4660" t="s">
        <v>775</v>
      </c>
      <c r="H4660" t="s">
        <v>754</v>
      </c>
      <c r="I4660" t="s">
        <v>776</v>
      </c>
    </row>
    <row r="4661" spans="1:9">
      <c r="A4661">
        <v>4660</v>
      </c>
      <c r="B4661" t="s">
        <v>763</v>
      </c>
      <c r="C4661" t="s">
        <v>756</v>
      </c>
      <c r="D4661">
        <v>2010</v>
      </c>
      <c r="E4661">
        <v>13145.478246507701</v>
      </c>
      <c r="F4661" t="s">
        <v>753</v>
      </c>
      <c r="G4661" t="s">
        <v>775</v>
      </c>
      <c r="H4661" t="s">
        <v>754</v>
      </c>
      <c r="I4661" t="s">
        <v>776</v>
      </c>
    </row>
    <row r="4662" spans="1:9">
      <c r="A4662">
        <v>4661</v>
      </c>
      <c r="B4662" t="s">
        <v>763</v>
      </c>
      <c r="C4662" t="s">
        <v>756</v>
      </c>
      <c r="D4662">
        <v>2011</v>
      </c>
      <c r="E4662">
        <v>13137.150645219521</v>
      </c>
      <c r="F4662" t="s">
        <v>753</v>
      </c>
      <c r="G4662" t="s">
        <v>775</v>
      </c>
      <c r="H4662" t="s">
        <v>754</v>
      </c>
      <c r="I4662" t="s">
        <v>776</v>
      </c>
    </row>
    <row r="4663" spans="1:9">
      <c r="A4663">
        <v>4662</v>
      </c>
      <c r="B4663" t="s">
        <v>763</v>
      </c>
      <c r="C4663" t="s">
        <v>756</v>
      </c>
      <c r="D4663">
        <v>2012</v>
      </c>
      <c r="E4663">
        <v>12820.72185764974</v>
      </c>
      <c r="F4663" t="s">
        <v>753</v>
      </c>
      <c r="G4663" t="s">
        <v>775</v>
      </c>
      <c r="H4663" t="s">
        <v>754</v>
      </c>
      <c r="I4663" t="s">
        <v>776</v>
      </c>
    </row>
    <row r="4664" spans="1:9">
      <c r="A4664">
        <v>4663</v>
      </c>
      <c r="B4664" t="s">
        <v>763</v>
      </c>
      <c r="C4664" t="s">
        <v>756</v>
      </c>
      <c r="D4664">
        <v>2013</v>
      </c>
      <c r="E4664">
        <v>12899.386439040991</v>
      </c>
      <c r="F4664" t="s">
        <v>753</v>
      </c>
      <c r="G4664" t="s">
        <v>775</v>
      </c>
      <c r="H4664" t="s">
        <v>754</v>
      </c>
      <c r="I4664" t="s">
        <v>776</v>
      </c>
    </row>
    <row r="4665" spans="1:9">
      <c r="A4665">
        <v>4664</v>
      </c>
      <c r="B4665" t="s">
        <v>763</v>
      </c>
      <c r="C4665" t="s">
        <v>756</v>
      </c>
      <c r="D4665">
        <v>2014</v>
      </c>
      <c r="E4665">
        <v>13163.616470566179</v>
      </c>
      <c r="F4665" t="s">
        <v>753</v>
      </c>
      <c r="G4665" t="s">
        <v>775</v>
      </c>
      <c r="H4665" t="s">
        <v>754</v>
      </c>
      <c r="I4665" t="s">
        <v>776</v>
      </c>
    </row>
    <row r="4666" spans="1:9">
      <c r="A4666">
        <v>4665</v>
      </c>
      <c r="B4666" t="s">
        <v>763</v>
      </c>
      <c r="C4666" t="s">
        <v>756</v>
      </c>
      <c r="D4666">
        <v>2015</v>
      </c>
      <c r="E4666">
        <v>13643.278707015879</v>
      </c>
      <c r="F4666" t="s">
        <v>753</v>
      </c>
      <c r="G4666" t="s">
        <v>775</v>
      </c>
      <c r="H4666" t="s">
        <v>754</v>
      </c>
      <c r="I4666" t="s">
        <v>776</v>
      </c>
    </row>
    <row r="4667" spans="1:9">
      <c r="A4667">
        <v>4666</v>
      </c>
      <c r="B4667" t="s">
        <v>763</v>
      </c>
      <c r="C4667" t="s">
        <v>756</v>
      </c>
      <c r="D4667">
        <v>2016</v>
      </c>
      <c r="E4667">
        <v>13739.7149576464</v>
      </c>
      <c r="F4667" t="s">
        <v>753</v>
      </c>
      <c r="G4667" t="s">
        <v>775</v>
      </c>
      <c r="H4667" t="s">
        <v>754</v>
      </c>
      <c r="I4667" t="s">
        <v>776</v>
      </c>
    </row>
    <row r="4668" spans="1:9">
      <c r="A4668">
        <v>4667</v>
      </c>
      <c r="B4668" t="s">
        <v>763</v>
      </c>
      <c r="C4668" t="s">
        <v>756</v>
      </c>
      <c r="D4668">
        <v>2017</v>
      </c>
      <c r="E4668">
        <v>14658.424764795231</v>
      </c>
      <c r="F4668" t="s">
        <v>753</v>
      </c>
      <c r="G4668" t="s">
        <v>775</v>
      </c>
      <c r="H4668" t="s">
        <v>754</v>
      </c>
      <c r="I4668" t="s">
        <v>776</v>
      </c>
    </row>
    <row r="4669" spans="1:9">
      <c r="A4669">
        <v>4668</v>
      </c>
      <c r="B4669" t="s">
        <v>763</v>
      </c>
      <c r="C4669" t="s">
        <v>756</v>
      </c>
      <c r="D4669">
        <v>2018</v>
      </c>
      <c r="E4669">
        <v>14985.898385002571</v>
      </c>
      <c r="F4669" t="s">
        <v>753</v>
      </c>
      <c r="G4669" t="s">
        <v>775</v>
      </c>
      <c r="H4669" t="s">
        <v>754</v>
      </c>
      <c r="I4669" t="s">
        <v>776</v>
      </c>
    </row>
    <row r="4670" spans="1:9">
      <c r="A4670">
        <v>4669</v>
      </c>
      <c r="B4670" t="s">
        <v>763</v>
      </c>
      <c r="C4670" t="s">
        <v>756</v>
      </c>
      <c r="D4670">
        <v>2019</v>
      </c>
      <c r="E4670">
        <v>14517.598671780101</v>
      </c>
      <c r="F4670" t="s">
        <v>753</v>
      </c>
      <c r="G4670" t="s">
        <v>775</v>
      </c>
      <c r="H4670" t="s">
        <v>754</v>
      </c>
      <c r="I4670" t="s">
        <v>776</v>
      </c>
    </row>
    <row r="4671" spans="1:9">
      <c r="A4671">
        <v>4670</v>
      </c>
      <c r="B4671" t="s">
        <v>763</v>
      </c>
      <c r="C4671" t="s">
        <v>756</v>
      </c>
      <c r="D4671">
        <v>2020</v>
      </c>
      <c r="E4671">
        <v>13078.684827821249</v>
      </c>
      <c r="F4671" t="s">
        <v>753</v>
      </c>
      <c r="G4671" t="s">
        <v>775</v>
      </c>
      <c r="H4671" t="s">
        <v>754</v>
      </c>
      <c r="I4671" t="s">
        <v>776</v>
      </c>
    </row>
    <row r="4672" spans="1:9">
      <c r="A4672">
        <v>4671</v>
      </c>
      <c r="B4672" t="s">
        <v>763</v>
      </c>
      <c r="C4672" t="s">
        <v>756</v>
      </c>
      <c r="D4672">
        <v>2021</v>
      </c>
      <c r="E4672">
        <v>13733.396455010759</v>
      </c>
      <c r="F4672" t="s">
        <v>753</v>
      </c>
      <c r="G4672" t="s">
        <v>775</v>
      </c>
      <c r="H4672" t="s">
        <v>754</v>
      </c>
      <c r="I4672" t="s">
        <v>776</v>
      </c>
    </row>
    <row r="4673" spans="1:9">
      <c r="A4673">
        <v>4672</v>
      </c>
      <c r="B4673" t="s">
        <v>763</v>
      </c>
      <c r="C4673" t="s">
        <v>756</v>
      </c>
      <c r="D4673">
        <v>2022</v>
      </c>
      <c r="E4673">
        <v>13575.148334675579</v>
      </c>
      <c r="F4673" t="s">
        <v>753</v>
      </c>
      <c r="G4673" t="s">
        <v>775</v>
      </c>
      <c r="H4673" t="s">
        <v>754</v>
      </c>
      <c r="I4673" t="s">
        <v>776</v>
      </c>
    </row>
    <row r="4674" spans="1:9">
      <c r="A4674">
        <v>4673</v>
      </c>
      <c r="B4674" t="s">
        <v>763</v>
      </c>
      <c r="C4674" t="s">
        <v>756</v>
      </c>
      <c r="D4674">
        <v>2023</v>
      </c>
      <c r="E4674">
        <v>14043.807389605379</v>
      </c>
      <c r="F4674" t="s">
        <v>753</v>
      </c>
      <c r="G4674" t="s">
        <v>775</v>
      </c>
      <c r="H4674" t="s">
        <v>754</v>
      </c>
      <c r="I4674" t="s">
        <v>776</v>
      </c>
    </row>
    <row r="4675" spans="1:9">
      <c r="A4675">
        <v>4674</v>
      </c>
      <c r="B4675" t="s">
        <v>763</v>
      </c>
      <c r="C4675" t="s">
        <v>756</v>
      </c>
      <c r="D4675">
        <v>2024</v>
      </c>
      <c r="E4675">
        <v>13836.10332</v>
      </c>
      <c r="F4675" t="s">
        <v>753</v>
      </c>
      <c r="G4675" t="s">
        <v>775</v>
      </c>
      <c r="H4675" t="s">
        <v>754</v>
      </c>
      <c r="I4675" t="s">
        <v>776</v>
      </c>
    </row>
    <row r="4676" spans="1:9">
      <c r="A4676">
        <v>4675</v>
      </c>
      <c r="B4676" t="s">
        <v>763</v>
      </c>
      <c r="C4676" t="s">
        <v>756</v>
      </c>
      <c r="D4676">
        <v>2025</v>
      </c>
      <c r="E4676">
        <v>13759.658789999999</v>
      </c>
      <c r="F4676" t="s">
        <v>753</v>
      </c>
      <c r="G4676" t="s">
        <v>775</v>
      </c>
      <c r="H4676" t="s">
        <v>754</v>
      </c>
      <c r="I4676" t="s">
        <v>776</v>
      </c>
    </row>
    <row r="4677" spans="1:9">
      <c r="A4677">
        <v>4676</v>
      </c>
      <c r="B4677" t="s">
        <v>763</v>
      </c>
      <c r="C4677" t="s">
        <v>756</v>
      </c>
      <c r="D4677">
        <v>2026</v>
      </c>
      <c r="E4677">
        <v>13734.369500000001</v>
      </c>
      <c r="F4677" t="s">
        <v>753</v>
      </c>
      <c r="G4677" t="s">
        <v>775</v>
      </c>
      <c r="H4677" t="s">
        <v>754</v>
      </c>
      <c r="I4677" t="s">
        <v>776</v>
      </c>
    </row>
    <row r="4678" spans="1:9">
      <c r="A4678">
        <v>4677</v>
      </c>
      <c r="B4678" t="s">
        <v>763</v>
      </c>
      <c r="C4678" t="s">
        <v>756</v>
      </c>
      <c r="D4678">
        <v>2027</v>
      </c>
      <c r="E4678">
        <v>13694.44443</v>
      </c>
      <c r="F4678" t="s">
        <v>753</v>
      </c>
      <c r="G4678" t="s">
        <v>775</v>
      </c>
      <c r="H4678" t="s">
        <v>754</v>
      </c>
      <c r="I4678" t="s">
        <v>776</v>
      </c>
    </row>
    <row r="4679" spans="1:9">
      <c r="A4679">
        <v>4678</v>
      </c>
      <c r="B4679" t="s">
        <v>763</v>
      </c>
      <c r="C4679" t="s">
        <v>756</v>
      </c>
      <c r="D4679">
        <v>2028</v>
      </c>
      <c r="E4679">
        <v>13624.6059</v>
      </c>
      <c r="F4679" t="s">
        <v>753</v>
      </c>
      <c r="G4679" t="s">
        <v>775</v>
      </c>
      <c r="H4679" t="s">
        <v>754</v>
      </c>
      <c r="I4679" t="s">
        <v>776</v>
      </c>
    </row>
    <row r="4680" spans="1:9">
      <c r="A4680">
        <v>4679</v>
      </c>
      <c r="B4680" t="s">
        <v>763</v>
      </c>
      <c r="C4680" t="s">
        <v>756</v>
      </c>
      <c r="D4680">
        <v>2029</v>
      </c>
      <c r="E4680">
        <v>13543.297839999999</v>
      </c>
      <c r="F4680" t="s">
        <v>753</v>
      </c>
      <c r="G4680" t="s">
        <v>775</v>
      </c>
      <c r="H4680" t="s">
        <v>754</v>
      </c>
      <c r="I4680" t="s">
        <v>776</v>
      </c>
    </row>
    <row r="4681" spans="1:9">
      <c r="A4681">
        <v>4680</v>
      </c>
      <c r="B4681" t="s">
        <v>763</v>
      </c>
      <c r="C4681" t="s">
        <v>756</v>
      </c>
      <c r="D4681">
        <v>2030</v>
      </c>
      <c r="E4681">
        <v>13406.86349</v>
      </c>
      <c r="F4681" t="s">
        <v>753</v>
      </c>
      <c r="G4681" t="s">
        <v>775</v>
      </c>
      <c r="H4681" t="s">
        <v>754</v>
      </c>
      <c r="I4681" t="s">
        <v>776</v>
      </c>
    </row>
    <row r="4682" spans="1:9">
      <c r="A4682">
        <v>4681</v>
      </c>
      <c r="B4682" t="s">
        <v>763</v>
      </c>
      <c r="C4682" t="s">
        <v>756</v>
      </c>
      <c r="D4682">
        <v>2031</v>
      </c>
      <c r="E4682">
        <v>13256.345890000001</v>
      </c>
      <c r="F4682" t="s">
        <v>753</v>
      </c>
      <c r="G4682" t="s">
        <v>775</v>
      </c>
      <c r="H4682" t="s">
        <v>754</v>
      </c>
      <c r="I4682" t="s">
        <v>776</v>
      </c>
    </row>
    <row r="4683" spans="1:9">
      <c r="A4683">
        <v>4682</v>
      </c>
      <c r="B4683" t="s">
        <v>763</v>
      </c>
      <c r="C4683" t="s">
        <v>756</v>
      </c>
      <c r="D4683">
        <v>2032</v>
      </c>
      <c r="E4683">
        <v>13093.004720000001</v>
      </c>
      <c r="F4683" t="s">
        <v>753</v>
      </c>
      <c r="G4683" t="s">
        <v>775</v>
      </c>
      <c r="H4683" t="s">
        <v>754</v>
      </c>
      <c r="I4683" t="s">
        <v>776</v>
      </c>
    </row>
    <row r="4684" spans="1:9">
      <c r="A4684">
        <v>4683</v>
      </c>
      <c r="B4684" t="s">
        <v>763</v>
      </c>
      <c r="C4684" t="s">
        <v>756</v>
      </c>
      <c r="D4684">
        <v>2033</v>
      </c>
      <c r="E4684">
        <v>12857.90149</v>
      </c>
      <c r="F4684" t="s">
        <v>753</v>
      </c>
      <c r="G4684" t="s">
        <v>775</v>
      </c>
      <c r="H4684" t="s">
        <v>754</v>
      </c>
      <c r="I4684" t="s">
        <v>776</v>
      </c>
    </row>
    <row r="4685" spans="1:9">
      <c r="A4685">
        <v>4684</v>
      </c>
      <c r="B4685" t="s">
        <v>763</v>
      </c>
      <c r="C4685" t="s">
        <v>756</v>
      </c>
      <c r="D4685">
        <v>2034</v>
      </c>
      <c r="E4685">
        <v>12611.163769999999</v>
      </c>
      <c r="F4685" t="s">
        <v>753</v>
      </c>
      <c r="G4685" t="s">
        <v>775</v>
      </c>
      <c r="H4685" t="s">
        <v>754</v>
      </c>
      <c r="I4685" t="s">
        <v>776</v>
      </c>
    </row>
    <row r="4686" spans="1:9">
      <c r="A4686">
        <v>4685</v>
      </c>
      <c r="B4686" t="s">
        <v>763</v>
      </c>
      <c r="C4686" t="s">
        <v>756</v>
      </c>
      <c r="D4686">
        <v>2035</v>
      </c>
      <c r="E4686">
        <v>12277.50072</v>
      </c>
      <c r="F4686" t="s">
        <v>753</v>
      </c>
      <c r="G4686" t="s">
        <v>775</v>
      </c>
      <c r="H4686" t="s">
        <v>754</v>
      </c>
      <c r="I4686" t="s">
        <v>776</v>
      </c>
    </row>
    <row r="4687" spans="1:9">
      <c r="A4687">
        <v>4686</v>
      </c>
      <c r="B4687" t="s">
        <v>763</v>
      </c>
      <c r="C4687" t="s">
        <v>756</v>
      </c>
      <c r="D4687">
        <v>2036</v>
      </c>
      <c r="E4687">
        <v>11994.040150000001</v>
      </c>
      <c r="F4687" t="s">
        <v>753</v>
      </c>
      <c r="G4687" t="s">
        <v>775</v>
      </c>
      <c r="H4687" t="s">
        <v>754</v>
      </c>
      <c r="I4687" t="s">
        <v>776</v>
      </c>
    </row>
    <row r="4688" spans="1:9">
      <c r="A4688">
        <v>4687</v>
      </c>
      <c r="B4688" t="s">
        <v>763</v>
      </c>
      <c r="C4688" t="s">
        <v>756</v>
      </c>
      <c r="D4688">
        <v>2037</v>
      </c>
      <c r="E4688">
        <v>11634.09024</v>
      </c>
      <c r="F4688" t="s">
        <v>753</v>
      </c>
      <c r="G4688" t="s">
        <v>775</v>
      </c>
      <c r="H4688" t="s">
        <v>754</v>
      </c>
      <c r="I4688" t="s">
        <v>776</v>
      </c>
    </row>
    <row r="4689" spans="1:9">
      <c r="A4689">
        <v>4688</v>
      </c>
      <c r="B4689" t="s">
        <v>763</v>
      </c>
      <c r="C4689" t="s">
        <v>756</v>
      </c>
      <c r="D4689">
        <v>2038</v>
      </c>
      <c r="E4689">
        <v>11243.746359999999</v>
      </c>
      <c r="F4689" t="s">
        <v>753</v>
      </c>
      <c r="G4689" t="s">
        <v>775</v>
      </c>
      <c r="H4689" t="s">
        <v>754</v>
      </c>
      <c r="I4689" t="s">
        <v>776</v>
      </c>
    </row>
    <row r="4690" spans="1:9">
      <c r="A4690">
        <v>4689</v>
      </c>
      <c r="B4690" t="s">
        <v>763</v>
      </c>
      <c r="C4690" t="s">
        <v>756</v>
      </c>
      <c r="D4690">
        <v>2039</v>
      </c>
      <c r="E4690">
        <v>10883.002640000001</v>
      </c>
      <c r="F4690" t="s">
        <v>753</v>
      </c>
      <c r="G4690" t="s">
        <v>775</v>
      </c>
      <c r="H4690" t="s">
        <v>754</v>
      </c>
      <c r="I4690" t="s">
        <v>776</v>
      </c>
    </row>
    <row r="4691" spans="1:9">
      <c r="A4691">
        <v>4690</v>
      </c>
      <c r="B4691" t="s">
        <v>763</v>
      </c>
      <c r="C4691" t="s">
        <v>756</v>
      </c>
      <c r="D4691">
        <v>2040</v>
      </c>
      <c r="E4691">
        <v>10520.4622</v>
      </c>
      <c r="F4691" t="s">
        <v>753</v>
      </c>
      <c r="G4691" t="s">
        <v>775</v>
      </c>
      <c r="H4691" t="s">
        <v>754</v>
      </c>
      <c r="I4691" t="s">
        <v>776</v>
      </c>
    </row>
    <row r="4692" spans="1:9">
      <c r="A4692">
        <v>4691</v>
      </c>
      <c r="B4692" t="s">
        <v>763</v>
      </c>
      <c r="C4692" t="s">
        <v>756</v>
      </c>
      <c r="D4692">
        <v>2041</v>
      </c>
      <c r="E4692">
        <v>10180.924059999999</v>
      </c>
      <c r="F4692" t="s">
        <v>753</v>
      </c>
      <c r="G4692" t="s">
        <v>775</v>
      </c>
      <c r="H4692" t="s">
        <v>754</v>
      </c>
      <c r="I4692" t="s">
        <v>776</v>
      </c>
    </row>
    <row r="4693" spans="1:9">
      <c r="A4693">
        <v>4692</v>
      </c>
      <c r="B4693" t="s">
        <v>763</v>
      </c>
      <c r="C4693" t="s">
        <v>756</v>
      </c>
      <c r="D4693">
        <v>2042</v>
      </c>
      <c r="E4693">
        <v>9863.9079010000005</v>
      </c>
      <c r="F4693" t="s">
        <v>753</v>
      </c>
      <c r="G4693" t="s">
        <v>775</v>
      </c>
      <c r="H4693" t="s">
        <v>754</v>
      </c>
      <c r="I4693" t="s">
        <v>776</v>
      </c>
    </row>
    <row r="4694" spans="1:9">
      <c r="A4694">
        <v>4693</v>
      </c>
      <c r="B4694" t="s">
        <v>763</v>
      </c>
      <c r="C4694" t="s">
        <v>756</v>
      </c>
      <c r="D4694">
        <v>2043</v>
      </c>
      <c r="E4694">
        <v>9469.9272120000005</v>
      </c>
      <c r="F4694" t="s">
        <v>753</v>
      </c>
      <c r="G4694" t="s">
        <v>775</v>
      </c>
      <c r="H4694" t="s">
        <v>754</v>
      </c>
      <c r="I4694" t="s">
        <v>776</v>
      </c>
    </row>
    <row r="4695" spans="1:9">
      <c r="A4695">
        <v>4694</v>
      </c>
      <c r="B4695" t="s">
        <v>763</v>
      </c>
      <c r="C4695" t="s">
        <v>756</v>
      </c>
      <c r="D4695">
        <v>2044</v>
      </c>
      <c r="E4695">
        <v>9154.6025399999999</v>
      </c>
      <c r="F4695" t="s">
        <v>753</v>
      </c>
      <c r="G4695" t="s">
        <v>775</v>
      </c>
      <c r="H4695" t="s">
        <v>754</v>
      </c>
      <c r="I4695" t="s">
        <v>776</v>
      </c>
    </row>
    <row r="4696" spans="1:9">
      <c r="A4696">
        <v>4695</v>
      </c>
      <c r="B4696" t="s">
        <v>763</v>
      </c>
      <c r="C4696" t="s">
        <v>756</v>
      </c>
      <c r="D4696">
        <v>2045</v>
      </c>
      <c r="E4696">
        <v>8834.4089260000001</v>
      </c>
      <c r="F4696" t="s">
        <v>753</v>
      </c>
      <c r="G4696" t="s">
        <v>775</v>
      </c>
      <c r="H4696" t="s">
        <v>754</v>
      </c>
      <c r="I4696" t="s">
        <v>776</v>
      </c>
    </row>
    <row r="4697" spans="1:9">
      <c r="A4697">
        <v>4696</v>
      </c>
      <c r="B4697" t="s">
        <v>763</v>
      </c>
      <c r="C4697" t="s">
        <v>756</v>
      </c>
      <c r="D4697">
        <v>2046</v>
      </c>
      <c r="E4697">
        <v>8500.5616030000001</v>
      </c>
      <c r="F4697" t="s">
        <v>753</v>
      </c>
      <c r="G4697" t="s">
        <v>775</v>
      </c>
      <c r="H4697" t="s">
        <v>754</v>
      </c>
      <c r="I4697" t="s">
        <v>776</v>
      </c>
    </row>
    <row r="4698" spans="1:9">
      <c r="A4698">
        <v>4697</v>
      </c>
      <c r="B4698" t="s">
        <v>763</v>
      </c>
      <c r="C4698" t="s">
        <v>756</v>
      </c>
      <c r="D4698">
        <v>2047</v>
      </c>
      <c r="E4698">
        <v>8206.1312890000008</v>
      </c>
      <c r="F4698" t="s">
        <v>753</v>
      </c>
      <c r="G4698" t="s">
        <v>775</v>
      </c>
      <c r="H4698" t="s">
        <v>754</v>
      </c>
      <c r="I4698" t="s">
        <v>776</v>
      </c>
    </row>
    <row r="4699" spans="1:9">
      <c r="A4699">
        <v>4698</v>
      </c>
      <c r="B4699" t="s">
        <v>763</v>
      </c>
      <c r="C4699" t="s">
        <v>756</v>
      </c>
      <c r="D4699">
        <v>2048</v>
      </c>
      <c r="E4699">
        <v>7862.8523539999997</v>
      </c>
      <c r="F4699" t="s">
        <v>753</v>
      </c>
      <c r="G4699" t="s">
        <v>775</v>
      </c>
      <c r="H4699" t="s">
        <v>754</v>
      </c>
      <c r="I4699" t="s">
        <v>776</v>
      </c>
    </row>
    <row r="4700" spans="1:9">
      <c r="A4700">
        <v>4699</v>
      </c>
      <c r="B4700" t="s">
        <v>763</v>
      </c>
      <c r="C4700" t="s">
        <v>756</v>
      </c>
      <c r="D4700">
        <v>2049</v>
      </c>
      <c r="E4700">
        <v>7534.5443429999996</v>
      </c>
      <c r="F4700" t="s">
        <v>753</v>
      </c>
      <c r="G4700" t="s">
        <v>775</v>
      </c>
      <c r="H4700" t="s">
        <v>754</v>
      </c>
      <c r="I4700" t="s">
        <v>776</v>
      </c>
    </row>
    <row r="4701" spans="1:9">
      <c r="A4701">
        <v>4700</v>
      </c>
      <c r="B4701" t="s">
        <v>763</v>
      </c>
      <c r="C4701" t="s">
        <v>756</v>
      </c>
      <c r="D4701">
        <v>2050</v>
      </c>
      <c r="E4701">
        <v>7273.3909210000002</v>
      </c>
      <c r="F4701" t="s">
        <v>753</v>
      </c>
      <c r="G4701" t="s">
        <v>775</v>
      </c>
      <c r="H4701" t="s">
        <v>754</v>
      </c>
      <c r="I4701" t="s">
        <v>776</v>
      </c>
    </row>
    <row r="4702" spans="1:9">
      <c r="A4702">
        <v>4701</v>
      </c>
      <c r="B4702" t="s">
        <v>763</v>
      </c>
      <c r="C4702" t="s">
        <v>757</v>
      </c>
      <c r="D4702">
        <v>1990</v>
      </c>
      <c r="E4702">
        <v>98.237555362977076</v>
      </c>
      <c r="F4702" t="s">
        <v>753</v>
      </c>
      <c r="G4702" t="s">
        <v>775</v>
      </c>
      <c r="H4702" t="s">
        <v>754</v>
      </c>
      <c r="I4702" t="s">
        <v>776</v>
      </c>
    </row>
    <row r="4703" spans="1:9">
      <c r="A4703">
        <v>4702</v>
      </c>
      <c r="B4703" t="s">
        <v>763</v>
      </c>
      <c r="C4703" t="s">
        <v>757</v>
      </c>
      <c r="D4703">
        <v>1991</v>
      </c>
      <c r="E4703">
        <v>102.0545992180696</v>
      </c>
      <c r="F4703" t="s">
        <v>753</v>
      </c>
      <c r="G4703" t="s">
        <v>775</v>
      </c>
      <c r="H4703" t="s">
        <v>754</v>
      </c>
      <c r="I4703" t="s">
        <v>776</v>
      </c>
    </row>
    <row r="4704" spans="1:9">
      <c r="A4704">
        <v>4703</v>
      </c>
      <c r="B4704" t="s">
        <v>763</v>
      </c>
      <c r="C4704" t="s">
        <v>757</v>
      </c>
      <c r="D4704">
        <v>1992</v>
      </c>
      <c r="E4704">
        <v>109.3995794694282</v>
      </c>
      <c r="F4704" t="s">
        <v>753</v>
      </c>
      <c r="G4704" t="s">
        <v>775</v>
      </c>
      <c r="H4704" t="s">
        <v>754</v>
      </c>
      <c r="I4704" t="s">
        <v>776</v>
      </c>
    </row>
    <row r="4705" spans="1:9">
      <c r="A4705">
        <v>4704</v>
      </c>
      <c r="B4705" t="s">
        <v>763</v>
      </c>
      <c r="C4705" t="s">
        <v>757</v>
      </c>
      <c r="D4705">
        <v>1993</v>
      </c>
      <c r="E4705">
        <v>115.05855604647221</v>
      </c>
      <c r="F4705" t="s">
        <v>753</v>
      </c>
      <c r="G4705" t="s">
        <v>775</v>
      </c>
      <c r="H4705" t="s">
        <v>754</v>
      </c>
      <c r="I4705" t="s">
        <v>776</v>
      </c>
    </row>
    <row r="4706" spans="1:9">
      <c r="A4706">
        <v>4705</v>
      </c>
      <c r="B4706" t="s">
        <v>763</v>
      </c>
      <c r="C4706" t="s">
        <v>757</v>
      </c>
      <c r="D4706">
        <v>1994</v>
      </c>
      <c r="E4706">
        <v>123.08135582401469</v>
      </c>
      <c r="F4706" t="s">
        <v>753</v>
      </c>
      <c r="G4706" t="s">
        <v>775</v>
      </c>
      <c r="H4706" t="s">
        <v>754</v>
      </c>
      <c r="I4706" t="s">
        <v>776</v>
      </c>
    </row>
    <row r="4707" spans="1:9">
      <c r="A4707">
        <v>4706</v>
      </c>
      <c r="B4707" t="s">
        <v>763</v>
      </c>
      <c r="C4707" t="s">
        <v>757</v>
      </c>
      <c r="D4707">
        <v>1995</v>
      </c>
      <c r="E4707">
        <v>130.79866547989741</v>
      </c>
      <c r="F4707" t="s">
        <v>753</v>
      </c>
      <c r="G4707" t="s">
        <v>775</v>
      </c>
      <c r="H4707" t="s">
        <v>754</v>
      </c>
      <c r="I4707" t="s">
        <v>776</v>
      </c>
    </row>
    <row r="4708" spans="1:9">
      <c r="A4708">
        <v>4707</v>
      </c>
      <c r="B4708" t="s">
        <v>763</v>
      </c>
      <c r="C4708" t="s">
        <v>757</v>
      </c>
      <c r="D4708">
        <v>1996</v>
      </c>
      <c r="E4708">
        <v>133.2708226782307</v>
      </c>
      <c r="F4708" t="s">
        <v>753</v>
      </c>
      <c r="G4708" t="s">
        <v>775</v>
      </c>
      <c r="H4708" t="s">
        <v>754</v>
      </c>
      <c r="I4708" t="s">
        <v>776</v>
      </c>
    </row>
    <row r="4709" spans="1:9">
      <c r="A4709">
        <v>4708</v>
      </c>
      <c r="B4709" t="s">
        <v>763</v>
      </c>
      <c r="C4709" t="s">
        <v>757</v>
      </c>
      <c r="D4709">
        <v>1997</v>
      </c>
      <c r="E4709">
        <v>138.9870724883958</v>
      </c>
      <c r="F4709" t="s">
        <v>753</v>
      </c>
      <c r="G4709" t="s">
        <v>775</v>
      </c>
      <c r="H4709" t="s">
        <v>754</v>
      </c>
      <c r="I4709" t="s">
        <v>776</v>
      </c>
    </row>
    <row r="4710" spans="1:9">
      <c r="A4710">
        <v>4709</v>
      </c>
      <c r="B4710" t="s">
        <v>763</v>
      </c>
      <c r="C4710" t="s">
        <v>757</v>
      </c>
      <c r="D4710">
        <v>1998</v>
      </c>
      <c r="E4710">
        <v>142.18301023014999</v>
      </c>
      <c r="F4710" t="s">
        <v>753</v>
      </c>
      <c r="G4710" t="s">
        <v>775</v>
      </c>
      <c r="H4710" t="s">
        <v>754</v>
      </c>
      <c r="I4710" t="s">
        <v>776</v>
      </c>
    </row>
    <row r="4711" spans="1:9">
      <c r="A4711">
        <v>4710</v>
      </c>
      <c r="B4711" t="s">
        <v>763</v>
      </c>
      <c r="C4711" t="s">
        <v>757</v>
      </c>
      <c r="D4711">
        <v>1999</v>
      </c>
      <c r="E4711">
        <v>149.2221493166488</v>
      </c>
      <c r="F4711" t="s">
        <v>753</v>
      </c>
      <c r="G4711" t="s">
        <v>775</v>
      </c>
      <c r="H4711" t="s">
        <v>754</v>
      </c>
      <c r="I4711" t="s">
        <v>776</v>
      </c>
    </row>
    <row r="4712" spans="1:9">
      <c r="A4712">
        <v>4711</v>
      </c>
      <c r="B4712" t="s">
        <v>763</v>
      </c>
      <c r="C4712" t="s">
        <v>757</v>
      </c>
      <c r="D4712">
        <v>2000</v>
      </c>
      <c r="E4712">
        <v>160.37201268967871</v>
      </c>
      <c r="F4712" t="s">
        <v>753</v>
      </c>
      <c r="G4712" t="s">
        <v>775</v>
      </c>
      <c r="H4712" t="s">
        <v>754</v>
      </c>
      <c r="I4712" t="s">
        <v>776</v>
      </c>
    </row>
    <row r="4713" spans="1:9">
      <c r="A4713">
        <v>4712</v>
      </c>
      <c r="B4713" t="s">
        <v>763</v>
      </c>
      <c r="C4713" t="s">
        <v>757</v>
      </c>
      <c r="D4713">
        <v>2001</v>
      </c>
      <c r="E4713">
        <v>157.92819190411669</v>
      </c>
      <c r="F4713" t="s">
        <v>753</v>
      </c>
      <c r="G4713" t="s">
        <v>775</v>
      </c>
      <c r="H4713" t="s">
        <v>754</v>
      </c>
      <c r="I4713" t="s">
        <v>776</v>
      </c>
    </row>
    <row r="4714" spans="1:9">
      <c r="A4714">
        <v>4713</v>
      </c>
      <c r="B4714" t="s">
        <v>763</v>
      </c>
      <c r="C4714" t="s">
        <v>757</v>
      </c>
      <c r="D4714">
        <v>2002</v>
      </c>
      <c r="E4714">
        <v>163.05095719578509</v>
      </c>
      <c r="F4714" t="s">
        <v>753</v>
      </c>
      <c r="G4714" t="s">
        <v>775</v>
      </c>
      <c r="H4714" t="s">
        <v>754</v>
      </c>
      <c r="I4714" t="s">
        <v>776</v>
      </c>
    </row>
    <row r="4715" spans="1:9">
      <c r="A4715">
        <v>4714</v>
      </c>
      <c r="B4715" t="s">
        <v>763</v>
      </c>
      <c r="C4715" t="s">
        <v>757</v>
      </c>
      <c r="D4715">
        <v>2003</v>
      </c>
      <c r="E4715">
        <v>171.64910518181361</v>
      </c>
      <c r="F4715" t="s">
        <v>753</v>
      </c>
      <c r="G4715" t="s">
        <v>775</v>
      </c>
      <c r="H4715" t="s">
        <v>754</v>
      </c>
      <c r="I4715" t="s">
        <v>776</v>
      </c>
    </row>
    <row r="4716" spans="1:9">
      <c r="A4716">
        <v>4715</v>
      </c>
      <c r="B4716" t="s">
        <v>763</v>
      </c>
      <c r="C4716" t="s">
        <v>757</v>
      </c>
      <c r="D4716">
        <v>2004</v>
      </c>
      <c r="E4716">
        <v>178.74268416769289</v>
      </c>
      <c r="F4716" t="s">
        <v>753</v>
      </c>
      <c r="G4716" t="s">
        <v>775</v>
      </c>
      <c r="H4716" t="s">
        <v>754</v>
      </c>
      <c r="I4716" t="s">
        <v>776</v>
      </c>
    </row>
    <row r="4717" spans="1:9">
      <c r="A4717">
        <v>4716</v>
      </c>
      <c r="B4717" t="s">
        <v>763</v>
      </c>
      <c r="C4717" t="s">
        <v>757</v>
      </c>
      <c r="D4717">
        <v>2005</v>
      </c>
      <c r="E4717">
        <v>177.36467514332219</v>
      </c>
      <c r="F4717" t="s">
        <v>753</v>
      </c>
      <c r="G4717" t="s">
        <v>775</v>
      </c>
      <c r="H4717" t="s">
        <v>754</v>
      </c>
      <c r="I4717" t="s">
        <v>776</v>
      </c>
    </row>
    <row r="4718" spans="1:9">
      <c r="A4718">
        <v>4717</v>
      </c>
      <c r="B4718" t="s">
        <v>763</v>
      </c>
      <c r="C4718" t="s">
        <v>757</v>
      </c>
      <c r="D4718">
        <v>2006</v>
      </c>
      <c r="E4718">
        <v>173.25327673605489</v>
      </c>
      <c r="F4718" t="s">
        <v>753</v>
      </c>
      <c r="G4718" t="s">
        <v>775</v>
      </c>
      <c r="H4718" t="s">
        <v>754</v>
      </c>
      <c r="I4718" t="s">
        <v>776</v>
      </c>
    </row>
    <row r="4719" spans="1:9">
      <c r="A4719">
        <v>4718</v>
      </c>
      <c r="B4719" t="s">
        <v>763</v>
      </c>
      <c r="C4719" t="s">
        <v>757</v>
      </c>
      <c r="D4719">
        <v>2007</v>
      </c>
      <c r="E4719">
        <v>169.70968210541679</v>
      </c>
      <c r="F4719" t="s">
        <v>753</v>
      </c>
      <c r="G4719" t="s">
        <v>775</v>
      </c>
      <c r="H4719" t="s">
        <v>754</v>
      </c>
      <c r="I4719" t="s">
        <v>776</v>
      </c>
    </row>
    <row r="4720" spans="1:9">
      <c r="A4720">
        <v>4719</v>
      </c>
      <c r="B4720" t="s">
        <v>763</v>
      </c>
      <c r="C4720" t="s">
        <v>757</v>
      </c>
      <c r="D4720">
        <v>2008</v>
      </c>
      <c r="E4720">
        <v>162.28244194494081</v>
      </c>
      <c r="F4720" t="s">
        <v>753</v>
      </c>
      <c r="G4720" t="s">
        <v>775</v>
      </c>
      <c r="H4720" t="s">
        <v>754</v>
      </c>
      <c r="I4720" t="s">
        <v>776</v>
      </c>
    </row>
    <row r="4721" spans="1:9">
      <c r="A4721">
        <v>4720</v>
      </c>
      <c r="B4721" t="s">
        <v>763</v>
      </c>
      <c r="C4721" t="s">
        <v>757</v>
      </c>
      <c r="D4721">
        <v>2009</v>
      </c>
      <c r="E4721">
        <v>158.41899674448049</v>
      </c>
      <c r="F4721" t="s">
        <v>753</v>
      </c>
      <c r="G4721" t="s">
        <v>775</v>
      </c>
      <c r="H4721" t="s">
        <v>754</v>
      </c>
      <c r="I4721" t="s">
        <v>776</v>
      </c>
    </row>
    <row r="4722" spans="1:9">
      <c r="A4722">
        <v>4721</v>
      </c>
      <c r="B4722" t="s">
        <v>763</v>
      </c>
      <c r="C4722" t="s">
        <v>757</v>
      </c>
      <c r="D4722">
        <v>2010</v>
      </c>
      <c r="E4722">
        <v>150.8285815968124</v>
      </c>
      <c r="F4722" t="s">
        <v>753</v>
      </c>
      <c r="G4722" t="s">
        <v>775</v>
      </c>
      <c r="H4722" t="s">
        <v>754</v>
      </c>
      <c r="I4722" t="s">
        <v>776</v>
      </c>
    </row>
    <row r="4723" spans="1:9">
      <c r="A4723">
        <v>4722</v>
      </c>
      <c r="B4723" t="s">
        <v>763</v>
      </c>
      <c r="C4723" t="s">
        <v>757</v>
      </c>
      <c r="D4723">
        <v>2011</v>
      </c>
      <c r="E4723">
        <v>145.02626294057299</v>
      </c>
      <c r="F4723" t="s">
        <v>753</v>
      </c>
      <c r="G4723" t="s">
        <v>775</v>
      </c>
      <c r="H4723" t="s">
        <v>754</v>
      </c>
      <c r="I4723" t="s">
        <v>776</v>
      </c>
    </row>
    <row r="4724" spans="1:9">
      <c r="A4724">
        <v>4723</v>
      </c>
      <c r="B4724" t="s">
        <v>763</v>
      </c>
      <c r="C4724" t="s">
        <v>757</v>
      </c>
      <c r="D4724">
        <v>2012</v>
      </c>
      <c r="E4724">
        <v>138.63292021882279</v>
      </c>
      <c r="F4724" t="s">
        <v>753</v>
      </c>
      <c r="G4724" t="s">
        <v>775</v>
      </c>
      <c r="H4724" t="s">
        <v>754</v>
      </c>
      <c r="I4724" t="s">
        <v>776</v>
      </c>
    </row>
    <row r="4725" spans="1:9">
      <c r="A4725">
        <v>4724</v>
      </c>
      <c r="B4725" t="s">
        <v>763</v>
      </c>
      <c r="C4725" t="s">
        <v>757</v>
      </c>
      <c r="D4725">
        <v>2013</v>
      </c>
      <c r="E4725">
        <v>135.5183565795864</v>
      </c>
      <c r="F4725" t="s">
        <v>753</v>
      </c>
      <c r="G4725" t="s">
        <v>775</v>
      </c>
      <c r="H4725" t="s">
        <v>754</v>
      </c>
      <c r="I4725" t="s">
        <v>776</v>
      </c>
    </row>
    <row r="4726" spans="1:9">
      <c r="A4726">
        <v>4725</v>
      </c>
      <c r="B4726" t="s">
        <v>763</v>
      </c>
      <c r="C4726" t="s">
        <v>757</v>
      </c>
      <c r="D4726">
        <v>2014</v>
      </c>
      <c r="E4726">
        <v>131.18036423987189</v>
      </c>
      <c r="F4726" t="s">
        <v>753</v>
      </c>
      <c r="G4726" t="s">
        <v>775</v>
      </c>
      <c r="H4726" t="s">
        <v>754</v>
      </c>
      <c r="I4726" t="s">
        <v>776</v>
      </c>
    </row>
    <row r="4727" spans="1:9">
      <c r="A4727">
        <v>4726</v>
      </c>
      <c r="B4727" t="s">
        <v>763</v>
      </c>
      <c r="C4727" t="s">
        <v>757</v>
      </c>
      <c r="D4727">
        <v>2015</v>
      </c>
      <c r="E4727">
        <v>127.4880608174234</v>
      </c>
      <c r="F4727" t="s">
        <v>753</v>
      </c>
      <c r="G4727" t="s">
        <v>775</v>
      </c>
      <c r="H4727" t="s">
        <v>754</v>
      </c>
      <c r="I4727" t="s">
        <v>776</v>
      </c>
    </row>
    <row r="4728" spans="1:9">
      <c r="A4728">
        <v>4727</v>
      </c>
      <c r="B4728" t="s">
        <v>763</v>
      </c>
      <c r="C4728" t="s">
        <v>757</v>
      </c>
      <c r="D4728">
        <v>2016</v>
      </c>
      <c r="E4728">
        <v>124.7131886396626</v>
      </c>
      <c r="F4728" t="s">
        <v>753</v>
      </c>
      <c r="G4728" t="s">
        <v>775</v>
      </c>
      <c r="H4728" t="s">
        <v>754</v>
      </c>
      <c r="I4728" t="s">
        <v>776</v>
      </c>
    </row>
    <row r="4729" spans="1:9">
      <c r="A4729">
        <v>4728</v>
      </c>
      <c r="B4729" t="s">
        <v>763</v>
      </c>
      <c r="C4729" t="s">
        <v>757</v>
      </c>
      <c r="D4729">
        <v>2017</v>
      </c>
      <c r="E4729">
        <v>109.4008922035942</v>
      </c>
      <c r="F4729" t="s">
        <v>753</v>
      </c>
      <c r="G4729" t="s">
        <v>775</v>
      </c>
      <c r="H4729" t="s">
        <v>754</v>
      </c>
      <c r="I4729" t="s">
        <v>776</v>
      </c>
    </row>
    <row r="4730" spans="1:9">
      <c r="A4730">
        <v>4729</v>
      </c>
      <c r="B4730" t="s">
        <v>763</v>
      </c>
      <c r="C4730" t="s">
        <v>757</v>
      </c>
      <c r="D4730">
        <v>2018</v>
      </c>
      <c r="E4730">
        <v>106.32147636861551</v>
      </c>
      <c r="F4730" t="s">
        <v>753</v>
      </c>
      <c r="G4730" t="s">
        <v>775</v>
      </c>
      <c r="H4730" t="s">
        <v>754</v>
      </c>
      <c r="I4730" t="s">
        <v>776</v>
      </c>
    </row>
    <row r="4731" spans="1:9">
      <c r="A4731">
        <v>4730</v>
      </c>
      <c r="B4731" t="s">
        <v>763</v>
      </c>
      <c r="C4731" t="s">
        <v>757</v>
      </c>
      <c r="D4731">
        <v>2019</v>
      </c>
      <c r="E4731">
        <v>104.98252592005881</v>
      </c>
      <c r="F4731" t="s">
        <v>753</v>
      </c>
      <c r="G4731" t="s">
        <v>775</v>
      </c>
      <c r="H4731" t="s">
        <v>754</v>
      </c>
      <c r="I4731" t="s">
        <v>776</v>
      </c>
    </row>
    <row r="4732" spans="1:9">
      <c r="A4732">
        <v>4731</v>
      </c>
      <c r="B4732" t="s">
        <v>763</v>
      </c>
      <c r="C4732" t="s">
        <v>757</v>
      </c>
      <c r="D4732">
        <v>2020</v>
      </c>
      <c r="E4732">
        <v>94.418206146890526</v>
      </c>
      <c r="F4732" t="s">
        <v>753</v>
      </c>
      <c r="G4732" t="s">
        <v>775</v>
      </c>
      <c r="H4732" t="s">
        <v>754</v>
      </c>
      <c r="I4732" t="s">
        <v>776</v>
      </c>
    </row>
    <row r="4733" spans="1:9">
      <c r="A4733">
        <v>4732</v>
      </c>
      <c r="B4733" t="s">
        <v>763</v>
      </c>
      <c r="C4733" t="s">
        <v>757</v>
      </c>
      <c r="D4733">
        <v>2021</v>
      </c>
      <c r="E4733">
        <v>94.99628461578358</v>
      </c>
      <c r="F4733" t="s">
        <v>753</v>
      </c>
      <c r="G4733" t="s">
        <v>775</v>
      </c>
      <c r="H4733" t="s">
        <v>754</v>
      </c>
      <c r="I4733" t="s">
        <v>776</v>
      </c>
    </row>
    <row r="4734" spans="1:9">
      <c r="A4734">
        <v>4733</v>
      </c>
      <c r="B4734" t="s">
        <v>763</v>
      </c>
      <c r="C4734" t="s">
        <v>757</v>
      </c>
      <c r="D4734">
        <v>2022</v>
      </c>
      <c r="E4734">
        <v>94.294463319856874</v>
      </c>
      <c r="F4734" t="s">
        <v>753</v>
      </c>
      <c r="G4734" t="s">
        <v>775</v>
      </c>
      <c r="H4734" t="s">
        <v>754</v>
      </c>
      <c r="I4734" t="s">
        <v>776</v>
      </c>
    </row>
    <row r="4735" spans="1:9">
      <c r="A4735">
        <v>4734</v>
      </c>
      <c r="B4735" t="s">
        <v>763</v>
      </c>
      <c r="C4735" t="s">
        <v>757</v>
      </c>
      <c r="D4735">
        <v>2023</v>
      </c>
      <c r="E4735">
        <v>95.671166601773862</v>
      </c>
      <c r="F4735" t="s">
        <v>753</v>
      </c>
      <c r="G4735" t="s">
        <v>775</v>
      </c>
      <c r="H4735" t="s">
        <v>754</v>
      </c>
      <c r="I4735" t="s">
        <v>776</v>
      </c>
    </row>
    <row r="4736" spans="1:9">
      <c r="A4736">
        <v>4735</v>
      </c>
      <c r="B4736" t="s">
        <v>763</v>
      </c>
      <c r="C4736" t="s">
        <v>757</v>
      </c>
      <c r="D4736">
        <v>2024</v>
      </c>
      <c r="E4736">
        <v>134.74486239999999</v>
      </c>
      <c r="F4736" t="s">
        <v>753</v>
      </c>
      <c r="G4736" t="s">
        <v>775</v>
      </c>
      <c r="H4736" t="s">
        <v>754</v>
      </c>
      <c r="I4736" t="s">
        <v>776</v>
      </c>
    </row>
    <row r="4737" spans="1:9">
      <c r="A4737">
        <v>4736</v>
      </c>
      <c r="B4737" t="s">
        <v>763</v>
      </c>
      <c r="C4737" t="s">
        <v>757</v>
      </c>
      <c r="D4737">
        <v>2025</v>
      </c>
      <c r="E4737">
        <v>133.33452249999999</v>
      </c>
      <c r="F4737" t="s">
        <v>753</v>
      </c>
      <c r="G4737" t="s">
        <v>775</v>
      </c>
      <c r="H4737" t="s">
        <v>754</v>
      </c>
      <c r="I4737" t="s">
        <v>776</v>
      </c>
    </row>
    <row r="4738" spans="1:9">
      <c r="A4738">
        <v>4737</v>
      </c>
      <c r="B4738" t="s">
        <v>763</v>
      </c>
      <c r="C4738" t="s">
        <v>757</v>
      </c>
      <c r="D4738">
        <v>2026</v>
      </c>
      <c r="E4738">
        <v>132.55498900000001</v>
      </c>
      <c r="F4738" t="s">
        <v>753</v>
      </c>
      <c r="G4738" t="s">
        <v>775</v>
      </c>
      <c r="H4738" t="s">
        <v>754</v>
      </c>
      <c r="I4738" t="s">
        <v>776</v>
      </c>
    </row>
    <row r="4739" spans="1:9">
      <c r="A4739">
        <v>4738</v>
      </c>
      <c r="B4739" t="s">
        <v>763</v>
      </c>
      <c r="C4739" t="s">
        <v>757</v>
      </c>
      <c r="D4739">
        <v>2027</v>
      </c>
      <c r="E4739">
        <v>131.63559000000001</v>
      </c>
      <c r="F4739" t="s">
        <v>753</v>
      </c>
      <c r="G4739" t="s">
        <v>775</v>
      </c>
      <c r="H4739" t="s">
        <v>754</v>
      </c>
      <c r="I4739" t="s">
        <v>776</v>
      </c>
    </row>
    <row r="4740" spans="1:9">
      <c r="A4740">
        <v>4739</v>
      </c>
      <c r="B4740" t="s">
        <v>763</v>
      </c>
      <c r="C4740" t="s">
        <v>757</v>
      </c>
      <c r="D4740">
        <v>2028</v>
      </c>
      <c r="E4740">
        <v>130.41751389999999</v>
      </c>
      <c r="F4740" t="s">
        <v>753</v>
      </c>
      <c r="G4740" t="s">
        <v>775</v>
      </c>
      <c r="H4740" t="s">
        <v>754</v>
      </c>
      <c r="I4740" t="s">
        <v>776</v>
      </c>
    </row>
    <row r="4741" spans="1:9">
      <c r="A4741">
        <v>4740</v>
      </c>
      <c r="B4741" t="s">
        <v>763</v>
      </c>
      <c r="C4741" t="s">
        <v>757</v>
      </c>
      <c r="D4741">
        <v>2029</v>
      </c>
      <c r="E4741">
        <v>129.0826352</v>
      </c>
      <c r="F4741" t="s">
        <v>753</v>
      </c>
      <c r="G4741" t="s">
        <v>775</v>
      </c>
      <c r="H4741" t="s">
        <v>754</v>
      </c>
      <c r="I4741" t="s">
        <v>776</v>
      </c>
    </row>
    <row r="4742" spans="1:9">
      <c r="A4742">
        <v>4741</v>
      </c>
      <c r="B4742" t="s">
        <v>763</v>
      </c>
      <c r="C4742" t="s">
        <v>757</v>
      </c>
      <c r="D4742">
        <v>2030</v>
      </c>
      <c r="E4742">
        <v>127.2262668</v>
      </c>
      <c r="F4742" t="s">
        <v>753</v>
      </c>
      <c r="G4742" t="s">
        <v>775</v>
      </c>
      <c r="H4742" t="s">
        <v>754</v>
      </c>
      <c r="I4742" t="s">
        <v>776</v>
      </c>
    </row>
    <row r="4743" spans="1:9">
      <c r="A4743">
        <v>4742</v>
      </c>
      <c r="B4743" t="s">
        <v>763</v>
      </c>
      <c r="C4743" t="s">
        <v>757</v>
      </c>
      <c r="D4743">
        <v>2031</v>
      </c>
      <c r="E4743">
        <v>125.4380977</v>
      </c>
      <c r="F4743" t="s">
        <v>753</v>
      </c>
      <c r="G4743" t="s">
        <v>775</v>
      </c>
      <c r="H4743" t="s">
        <v>754</v>
      </c>
      <c r="I4743" t="s">
        <v>776</v>
      </c>
    </row>
    <row r="4744" spans="1:9">
      <c r="A4744">
        <v>4743</v>
      </c>
      <c r="B4744" t="s">
        <v>763</v>
      </c>
      <c r="C4744" t="s">
        <v>757</v>
      </c>
      <c r="D4744">
        <v>2032</v>
      </c>
      <c r="E4744">
        <v>123.5332713</v>
      </c>
      <c r="F4744" t="s">
        <v>753</v>
      </c>
      <c r="G4744" t="s">
        <v>775</v>
      </c>
      <c r="H4744" t="s">
        <v>754</v>
      </c>
      <c r="I4744" t="s">
        <v>776</v>
      </c>
    </row>
    <row r="4745" spans="1:9">
      <c r="A4745">
        <v>4744</v>
      </c>
      <c r="B4745" t="s">
        <v>763</v>
      </c>
      <c r="C4745" t="s">
        <v>757</v>
      </c>
      <c r="D4745">
        <v>2033</v>
      </c>
      <c r="E4745">
        <v>120.9935977</v>
      </c>
      <c r="F4745" t="s">
        <v>753</v>
      </c>
      <c r="G4745" t="s">
        <v>775</v>
      </c>
      <c r="H4745" t="s">
        <v>754</v>
      </c>
      <c r="I4745" t="s">
        <v>776</v>
      </c>
    </row>
    <row r="4746" spans="1:9">
      <c r="A4746">
        <v>4745</v>
      </c>
      <c r="B4746" t="s">
        <v>763</v>
      </c>
      <c r="C4746" t="s">
        <v>757</v>
      </c>
      <c r="D4746">
        <v>2034</v>
      </c>
      <c r="E4746">
        <v>118.39623760000001</v>
      </c>
      <c r="F4746" t="s">
        <v>753</v>
      </c>
      <c r="G4746" t="s">
        <v>775</v>
      </c>
      <c r="H4746" t="s">
        <v>754</v>
      </c>
      <c r="I4746" t="s">
        <v>776</v>
      </c>
    </row>
    <row r="4747" spans="1:9">
      <c r="A4747">
        <v>4746</v>
      </c>
      <c r="B4747" t="s">
        <v>763</v>
      </c>
      <c r="C4747" t="s">
        <v>757</v>
      </c>
      <c r="D4747">
        <v>2035</v>
      </c>
      <c r="E4747">
        <v>114.9443739</v>
      </c>
      <c r="F4747" t="s">
        <v>753</v>
      </c>
      <c r="G4747" t="s">
        <v>775</v>
      </c>
      <c r="H4747" t="s">
        <v>754</v>
      </c>
      <c r="I4747" t="s">
        <v>776</v>
      </c>
    </row>
    <row r="4748" spans="1:9">
      <c r="A4748">
        <v>4747</v>
      </c>
      <c r="B4748" t="s">
        <v>763</v>
      </c>
      <c r="C4748" t="s">
        <v>757</v>
      </c>
      <c r="D4748">
        <v>2036</v>
      </c>
      <c r="E4748">
        <v>111.87841570000001</v>
      </c>
      <c r="F4748" t="s">
        <v>753</v>
      </c>
      <c r="G4748" t="s">
        <v>775</v>
      </c>
      <c r="H4748" t="s">
        <v>754</v>
      </c>
      <c r="I4748" t="s">
        <v>776</v>
      </c>
    </row>
    <row r="4749" spans="1:9">
      <c r="A4749">
        <v>4748</v>
      </c>
      <c r="B4749" t="s">
        <v>763</v>
      </c>
      <c r="C4749" t="s">
        <v>757</v>
      </c>
      <c r="D4749">
        <v>2037</v>
      </c>
      <c r="E4749">
        <v>108.1034044</v>
      </c>
      <c r="F4749" t="s">
        <v>753</v>
      </c>
      <c r="G4749" t="s">
        <v>775</v>
      </c>
      <c r="H4749" t="s">
        <v>754</v>
      </c>
      <c r="I4749" t="s">
        <v>776</v>
      </c>
    </row>
    <row r="4750" spans="1:9">
      <c r="A4750">
        <v>4749</v>
      </c>
      <c r="B4750" t="s">
        <v>763</v>
      </c>
      <c r="C4750" t="s">
        <v>757</v>
      </c>
      <c r="D4750">
        <v>2038</v>
      </c>
      <c r="E4750">
        <v>103.929473</v>
      </c>
      <c r="F4750" t="s">
        <v>753</v>
      </c>
      <c r="G4750" t="s">
        <v>775</v>
      </c>
      <c r="H4750" t="s">
        <v>754</v>
      </c>
      <c r="I4750" t="s">
        <v>776</v>
      </c>
    </row>
    <row r="4751" spans="1:9">
      <c r="A4751">
        <v>4750</v>
      </c>
      <c r="B4751" t="s">
        <v>763</v>
      </c>
      <c r="C4751" t="s">
        <v>757</v>
      </c>
      <c r="D4751">
        <v>2039</v>
      </c>
      <c r="E4751">
        <v>100.1900497</v>
      </c>
      <c r="F4751" t="s">
        <v>753</v>
      </c>
      <c r="G4751" t="s">
        <v>775</v>
      </c>
      <c r="H4751" t="s">
        <v>754</v>
      </c>
      <c r="I4751" t="s">
        <v>776</v>
      </c>
    </row>
    <row r="4752" spans="1:9">
      <c r="A4752">
        <v>4751</v>
      </c>
      <c r="B4752" t="s">
        <v>763</v>
      </c>
      <c r="C4752" t="s">
        <v>757</v>
      </c>
      <c r="D4752">
        <v>2040</v>
      </c>
      <c r="E4752">
        <v>96.37701208</v>
      </c>
      <c r="F4752" t="s">
        <v>753</v>
      </c>
      <c r="G4752" t="s">
        <v>775</v>
      </c>
      <c r="H4752" t="s">
        <v>754</v>
      </c>
      <c r="I4752" t="s">
        <v>776</v>
      </c>
    </row>
    <row r="4753" spans="1:9">
      <c r="A4753">
        <v>4752</v>
      </c>
      <c r="B4753" t="s">
        <v>763</v>
      </c>
      <c r="C4753" t="s">
        <v>757</v>
      </c>
      <c r="D4753">
        <v>2041</v>
      </c>
      <c r="E4753">
        <v>92.716003670000006</v>
      </c>
      <c r="F4753" t="s">
        <v>753</v>
      </c>
      <c r="G4753" t="s">
        <v>775</v>
      </c>
      <c r="H4753" t="s">
        <v>754</v>
      </c>
      <c r="I4753" t="s">
        <v>776</v>
      </c>
    </row>
    <row r="4754" spans="1:9">
      <c r="A4754">
        <v>4753</v>
      </c>
      <c r="B4754" t="s">
        <v>763</v>
      </c>
      <c r="C4754" t="s">
        <v>757</v>
      </c>
      <c r="D4754">
        <v>2042</v>
      </c>
      <c r="E4754">
        <v>89.353761230000003</v>
      </c>
      <c r="F4754" t="s">
        <v>753</v>
      </c>
      <c r="G4754" t="s">
        <v>775</v>
      </c>
      <c r="H4754" t="s">
        <v>754</v>
      </c>
      <c r="I4754" t="s">
        <v>776</v>
      </c>
    </row>
    <row r="4755" spans="1:9">
      <c r="A4755">
        <v>4754</v>
      </c>
      <c r="B4755" t="s">
        <v>763</v>
      </c>
      <c r="C4755" t="s">
        <v>757</v>
      </c>
      <c r="D4755">
        <v>2043</v>
      </c>
      <c r="E4755">
        <v>85.469909520000002</v>
      </c>
      <c r="F4755" t="s">
        <v>753</v>
      </c>
      <c r="G4755" t="s">
        <v>775</v>
      </c>
      <c r="H4755" t="s">
        <v>754</v>
      </c>
      <c r="I4755" t="s">
        <v>776</v>
      </c>
    </row>
    <row r="4756" spans="1:9">
      <c r="A4756">
        <v>4755</v>
      </c>
      <c r="B4756" t="s">
        <v>763</v>
      </c>
      <c r="C4756" t="s">
        <v>757</v>
      </c>
      <c r="D4756">
        <v>2044</v>
      </c>
      <c r="E4756">
        <v>82.067039789999995</v>
      </c>
      <c r="F4756" t="s">
        <v>753</v>
      </c>
      <c r="G4756" t="s">
        <v>775</v>
      </c>
      <c r="H4756" t="s">
        <v>754</v>
      </c>
      <c r="I4756" t="s">
        <v>776</v>
      </c>
    </row>
    <row r="4757" spans="1:9">
      <c r="A4757">
        <v>4756</v>
      </c>
      <c r="B4757" t="s">
        <v>763</v>
      </c>
      <c r="C4757" t="s">
        <v>757</v>
      </c>
      <c r="D4757">
        <v>2045</v>
      </c>
      <c r="E4757">
        <v>78.907224409999998</v>
      </c>
      <c r="F4757" t="s">
        <v>753</v>
      </c>
      <c r="G4757" t="s">
        <v>775</v>
      </c>
      <c r="H4757" t="s">
        <v>754</v>
      </c>
      <c r="I4757" t="s">
        <v>776</v>
      </c>
    </row>
    <row r="4758" spans="1:9">
      <c r="A4758">
        <v>4757</v>
      </c>
      <c r="B4758" t="s">
        <v>763</v>
      </c>
      <c r="C4758" t="s">
        <v>757</v>
      </c>
      <c r="D4758">
        <v>2046</v>
      </c>
      <c r="E4758">
        <v>75.665988409999997</v>
      </c>
      <c r="F4758" t="s">
        <v>753</v>
      </c>
      <c r="G4758" t="s">
        <v>775</v>
      </c>
      <c r="H4758" t="s">
        <v>754</v>
      </c>
      <c r="I4758" t="s">
        <v>776</v>
      </c>
    </row>
    <row r="4759" spans="1:9">
      <c r="A4759">
        <v>4758</v>
      </c>
      <c r="B4759" t="s">
        <v>763</v>
      </c>
      <c r="C4759" t="s">
        <v>757</v>
      </c>
      <c r="D4759">
        <v>2047</v>
      </c>
      <c r="E4759">
        <v>73.003788520000001</v>
      </c>
      <c r="F4759" t="s">
        <v>753</v>
      </c>
      <c r="G4759" t="s">
        <v>775</v>
      </c>
      <c r="H4759" t="s">
        <v>754</v>
      </c>
      <c r="I4759" t="s">
        <v>776</v>
      </c>
    </row>
    <row r="4760" spans="1:9">
      <c r="A4760">
        <v>4759</v>
      </c>
      <c r="B4760" t="s">
        <v>763</v>
      </c>
      <c r="C4760" t="s">
        <v>757</v>
      </c>
      <c r="D4760">
        <v>2048</v>
      </c>
      <c r="E4760">
        <v>69.718113029999998</v>
      </c>
      <c r="F4760" t="s">
        <v>753</v>
      </c>
      <c r="G4760" t="s">
        <v>775</v>
      </c>
      <c r="H4760" t="s">
        <v>754</v>
      </c>
      <c r="I4760" t="s">
        <v>776</v>
      </c>
    </row>
    <row r="4761" spans="1:9">
      <c r="A4761">
        <v>4760</v>
      </c>
      <c r="B4761" t="s">
        <v>763</v>
      </c>
      <c r="C4761" t="s">
        <v>757</v>
      </c>
      <c r="D4761">
        <v>2049</v>
      </c>
      <c r="E4761">
        <v>66.892621800000001</v>
      </c>
      <c r="F4761" t="s">
        <v>753</v>
      </c>
      <c r="G4761" t="s">
        <v>775</v>
      </c>
      <c r="H4761" t="s">
        <v>754</v>
      </c>
      <c r="I4761" t="s">
        <v>776</v>
      </c>
    </row>
    <row r="4762" spans="1:9">
      <c r="A4762">
        <v>4761</v>
      </c>
      <c r="B4762" t="s">
        <v>763</v>
      </c>
      <c r="C4762" t="s">
        <v>757</v>
      </c>
      <c r="D4762">
        <v>2050</v>
      </c>
      <c r="E4762">
        <v>64.579437600000006</v>
      </c>
      <c r="F4762" t="s">
        <v>753</v>
      </c>
      <c r="G4762" t="s">
        <v>775</v>
      </c>
      <c r="H4762" t="s">
        <v>754</v>
      </c>
      <c r="I4762" t="s">
        <v>776</v>
      </c>
    </row>
    <row r="4763" spans="1:9">
      <c r="A4763">
        <v>4762</v>
      </c>
      <c r="B4763" t="s">
        <v>764</v>
      </c>
      <c r="C4763" t="s">
        <v>752</v>
      </c>
      <c r="D4763">
        <v>1990</v>
      </c>
      <c r="E4763">
        <v>3092.7871340000002</v>
      </c>
      <c r="F4763" t="s">
        <v>753</v>
      </c>
      <c r="G4763" t="s">
        <v>775</v>
      </c>
      <c r="H4763" t="s">
        <v>754</v>
      </c>
      <c r="I4763" t="s">
        <v>776</v>
      </c>
    </row>
    <row r="4764" spans="1:9">
      <c r="A4764">
        <v>4763</v>
      </c>
      <c r="B4764" t="s">
        <v>764</v>
      </c>
      <c r="C4764" t="s">
        <v>752</v>
      </c>
      <c r="D4764">
        <v>1991</v>
      </c>
      <c r="E4764">
        <v>3184.1290800000002</v>
      </c>
      <c r="F4764" t="s">
        <v>753</v>
      </c>
      <c r="G4764" t="s">
        <v>775</v>
      </c>
      <c r="H4764" t="s">
        <v>754</v>
      </c>
      <c r="I4764" t="s">
        <v>776</v>
      </c>
    </row>
    <row r="4765" spans="1:9">
      <c r="A4765">
        <v>4764</v>
      </c>
      <c r="B4765" t="s">
        <v>764</v>
      </c>
      <c r="C4765" t="s">
        <v>752</v>
      </c>
      <c r="D4765">
        <v>1992</v>
      </c>
      <c r="E4765">
        <v>3272.030342</v>
      </c>
      <c r="F4765" t="s">
        <v>753</v>
      </c>
      <c r="G4765" t="s">
        <v>775</v>
      </c>
      <c r="H4765" t="s">
        <v>754</v>
      </c>
      <c r="I4765" t="s">
        <v>776</v>
      </c>
    </row>
    <row r="4766" spans="1:9">
      <c r="A4766">
        <v>4765</v>
      </c>
      <c r="B4766" t="s">
        <v>764</v>
      </c>
      <c r="C4766" t="s">
        <v>752</v>
      </c>
      <c r="D4766">
        <v>1993</v>
      </c>
      <c r="E4766">
        <v>3357.6193060000001</v>
      </c>
      <c r="F4766" t="s">
        <v>753</v>
      </c>
      <c r="G4766" t="s">
        <v>775</v>
      </c>
      <c r="H4766" t="s">
        <v>754</v>
      </c>
      <c r="I4766" t="s">
        <v>776</v>
      </c>
    </row>
    <row r="4767" spans="1:9">
      <c r="A4767">
        <v>4766</v>
      </c>
      <c r="B4767" t="s">
        <v>764</v>
      </c>
      <c r="C4767" t="s">
        <v>752</v>
      </c>
      <c r="D4767">
        <v>1994</v>
      </c>
      <c r="E4767">
        <v>3335.2394869999998</v>
      </c>
      <c r="F4767" t="s">
        <v>753</v>
      </c>
      <c r="G4767" t="s">
        <v>775</v>
      </c>
      <c r="H4767" t="s">
        <v>754</v>
      </c>
      <c r="I4767" t="s">
        <v>776</v>
      </c>
    </row>
    <row r="4768" spans="1:9">
      <c r="A4768">
        <v>4767</v>
      </c>
      <c r="B4768" t="s">
        <v>764</v>
      </c>
      <c r="C4768" t="s">
        <v>752</v>
      </c>
      <c r="D4768">
        <v>1995</v>
      </c>
      <c r="E4768">
        <v>3414.4642720000002</v>
      </c>
      <c r="F4768" t="s">
        <v>753</v>
      </c>
      <c r="G4768" t="s">
        <v>775</v>
      </c>
      <c r="H4768" t="s">
        <v>754</v>
      </c>
      <c r="I4768" t="s">
        <v>776</v>
      </c>
    </row>
    <row r="4769" spans="1:9">
      <c r="A4769">
        <v>4768</v>
      </c>
      <c r="B4769" t="s">
        <v>764</v>
      </c>
      <c r="C4769" t="s">
        <v>752</v>
      </c>
      <c r="D4769">
        <v>1996</v>
      </c>
      <c r="E4769">
        <v>3488.3361180000002</v>
      </c>
      <c r="F4769" t="s">
        <v>753</v>
      </c>
      <c r="G4769" t="s">
        <v>775</v>
      </c>
      <c r="H4769" t="s">
        <v>754</v>
      </c>
      <c r="I4769" t="s">
        <v>776</v>
      </c>
    </row>
    <row r="4770" spans="1:9">
      <c r="A4770">
        <v>4769</v>
      </c>
      <c r="B4770" t="s">
        <v>764</v>
      </c>
      <c r="C4770" t="s">
        <v>752</v>
      </c>
      <c r="D4770">
        <v>1997</v>
      </c>
      <c r="E4770">
        <v>3550.41561</v>
      </c>
      <c r="F4770" t="s">
        <v>753</v>
      </c>
      <c r="G4770" t="s">
        <v>775</v>
      </c>
      <c r="H4770" t="s">
        <v>754</v>
      </c>
      <c r="I4770" t="s">
        <v>776</v>
      </c>
    </row>
    <row r="4771" spans="1:9">
      <c r="A4771">
        <v>4770</v>
      </c>
      <c r="B4771" t="s">
        <v>764</v>
      </c>
      <c r="C4771" t="s">
        <v>752</v>
      </c>
      <c r="D4771">
        <v>1998</v>
      </c>
      <c r="E4771">
        <v>3575.901558</v>
      </c>
      <c r="F4771" t="s">
        <v>753</v>
      </c>
      <c r="G4771" t="s">
        <v>775</v>
      </c>
      <c r="H4771" t="s">
        <v>754</v>
      </c>
      <c r="I4771" t="s">
        <v>776</v>
      </c>
    </row>
    <row r="4772" spans="1:9">
      <c r="A4772">
        <v>4771</v>
      </c>
      <c r="B4772" t="s">
        <v>764</v>
      </c>
      <c r="C4772" t="s">
        <v>752</v>
      </c>
      <c r="D4772">
        <v>1999</v>
      </c>
      <c r="E4772">
        <v>3598.4863030000001</v>
      </c>
      <c r="F4772" t="s">
        <v>753</v>
      </c>
      <c r="G4772" t="s">
        <v>775</v>
      </c>
      <c r="H4772" t="s">
        <v>754</v>
      </c>
      <c r="I4772" t="s">
        <v>776</v>
      </c>
    </row>
    <row r="4773" spans="1:9">
      <c r="A4773">
        <v>4772</v>
      </c>
      <c r="B4773" t="s">
        <v>764</v>
      </c>
      <c r="C4773" t="s">
        <v>752</v>
      </c>
      <c r="D4773">
        <v>2000</v>
      </c>
      <c r="E4773">
        <v>3629.937156</v>
      </c>
      <c r="F4773" t="s">
        <v>753</v>
      </c>
      <c r="G4773" t="s">
        <v>775</v>
      </c>
      <c r="H4773" t="s">
        <v>754</v>
      </c>
      <c r="I4773" t="s">
        <v>776</v>
      </c>
    </row>
    <row r="4774" spans="1:9">
      <c r="A4774">
        <v>4773</v>
      </c>
      <c r="B4774" t="s">
        <v>764</v>
      </c>
      <c r="C4774" t="s">
        <v>752</v>
      </c>
      <c r="D4774">
        <v>2001</v>
      </c>
      <c r="E4774">
        <v>3654.9555099999998</v>
      </c>
      <c r="F4774" t="s">
        <v>753</v>
      </c>
      <c r="G4774" t="s">
        <v>775</v>
      </c>
      <c r="H4774" t="s">
        <v>754</v>
      </c>
      <c r="I4774" t="s">
        <v>776</v>
      </c>
    </row>
    <row r="4775" spans="1:9">
      <c r="A4775">
        <v>4774</v>
      </c>
      <c r="B4775" t="s">
        <v>764</v>
      </c>
      <c r="C4775" t="s">
        <v>752</v>
      </c>
      <c r="D4775">
        <v>2002</v>
      </c>
      <c r="E4775">
        <v>3684.3237760000002</v>
      </c>
      <c r="F4775" t="s">
        <v>753</v>
      </c>
      <c r="G4775" t="s">
        <v>775</v>
      </c>
      <c r="H4775" t="s">
        <v>754</v>
      </c>
      <c r="I4775" t="s">
        <v>776</v>
      </c>
    </row>
    <row r="4776" spans="1:9">
      <c r="A4776">
        <v>4775</v>
      </c>
      <c r="B4776" t="s">
        <v>764</v>
      </c>
      <c r="C4776" t="s">
        <v>752</v>
      </c>
      <c r="D4776">
        <v>2003</v>
      </c>
      <c r="E4776">
        <v>3623.252422</v>
      </c>
      <c r="F4776" t="s">
        <v>753</v>
      </c>
      <c r="G4776" t="s">
        <v>775</v>
      </c>
      <c r="H4776" t="s">
        <v>754</v>
      </c>
      <c r="I4776" t="s">
        <v>776</v>
      </c>
    </row>
    <row r="4777" spans="1:9">
      <c r="A4777">
        <v>4776</v>
      </c>
      <c r="B4777" t="s">
        <v>764</v>
      </c>
      <c r="C4777" t="s">
        <v>752</v>
      </c>
      <c r="D4777">
        <v>2004</v>
      </c>
      <c r="E4777">
        <v>3651.566014</v>
      </c>
      <c r="F4777" t="s">
        <v>753</v>
      </c>
      <c r="G4777" t="s">
        <v>775</v>
      </c>
      <c r="H4777" t="s">
        <v>754</v>
      </c>
      <c r="I4777" t="s">
        <v>776</v>
      </c>
    </row>
    <row r="4778" spans="1:9">
      <c r="A4778">
        <v>4777</v>
      </c>
      <c r="B4778" t="s">
        <v>764</v>
      </c>
      <c r="C4778" t="s">
        <v>752</v>
      </c>
      <c r="D4778">
        <v>2005</v>
      </c>
      <c r="E4778">
        <v>3635.3483500000002</v>
      </c>
      <c r="F4778" t="s">
        <v>753</v>
      </c>
      <c r="G4778" t="s">
        <v>775</v>
      </c>
      <c r="H4778" t="s">
        <v>754</v>
      </c>
      <c r="I4778" t="s">
        <v>776</v>
      </c>
    </row>
    <row r="4779" spans="1:9">
      <c r="A4779">
        <v>4778</v>
      </c>
      <c r="B4779" t="s">
        <v>764</v>
      </c>
      <c r="C4779" t="s">
        <v>752</v>
      </c>
      <c r="D4779">
        <v>2006</v>
      </c>
      <c r="E4779">
        <v>3589.4720950000001</v>
      </c>
      <c r="F4779" t="s">
        <v>753</v>
      </c>
      <c r="G4779" t="s">
        <v>775</v>
      </c>
      <c r="H4779" t="s">
        <v>754</v>
      </c>
      <c r="I4779" t="s">
        <v>776</v>
      </c>
    </row>
    <row r="4780" spans="1:9">
      <c r="A4780">
        <v>4779</v>
      </c>
      <c r="B4780" t="s">
        <v>764</v>
      </c>
      <c r="C4780" t="s">
        <v>752</v>
      </c>
      <c r="D4780">
        <v>2007</v>
      </c>
      <c r="E4780">
        <v>3562.755044</v>
      </c>
      <c r="F4780" t="s">
        <v>753</v>
      </c>
      <c r="G4780" t="s">
        <v>775</v>
      </c>
      <c r="H4780" t="s">
        <v>754</v>
      </c>
      <c r="I4780" t="s">
        <v>776</v>
      </c>
    </row>
    <row r="4781" spans="1:9">
      <c r="A4781">
        <v>4780</v>
      </c>
      <c r="B4781" t="s">
        <v>764</v>
      </c>
      <c r="C4781" t="s">
        <v>752</v>
      </c>
      <c r="D4781">
        <v>2008</v>
      </c>
      <c r="E4781">
        <v>3517.8157820000001</v>
      </c>
      <c r="F4781" t="s">
        <v>753</v>
      </c>
      <c r="G4781" t="s">
        <v>775</v>
      </c>
      <c r="H4781" t="s">
        <v>754</v>
      </c>
      <c r="I4781" t="s">
        <v>776</v>
      </c>
    </row>
    <row r="4782" spans="1:9">
      <c r="A4782">
        <v>4781</v>
      </c>
      <c r="B4782" t="s">
        <v>764</v>
      </c>
      <c r="C4782" t="s">
        <v>752</v>
      </c>
      <c r="D4782">
        <v>2009</v>
      </c>
      <c r="E4782">
        <v>3458.51451</v>
      </c>
      <c r="F4782" t="s">
        <v>753</v>
      </c>
      <c r="G4782" t="s">
        <v>775</v>
      </c>
      <c r="H4782" t="s">
        <v>754</v>
      </c>
      <c r="I4782" t="s">
        <v>776</v>
      </c>
    </row>
    <row r="4783" spans="1:9">
      <c r="A4783">
        <v>4782</v>
      </c>
      <c r="B4783" t="s">
        <v>764</v>
      </c>
      <c r="C4783" t="s">
        <v>752</v>
      </c>
      <c r="D4783">
        <v>2010</v>
      </c>
      <c r="E4783">
        <v>3417.8545840000002</v>
      </c>
      <c r="F4783" t="s">
        <v>753</v>
      </c>
      <c r="G4783" t="s">
        <v>775</v>
      </c>
      <c r="H4783" t="s">
        <v>754</v>
      </c>
      <c r="I4783" t="s">
        <v>776</v>
      </c>
    </row>
    <row r="4784" spans="1:9">
      <c r="A4784">
        <v>4783</v>
      </c>
      <c r="B4784" t="s">
        <v>764</v>
      </c>
      <c r="C4784" t="s">
        <v>752</v>
      </c>
      <c r="D4784">
        <v>2011</v>
      </c>
      <c r="E4784">
        <v>3319.7924159999998</v>
      </c>
      <c r="F4784" t="s">
        <v>753</v>
      </c>
      <c r="G4784" t="s">
        <v>775</v>
      </c>
      <c r="H4784" t="s">
        <v>754</v>
      </c>
      <c r="I4784" t="s">
        <v>776</v>
      </c>
    </row>
    <row r="4785" spans="1:9">
      <c r="A4785">
        <v>4784</v>
      </c>
      <c r="B4785" t="s">
        <v>764</v>
      </c>
      <c r="C4785" t="s">
        <v>752</v>
      </c>
      <c r="D4785">
        <v>2012</v>
      </c>
      <c r="E4785">
        <v>3251.0716809999999</v>
      </c>
      <c r="F4785" t="s">
        <v>753</v>
      </c>
      <c r="G4785" t="s">
        <v>775</v>
      </c>
      <c r="H4785" t="s">
        <v>754</v>
      </c>
      <c r="I4785" t="s">
        <v>776</v>
      </c>
    </row>
    <row r="4786" spans="1:9">
      <c r="A4786">
        <v>4785</v>
      </c>
      <c r="B4786" t="s">
        <v>764</v>
      </c>
      <c r="C4786" t="s">
        <v>752</v>
      </c>
      <c r="D4786">
        <v>2013</v>
      </c>
      <c r="E4786">
        <v>3200.4639430000002</v>
      </c>
      <c r="F4786" t="s">
        <v>753</v>
      </c>
      <c r="G4786" t="s">
        <v>775</v>
      </c>
      <c r="H4786" t="s">
        <v>754</v>
      </c>
      <c r="I4786" t="s">
        <v>776</v>
      </c>
    </row>
    <row r="4787" spans="1:9">
      <c r="A4787">
        <v>4786</v>
      </c>
      <c r="B4787" t="s">
        <v>764</v>
      </c>
      <c r="C4787" t="s">
        <v>752</v>
      </c>
      <c r="D4787">
        <v>2014</v>
      </c>
      <c r="E4787">
        <v>3157.5158310000002</v>
      </c>
      <c r="F4787" t="s">
        <v>753</v>
      </c>
      <c r="G4787" t="s">
        <v>775</v>
      </c>
      <c r="H4787" t="s">
        <v>754</v>
      </c>
      <c r="I4787" t="s">
        <v>776</v>
      </c>
    </row>
    <row r="4788" spans="1:9">
      <c r="A4788">
        <v>4787</v>
      </c>
      <c r="B4788" t="s">
        <v>764</v>
      </c>
      <c r="C4788" t="s">
        <v>752</v>
      </c>
      <c r="D4788">
        <v>2015</v>
      </c>
      <c r="E4788">
        <v>3119.8257779999999</v>
      </c>
      <c r="F4788" t="s">
        <v>753</v>
      </c>
      <c r="G4788" t="s">
        <v>775</v>
      </c>
      <c r="H4788" t="s">
        <v>754</v>
      </c>
      <c r="I4788" t="s">
        <v>776</v>
      </c>
    </row>
    <row r="4789" spans="1:9">
      <c r="A4789">
        <v>4788</v>
      </c>
      <c r="B4789" t="s">
        <v>764</v>
      </c>
      <c r="C4789" t="s">
        <v>752</v>
      </c>
      <c r="D4789">
        <v>2016</v>
      </c>
      <c r="E4789">
        <v>3084.804799</v>
      </c>
      <c r="F4789" t="s">
        <v>753</v>
      </c>
      <c r="G4789" t="s">
        <v>775</v>
      </c>
      <c r="H4789" t="s">
        <v>754</v>
      </c>
      <c r="I4789" t="s">
        <v>776</v>
      </c>
    </row>
    <row r="4790" spans="1:9">
      <c r="A4790">
        <v>4789</v>
      </c>
      <c r="B4790" t="s">
        <v>764</v>
      </c>
      <c r="C4790" t="s">
        <v>752</v>
      </c>
      <c r="D4790">
        <v>2017</v>
      </c>
      <c r="E4790">
        <v>3052.1042699999998</v>
      </c>
      <c r="F4790" t="s">
        <v>753</v>
      </c>
      <c r="G4790" t="s">
        <v>775</v>
      </c>
      <c r="H4790" t="s">
        <v>754</v>
      </c>
      <c r="I4790" t="s">
        <v>776</v>
      </c>
    </row>
    <row r="4791" spans="1:9">
      <c r="A4791">
        <v>4790</v>
      </c>
      <c r="B4791" t="s">
        <v>764</v>
      </c>
      <c r="C4791" t="s">
        <v>752</v>
      </c>
      <c r="D4791">
        <v>2018</v>
      </c>
      <c r="E4791">
        <v>3007.5838560000002</v>
      </c>
      <c r="F4791" t="s">
        <v>753</v>
      </c>
      <c r="G4791" t="s">
        <v>775</v>
      </c>
      <c r="H4791" t="s">
        <v>754</v>
      </c>
      <c r="I4791" t="s">
        <v>776</v>
      </c>
    </row>
    <row r="4792" spans="1:9">
      <c r="A4792">
        <v>4791</v>
      </c>
      <c r="B4792" t="s">
        <v>764</v>
      </c>
      <c r="C4792" t="s">
        <v>752</v>
      </c>
      <c r="D4792">
        <v>2019</v>
      </c>
      <c r="E4792">
        <v>2974.1460189999998</v>
      </c>
      <c r="F4792" t="s">
        <v>753</v>
      </c>
      <c r="G4792" t="s">
        <v>775</v>
      </c>
      <c r="H4792" t="s">
        <v>754</v>
      </c>
      <c r="I4792" t="s">
        <v>776</v>
      </c>
    </row>
    <row r="4793" spans="1:9">
      <c r="A4793">
        <v>4792</v>
      </c>
      <c r="B4793" t="s">
        <v>764</v>
      </c>
      <c r="C4793" t="s">
        <v>752</v>
      </c>
      <c r="D4793">
        <v>2020</v>
      </c>
      <c r="E4793">
        <v>2937.8028850000001</v>
      </c>
      <c r="F4793" t="s">
        <v>753</v>
      </c>
      <c r="G4793" t="s">
        <v>775</v>
      </c>
      <c r="H4793" t="s">
        <v>754</v>
      </c>
      <c r="I4793" t="s">
        <v>776</v>
      </c>
    </row>
    <row r="4794" spans="1:9">
      <c r="A4794">
        <v>4793</v>
      </c>
      <c r="B4794" t="s">
        <v>764</v>
      </c>
      <c r="C4794" t="s">
        <v>752</v>
      </c>
      <c r="D4794">
        <v>2021</v>
      </c>
      <c r="E4794">
        <v>2896.0393359999998</v>
      </c>
      <c r="F4794" t="s">
        <v>753</v>
      </c>
      <c r="G4794" t="s">
        <v>775</v>
      </c>
      <c r="H4794" t="s">
        <v>754</v>
      </c>
      <c r="I4794" t="s">
        <v>776</v>
      </c>
    </row>
    <row r="4795" spans="1:9">
      <c r="A4795">
        <v>4794</v>
      </c>
      <c r="B4795" t="s">
        <v>764</v>
      </c>
      <c r="C4795" t="s">
        <v>752</v>
      </c>
      <c r="D4795">
        <v>2022</v>
      </c>
      <c r="E4795">
        <v>2864.0950790000002</v>
      </c>
      <c r="F4795" t="s">
        <v>753</v>
      </c>
      <c r="G4795" t="s">
        <v>775</v>
      </c>
      <c r="H4795" t="s">
        <v>754</v>
      </c>
      <c r="I4795" t="s">
        <v>776</v>
      </c>
    </row>
    <row r="4796" spans="1:9">
      <c r="A4796">
        <v>4795</v>
      </c>
      <c r="B4796" t="s">
        <v>764</v>
      </c>
      <c r="C4796" t="s">
        <v>752</v>
      </c>
      <c r="D4796">
        <v>2023</v>
      </c>
      <c r="E4796">
        <v>2845.233291</v>
      </c>
      <c r="F4796" t="s">
        <v>753</v>
      </c>
      <c r="G4796" t="s">
        <v>775</v>
      </c>
      <c r="H4796" t="s">
        <v>754</v>
      </c>
      <c r="I4796" t="s">
        <v>776</v>
      </c>
    </row>
    <row r="4797" spans="1:9">
      <c r="A4797">
        <v>4796</v>
      </c>
      <c r="B4797" t="s">
        <v>764</v>
      </c>
      <c r="C4797" t="s">
        <v>752</v>
      </c>
      <c r="D4797">
        <v>2024</v>
      </c>
      <c r="E4797">
        <v>2840.6357929999999</v>
      </c>
      <c r="F4797" t="s">
        <v>753</v>
      </c>
      <c r="G4797" t="s">
        <v>775</v>
      </c>
      <c r="H4797" t="s">
        <v>754</v>
      </c>
      <c r="I4797" t="s">
        <v>776</v>
      </c>
    </row>
    <row r="4798" spans="1:9">
      <c r="A4798">
        <v>4797</v>
      </c>
      <c r="B4798" t="s">
        <v>764</v>
      </c>
      <c r="C4798" t="s">
        <v>752</v>
      </c>
      <c r="D4798">
        <v>2025</v>
      </c>
      <c r="E4798">
        <v>2791.3134449999998</v>
      </c>
      <c r="F4798" t="s">
        <v>753</v>
      </c>
      <c r="G4798" t="s">
        <v>775</v>
      </c>
      <c r="H4798" t="s">
        <v>754</v>
      </c>
      <c r="I4798" t="s">
        <v>776</v>
      </c>
    </row>
    <row r="4799" spans="1:9">
      <c r="A4799">
        <v>4798</v>
      </c>
      <c r="B4799" t="s">
        <v>764</v>
      </c>
      <c r="C4799" t="s">
        <v>752</v>
      </c>
      <c r="D4799">
        <v>2026</v>
      </c>
      <c r="E4799">
        <v>2788.6643939999999</v>
      </c>
      <c r="F4799" t="s">
        <v>753</v>
      </c>
      <c r="G4799" t="s">
        <v>775</v>
      </c>
      <c r="H4799" t="s">
        <v>754</v>
      </c>
      <c r="I4799" t="s">
        <v>776</v>
      </c>
    </row>
    <row r="4800" spans="1:9">
      <c r="A4800">
        <v>4799</v>
      </c>
      <c r="B4800" t="s">
        <v>764</v>
      </c>
      <c r="C4800" t="s">
        <v>752</v>
      </c>
      <c r="D4800">
        <v>2027</v>
      </c>
      <c r="E4800">
        <v>2779.5637280000001</v>
      </c>
      <c r="F4800" t="s">
        <v>753</v>
      </c>
      <c r="G4800" t="s">
        <v>775</v>
      </c>
      <c r="H4800" t="s">
        <v>754</v>
      </c>
      <c r="I4800" t="s">
        <v>776</v>
      </c>
    </row>
    <row r="4801" spans="1:9">
      <c r="A4801">
        <v>4800</v>
      </c>
      <c r="B4801" t="s">
        <v>764</v>
      </c>
      <c r="C4801" t="s">
        <v>752</v>
      </c>
      <c r="D4801">
        <v>2028</v>
      </c>
      <c r="E4801">
        <v>2773.8054480000001</v>
      </c>
      <c r="F4801" t="s">
        <v>753</v>
      </c>
      <c r="G4801" t="s">
        <v>775</v>
      </c>
      <c r="H4801" t="s">
        <v>754</v>
      </c>
      <c r="I4801" t="s">
        <v>776</v>
      </c>
    </row>
    <row r="4802" spans="1:9">
      <c r="A4802">
        <v>4801</v>
      </c>
      <c r="B4802" t="s">
        <v>764</v>
      </c>
      <c r="C4802" t="s">
        <v>752</v>
      </c>
      <c r="D4802">
        <v>2029</v>
      </c>
      <c r="E4802">
        <v>2744.3845860000001</v>
      </c>
      <c r="F4802" t="s">
        <v>753</v>
      </c>
      <c r="G4802" t="s">
        <v>775</v>
      </c>
      <c r="H4802" t="s">
        <v>754</v>
      </c>
      <c r="I4802" t="s">
        <v>776</v>
      </c>
    </row>
    <row r="4803" spans="1:9">
      <c r="A4803">
        <v>4802</v>
      </c>
      <c r="B4803" t="s">
        <v>764</v>
      </c>
      <c r="C4803" t="s">
        <v>752</v>
      </c>
      <c r="D4803">
        <v>2030</v>
      </c>
      <c r="E4803">
        <v>2731.1214030000001</v>
      </c>
      <c r="F4803" t="s">
        <v>753</v>
      </c>
      <c r="G4803" t="s">
        <v>775</v>
      </c>
      <c r="H4803" t="s">
        <v>754</v>
      </c>
      <c r="I4803" t="s">
        <v>776</v>
      </c>
    </row>
    <row r="4804" spans="1:9">
      <c r="A4804">
        <v>4803</v>
      </c>
      <c r="B4804" t="s">
        <v>764</v>
      </c>
      <c r="C4804" t="s">
        <v>752</v>
      </c>
      <c r="D4804">
        <v>2031</v>
      </c>
      <c r="E4804">
        <v>2719.8001960000001</v>
      </c>
      <c r="F4804" t="s">
        <v>753</v>
      </c>
      <c r="G4804" t="s">
        <v>775</v>
      </c>
      <c r="H4804" t="s">
        <v>754</v>
      </c>
      <c r="I4804" t="s">
        <v>776</v>
      </c>
    </row>
    <row r="4805" spans="1:9">
      <c r="A4805">
        <v>4804</v>
      </c>
      <c r="B4805" t="s">
        <v>764</v>
      </c>
      <c r="C4805" t="s">
        <v>752</v>
      </c>
      <c r="D4805">
        <v>2032</v>
      </c>
      <c r="E4805">
        <v>2717.2680500000001</v>
      </c>
      <c r="F4805" t="s">
        <v>753</v>
      </c>
      <c r="G4805" t="s">
        <v>775</v>
      </c>
      <c r="H4805" t="s">
        <v>754</v>
      </c>
      <c r="I4805" t="s">
        <v>776</v>
      </c>
    </row>
    <row r="4806" spans="1:9">
      <c r="A4806">
        <v>4805</v>
      </c>
      <c r="B4806" t="s">
        <v>764</v>
      </c>
      <c r="C4806" t="s">
        <v>752</v>
      </c>
      <c r="D4806">
        <v>2033</v>
      </c>
      <c r="E4806">
        <v>2715.403507</v>
      </c>
      <c r="F4806" t="s">
        <v>753</v>
      </c>
      <c r="G4806" t="s">
        <v>775</v>
      </c>
      <c r="H4806" t="s">
        <v>754</v>
      </c>
      <c r="I4806" t="s">
        <v>776</v>
      </c>
    </row>
    <row r="4807" spans="1:9">
      <c r="A4807">
        <v>4806</v>
      </c>
      <c r="B4807" t="s">
        <v>764</v>
      </c>
      <c r="C4807" t="s">
        <v>752</v>
      </c>
      <c r="D4807">
        <v>2034</v>
      </c>
      <c r="E4807">
        <v>2713.7441979999999</v>
      </c>
      <c r="F4807" t="s">
        <v>753</v>
      </c>
      <c r="G4807" t="s">
        <v>775</v>
      </c>
      <c r="H4807" t="s">
        <v>754</v>
      </c>
      <c r="I4807" t="s">
        <v>776</v>
      </c>
    </row>
    <row r="4808" spans="1:9">
      <c r="A4808">
        <v>4807</v>
      </c>
      <c r="B4808" t="s">
        <v>764</v>
      </c>
      <c r="C4808" t="s">
        <v>752</v>
      </c>
      <c r="D4808">
        <v>2035</v>
      </c>
      <c r="E4808">
        <v>2712.7349610000001</v>
      </c>
      <c r="F4808" t="s">
        <v>753</v>
      </c>
      <c r="G4808" t="s">
        <v>775</v>
      </c>
      <c r="H4808" t="s">
        <v>754</v>
      </c>
      <c r="I4808" t="s">
        <v>776</v>
      </c>
    </row>
    <row r="4809" spans="1:9">
      <c r="A4809">
        <v>4808</v>
      </c>
      <c r="B4809" t="s">
        <v>764</v>
      </c>
      <c r="C4809" t="s">
        <v>752</v>
      </c>
      <c r="D4809">
        <v>2036</v>
      </c>
      <c r="E4809">
        <v>2712.1297709999999</v>
      </c>
      <c r="F4809" t="s">
        <v>753</v>
      </c>
      <c r="G4809" t="s">
        <v>775</v>
      </c>
      <c r="H4809" t="s">
        <v>754</v>
      </c>
      <c r="I4809" t="s">
        <v>776</v>
      </c>
    </row>
    <row r="4810" spans="1:9">
      <c r="A4810">
        <v>4809</v>
      </c>
      <c r="B4810" t="s">
        <v>764</v>
      </c>
      <c r="C4810" t="s">
        <v>752</v>
      </c>
      <c r="D4810">
        <v>2037</v>
      </c>
      <c r="E4810">
        <v>2711.9480629999998</v>
      </c>
      <c r="F4810" t="s">
        <v>753</v>
      </c>
      <c r="G4810" t="s">
        <v>775</v>
      </c>
      <c r="H4810" t="s">
        <v>754</v>
      </c>
      <c r="I4810" t="s">
        <v>776</v>
      </c>
    </row>
    <row r="4811" spans="1:9">
      <c r="A4811">
        <v>4810</v>
      </c>
      <c r="B4811" t="s">
        <v>764</v>
      </c>
      <c r="C4811" t="s">
        <v>752</v>
      </c>
      <c r="D4811">
        <v>2038</v>
      </c>
      <c r="E4811">
        <v>2712.0606750000002</v>
      </c>
      <c r="F4811" t="s">
        <v>753</v>
      </c>
      <c r="G4811" t="s">
        <v>775</v>
      </c>
      <c r="H4811" t="s">
        <v>754</v>
      </c>
      <c r="I4811" t="s">
        <v>776</v>
      </c>
    </row>
    <row r="4812" spans="1:9">
      <c r="A4812">
        <v>4811</v>
      </c>
      <c r="B4812" t="s">
        <v>764</v>
      </c>
      <c r="C4812" t="s">
        <v>752</v>
      </c>
      <c r="D4812">
        <v>2039</v>
      </c>
      <c r="E4812">
        <v>2712.3884720000001</v>
      </c>
      <c r="F4812" t="s">
        <v>753</v>
      </c>
      <c r="G4812" t="s">
        <v>775</v>
      </c>
      <c r="H4812" t="s">
        <v>754</v>
      </c>
      <c r="I4812" t="s">
        <v>776</v>
      </c>
    </row>
    <row r="4813" spans="1:9">
      <c r="A4813">
        <v>4812</v>
      </c>
      <c r="B4813" t="s">
        <v>764</v>
      </c>
      <c r="C4813" t="s">
        <v>752</v>
      </c>
      <c r="D4813">
        <v>2040</v>
      </c>
      <c r="E4813">
        <v>2705.272101</v>
      </c>
      <c r="F4813" t="s">
        <v>753</v>
      </c>
      <c r="G4813" t="s">
        <v>775</v>
      </c>
      <c r="H4813" t="s">
        <v>754</v>
      </c>
      <c r="I4813" t="s">
        <v>776</v>
      </c>
    </row>
    <row r="4814" spans="1:9">
      <c r="A4814">
        <v>4813</v>
      </c>
      <c r="B4814" t="s">
        <v>764</v>
      </c>
      <c r="C4814" t="s">
        <v>752</v>
      </c>
      <c r="D4814">
        <v>2041</v>
      </c>
      <c r="E4814">
        <v>2713.6621169999999</v>
      </c>
      <c r="F4814" t="s">
        <v>753</v>
      </c>
      <c r="G4814" t="s">
        <v>775</v>
      </c>
      <c r="H4814" t="s">
        <v>754</v>
      </c>
      <c r="I4814" t="s">
        <v>776</v>
      </c>
    </row>
    <row r="4815" spans="1:9">
      <c r="A4815">
        <v>4814</v>
      </c>
      <c r="B4815" t="s">
        <v>764</v>
      </c>
      <c r="C4815" t="s">
        <v>752</v>
      </c>
      <c r="D4815">
        <v>2042</v>
      </c>
      <c r="E4815">
        <v>2701.627391</v>
      </c>
      <c r="F4815" t="s">
        <v>753</v>
      </c>
      <c r="G4815" t="s">
        <v>775</v>
      </c>
      <c r="H4815" t="s">
        <v>754</v>
      </c>
      <c r="I4815" t="s">
        <v>776</v>
      </c>
    </row>
    <row r="4816" spans="1:9">
      <c r="A4816">
        <v>4815</v>
      </c>
      <c r="B4816" t="s">
        <v>764</v>
      </c>
      <c r="C4816" t="s">
        <v>752</v>
      </c>
      <c r="D4816">
        <v>2043</v>
      </c>
      <c r="E4816">
        <v>2691.2940149999999</v>
      </c>
      <c r="F4816" t="s">
        <v>753</v>
      </c>
      <c r="G4816" t="s">
        <v>775</v>
      </c>
      <c r="H4816" t="s">
        <v>754</v>
      </c>
      <c r="I4816" t="s">
        <v>776</v>
      </c>
    </row>
    <row r="4817" spans="1:9">
      <c r="A4817">
        <v>4816</v>
      </c>
      <c r="B4817" t="s">
        <v>764</v>
      </c>
      <c r="C4817" t="s">
        <v>752</v>
      </c>
      <c r="D4817">
        <v>2044</v>
      </c>
      <c r="E4817">
        <v>2684.2750449999999</v>
      </c>
      <c r="F4817" t="s">
        <v>753</v>
      </c>
      <c r="G4817" t="s">
        <v>775</v>
      </c>
      <c r="H4817" t="s">
        <v>754</v>
      </c>
      <c r="I4817" t="s">
        <v>776</v>
      </c>
    </row>
    <row r="4818" spans="1:9">
      <c r="A4818">
        <v>4817</v>
      </c>
      <c r="B4818" t="s">
        <v>764</v>
      </c>
      <c r="C4818" t="s">
        <v>752</v>
      </c>
      <c r="D4818">
        <v>2045</v>
      </c>
      <c r="E4818">
        <v>2684.9114639999998</v>
      </c>
      <c r="F4818" t="s">
        <v>753</v>
      </c>
      <c r="G4818" t="s">
        <v>775</v>
      </c>
      <c r="H4818" t="s">
        <v>754</v>
      </c>
      <c r="I4818" t="s">
        <v>776</v>
      </c>
    </row>
    <row r="4819" spans="1:9">
      <c r="A4819">
        <v>4818</v>
      </c>
      <c r="B4819" t="s">
        <v>764</v>
      </c>
      <c r="C4819" t="s">
        <v>752</v>
      </c>
      <c r="D4819">
        <v>2046</v>
      </c>
      <c r="E4819">
        <v>2686.3973059999998</v>
      </c>
      <c r="F4819" t="s">
        <v>753</v>
      </c>
      <c r="G4819" t="s">
        <v>775</v>
      </c>
      <c r="H4819" t="s">
        <v>754</v>
      </c>
      <c r="I4819" t="s">
        <v>776</v>
      </c>
    </row>
    <row r="4820" spans="1:9">
      <c r="A4820">
        <v>4819</v>
      </c>
      <c r="B4820" t="s">
        <v>764</v>
      </c>
      <c r="C4820" t="s">
        <v>752</v>
      </c>
      <c r="D4820">
        <v>2047</v>
      </c>
      <c r="E4820">
        <v>2688.02963</v>
      </c>
      <c r="F4820" t="s">
        <v>753</v>
      </c>
      <c r="G4820" t="s">
        <v>775</v>
      </c>
      <c r="H4820" t="s">
        <v>754</v>
      </c>
      <c r="I4820" t="s">
        <v>776</v>
      </c>
    </row>
    <row r="4821" spans="1:9">
      <c r="A4821">
        <v>4820</v>
      </c>
      <c r="B4821" t="s">
        <v>764</v>
      </c>
      <c r="C4821" t="s">
        <v>752</v>
      </c>
      <c r="D4821">
        <v>2048</v>
      </c>
      <c r="E4821">
        <v>2689.8245259999999</v>
      </c>
      <c r="F4821" t="s">
        <v>753</v>
      </c>
      <c r="G4821" t="s">
        <v>775</v>
      </c>
      <c r="H4821" t="s">
        <v>754</v>
      </c>
      <c r="I4821" t="s">
        <v>776</v>
      </c>
    </row>
    <row r="4822" spans="1:9">
      <c r="A4822">
        <v>4821</v>
      </c>
      <c r="B4822" t="s">
        <v>764</v>
      </c>
      <c r="C4822" t="s">
        <v>752</v>
      </c>
      <c r="D4822">
        <v>2049</v>
      </c>
      <c r="E4822">
        <v>2720.4849789999998</v>
      </c>
      <c r="F4822" t="s">
        <v>753</v>
      </c>
      <c r="G4822" t="s">
        <v>775</v>
      </c>
      <c r="H4822" t="s">
        <v>754</v>
      </c>
      <c r="I4822" t="s">
        <v>776</v>
      </c>
    </row>
    <row r="4823" spans="1:9">
      <c r="A4823">
        <v>4822</v>
      </c>
      <c r="B4823" t="s">
        <v>764</v>
      </c>
      <c r="C4823" t="s">
        <v>752</v>
      </c>
      <c r="D4823">
        <v>2050</v>
      </c>
      <c r="E4823">
        <v>2718.700938</v>
      </c>
      <c r="F4823" t="s">
        <v>753</v>
      </c>
      <c r="G4823" t="s">
        <v>775</v>
      </c>
      <c r="H4823" t="s">
        <v>754</v>
      </c>
      <c r="I4823" t="s">
        <v>776</v>
      </c>
    </row>
    <row r="4824" spans="1:9">
      <c r="A4824">
        <v>4823</v>
      </c>
      <c r="B4824" t="s">
        <v>764</v>
      </c>
      <c r="C4824" t="s">
        <v>756</v>
      </c>
      <c r="D4824">
        <v>1990</v>
      </c>
      <c r="E4824">
        <v>153.25677479999999</v>
      </c>
      <c r="F4824" t="s">
        <v>753</v>
      </c>
      <c r="G4824" t="s">
        <v>775</v>
      </c>
      <c r="H4824" t="s">
        <v>754</v>
      </c>
      <c r="I4824" t="s">
        <v>776</v>
      </c>
    </row>
    <row r="4825" spans="1:9">
      <c r="A4825">
        <v>4824</v>
      </c>
      <c r="B4825" t="s">
        <v>764</v>
      </c>
      <c r="C4825" t="s">
        <v>756</v>
      </c>
      <c r="D4825">
        <v>1991</v>
      </c>
      <c r="E4825">
        <v>152.20610009999999</v>
      </c>
      <c r="F4825" t="s">
        <v>753</v>
      </c>
      <c r="G4825" t="s">
        <v>775</v>
      </c>
      <c r="H4825" t="s">
        <v>754</v>
      </c>
      <c r="I4825" t="s">
        <v>776</v>
      </c>
    </row>
    <row r="4826" spans="1:9">
      <c r="A4826">
        <v>4825</v>
      </c>
      <c r="B4826" t="s">
        <v>764</v>
      </c>
      <c r="C4826" t="s">
        <v>756</v>
      </c>
      <c r="D4826">
        <v>1992</v>
      </c>
      <c r="E4826">
        <v>150.5256502</v>
      </c>
      <c r="F4826" t="s">
        <v>753</v>
      </c>
      <c r="G4826" t="s">
        <v>775</v>
      </c>
      <c r="H4826" t="s">
        <v>754</v>
      </c>
      <c r="I4826" t="s">
        <v>776</v>
      </c>
    </row>
    <row r="4827" spans="1:9">
      <c r="A4827">
        <v>4826</v>
      </c>
      <c r="B4827" t="s">
        <v>764</v>
      </c>
      <c r="C4827" t="s">
        <v>756</v>
      </c>
      <c r="D4827">
        <v>1993</v>
      </c>
      <c r="E4827">
        <v>153.17006069999999</v>
      </c>
      <c r="F4827" t="s">
        <v>753</v>
      </c>
      <c r="G4827" t="s">
        <v>775</v>
      </c>
      <c r="H4827" t="s">
        <v>754</v>
      </c>
      <c r="I4827" t="s">
        <v>776</v>
      </c>
    </row>
    <row r="4828" spans="1:9">
      <c r="A4828">
        <v>4827</v>
      </c>
      <c r="B4828" t="s">
        <v>764</v>
      </c>
      <c r="C4828" t="s">
        <v>756</v>
      </c>
      <c r="D4828">
        <v>1994</v>
      </c>
      <c r="E4828">
        <v>133.19648659999999</v>
      </c>
      <c r="F4828" t="s">
        <v>753</v>
      </c>
      <c r="G4828" t="s">
        <v>775</v>
      </c>
      <c r="H4828" t="s">
        <v>754</v>
      </c>
      <c r="I4828" t="s">
        <v>776</v>
      </c>
    </row>
    <row r="4829" spans="1:9">
      <c r="A4829">
        <v>4828</v>
      </c>
      <c r="B4829" t="s">
        <v>764</v>
      </c>
      <c r="C4829" t="s">
        <v>756</v>
      </c>
      <c r="D4829">
        <v>1995</v>
      </c>
      <c r="E4829">
        <v>131.81811819999999</v>
      </c>
      <c r="F4829" t="s">
        <v>753</v>
      </c>
      <c r="G4829" t="s">
        <v>775</v>
      </c>
      <c r="H4829" t="s">
        <v>754</v>
      </c>
      <c r="I4829" t="s">
        <v>776</v>
      </c>
    </row>
    <row r="4830" spans="1:9">
      <c r="A4830">
        <v>4829</v>
      </c>
      <c r="B4830" t="s">
        <v>764</v>
      </c>
      <c r="C4830" t="s">
        <v>756</v>
      </c>
      <c r="D4830">
        <v>1996</v>
      </c>
      <c r="E4830">
        <v>126.7635136</v>
      </c>
      <c r="F4830" t="s">
        <v>753</v>
      </c>
      <c r="G4830" t="s">
        <v>775</v>
      </c>
      <c r="H4830" t="s">
        <v>754</v>
      </c>
      <c r="I4830" t="s">
        <v>776</v>
      </c>
    </row>
    <row r="4831" spans="1:9">
      <c r="A4831">
        <v>4830</v>
      </c>
      <c r="B4831" t="s">
        <v>764</v>
      </c>
      <c r="C4831" t="s">
        <v>756</v>
      </c>
      <c r="D4831">
        <v>1997</v>
      </c>
      <c r="E4831">
        <v>135.2312445</v>
      </c>
      <c r="F4831" t="s">
        <v>753</v>
      </c>
      <c r="G4831" t="s">
        <v>775</v>
      </c>
      <c r="H4831" t="s">
        <v>754</v>
      </c>
      <c r="I4831" t="s">
        <v>776</v>
      </c>
    </row>
    <row r="4832" spans="1:9">
      <c r="A4832">
        <v>4831</v>
      </c>
      <c r="B4832" t="s">
        <v>764</v>
      </c>
      <c r="C4832" t="s">
        <v>756</v>
      </c>
      <c r="D4832">
        <v>1998</v>
      </c>
      <c r="E4832">
        <v>143.5044954</v>
      </c>
      <c r="F4832" t="s">
        <v>753</v>
      </c>
      <c r="G4832" t="s">
        <v>775</v>
      </c>
      <c r="H4832" t="s">
        <v>754</v>
      </c>
      <c r="I4832" t="s">
        <v>776</v>
      </c>
    </row>
    <row r="4833" spans="1:9">
      <c r="A4833">
        <v>4832</v>
      </c>
      <c r="B4833" t="s">
        <v>764</v>
      </c>
      <c r="C4833" t="s">
        <v>756</v>
      </c>
      <c r="D4833">
        <v>1999</v>
      </c>
      <c r="E4833">
        <v>151.3373062</v>
      </c>
      <c r="F4833" t="s">
        <v>753</v>
      </c>
      <c r="G4833" t="s">
        <v>775</v>
      </c>
      <c r="H4833" t="s">
        <v>754</v>
      </c>
      <c r="I4833" t="s">
        <v>776</v>
      </c>
    </row>
    <row r="4834" spans="1:9">
      <c r="A4834">
        <v>4833</v>
      </c>
      <c r="B4834" t="s">
        <v>764</v>
      </c>
      <c r="C4834" t="s">
        <v>756</v>
      </c>
      <c r="D4834">
        <v>2000</v>
      </c>
      <c r="E4834">
        <v>144.66133909999999</v>
      </c>
      <c r="F4834" t="s">
        <v>753</v>
      </c>
      <c r="G4834" t="s">
        <v>775</v>
      </c>
      <c r="H4834" t="s">
        <v>754</v>
      </c>
      <c r="I4834" t="s">
        <v>776</v>
      </c>
    </row>
    <row r="4835" spans="1:9">
      <c r="A4835">
        <v>4834</v>
      </c>
      <c r="B4835" t="s">
        <v>764</v>
      </c>
      <c r="C4835" t="s">
        <v>756</v>
      </c>
      <c r="D4835">
        <v>2001</v>
      </c>
      <c r="E4835">
        <v>133.77402190000001</v>
      </c>
      <c r="F4835" t="s">
        <v>753</v>
      </c>
      <c r="G4835" t="s">
        <v>775</v>
      </c>
      <c r="H4835" t="s">
        <v>754</v>
      </c>
      <c r="I4835" t="s">
        <v>776</v>
      </c>
    </row>
    <row r="4836" spans="1:9">
      <c r="A4836">
        <v>4835</v>
      </c>
      <c r="B4836" t="s">
        <v>764</v>
      </c>
      <c r="C4836" t="s">
        <v>756</v>
      </c>
      <c r="D4836">
        <v>2002</v>
      </c>
      <c r="E4836">
        <v>127.1675528</v>
      </c>
      <c r="F4836" t="s">
        <v>753</v>
      </c>
      <c r="G4836" t="s">
        <v>775</v>
      </c>
      <c r="H4836" t="s">
        <v>754</v>
      </c>
      <c r="I4836" t="s">
        <v>776</v>
      </c>
    </row>
    <row r="4837" spans="1:9">
      <c r="A4837">
        <v>4836</v>
      </c>
      <c r="B4837" t="s">
        <v>764</v>
      </c>
      <c r="C4837" t="s">
        <v>756</v>
      </c>
      <c r="D4837">
        <v>2003</v>
      </c>
      <c r="E4837">
        <v>119.2559297</v>
      </c>
      <c r="F4837" t="s">
        <v>753</v>
      </c>
      <c r="G4837" t="s">
        <v>775</v>
      </c>
      <c r="H4837" t="s">
        <v>754</v>
      </c>
      <c r="I4837" t="s">
        <v>776</v>
      </c>
    </row>
    <row r="4838" spans="1:9">
      <c r="A4838">
        <v>4837</v>
      </c>
      <c r="B4838" t="s">
        <v>764</v>
      </c>
      <c r="C4838" t="s">
        <v>756</v>
      </c>
      <c r="D4838">
        <v>2004</v>
      </c>
      <c r="E4838">
        <v>120.086946</v>
      </c>
      <c r="F4838" t="s">
        <v>753</v>
      </c>
      <c r="G4838" t="s">
        <v>775</v>
      </c>
      <c r="H4838" t="s">
        <v>754</v>
      </c>
      <c r="I4838" t="s">
        <v>776</v>
      </c>
    </row>
    <row r="4839" spans="1:9">
      <c r="A4839">
        <v>4838</v>
      </c>
      <c r="B4839" t="s">
        <v>764</v>
      </c>
      <c r="C4839" t="s">
        <v>756</v>
      </c>
      <c r="D4839">
        <v>2005</v>
      </c>
      <c r="E4839">
        <v>115.4930154</v>
      </c>
      <c r="F4839" t="s">
        <v>753</v>
      </c>
      <c r="G4839" t="s">
        <v>775</v>
      </c>
      <c r="H4839" t="s">
        <v>754</v>
      </c>
      <c r="I4839" t="s">
        <v>776</v>
      </c>
    </row>
    <row r="4840" spans="1:9">
      <c r="A4840">
        <v>4839</v>
      </c>
      <c r="B4840" t="s">
        <v>764</v>
      </c>
      <c r="C4840" t="s">
        <v>756</v>
      </c>
      <c r="D4840">
        <v>2006</v>
      </c>
      <c r="E4840">
        <v>114.5702624</v>
      </c>
      <c r="F4840" t="s">
        <v>753</v>
      </c>
      <c r="G4840" t="s">
        <v>775</v>
      </c>
      <c r="H4840" t="s">
        <v>754</v>
      </c>
      <c r="I4840" t="s">
        <v>776</v>
      </c>
    </row>
    <row r="4841" spans="1:9">
      <c r="A4841">
        <v>4840</v>
      </c>
      <c r="B4841" t="s">
        <v>764</v>
      </c>
      <c r="C4841" t="s">
        <v>756</v>
      </c>
      <c r="D4841">
        <v>2007</v>
      </c>
      <c r="E4841">
        <v>110.9102357</v>
      </c>
      <c r="F4841" t="s">
        <v>753</v>
      </c>
      <c r="G4841" t="s">
        <v>775</v>
      </c>
      <c r="H4841" t="s">
        <v>754</v>
      </c>
      <c r="I4841" t="s">
        <v>776</v>
      </c>
    </row>
    <row r="4842" spans="1:9">
      <c r="A4842">
        <v>4841</v>
      </c>
      <c r="B4842" t="s">
        <v>764</v>
      </c>
      <c r="C4842" t="s">
        <v>756</v>
      </c>
      <c r="D4842">
        <v>2008</v>
      </c>
      <c r="E4842">
        <v>106.0970153</v>
      </c>
      <c r="F4842" t="s">
        <v>753</v>
      </c>
      <c r="G4842" t="s">
        <v>775</v>
      </c>
      <c r="H4842" t="s">
        <v>754</v>
      </c>
      <c r="I4842" t="s">
        <v>776</v>
      </c>
    </row>
    <row r="4843" spans="1:9">
      <c r="A4843">
        <v>4842</v>
      </c>
      <c r="B4843" t="s">
        <v>764</v>
      </c>
      <c r="C4843" t="s">
        <v>756</v>
      </c>
      <c r="D4843">
        <v>2009</v>
      </c>
      <c r="E4843">
        <v>103.8908844</v>
      </c>
      <c r="F4843" t="s">
        <v>753</v>
      </c>
      <c r="G4843" t="s">
        <v>775</v>
      </c>
      <c r="H4843" t="s">
        <v>754</v>
      </c>
      <c r="I4843" t="s">
        <v>776</v>
      </c>
    </row>
    <row r="4844" spans="1:9">
      <c r="A4844">
        <v>4843</v>
      </c>
      <c r="B4844" t="s">
        <v>764</v>
      </c>
      <c r="C4844" t="s">
        <v>756</v>
      </c>
      <c r="D4844">
        <v>2010</v>
      </c>
      <c r="E4844">
        <v>104.89847279999999</v>
      </c>
      <c r="F4844" t="s">
        <v>753</v>
      </c>
      <c r="G4844" t="s">
        <v>775</v>
      </c>
      <c r="H4844" t="s">
        <v>754</v>
      </c>
      <c r="I4844" t="s">
        <v>776</v>
      </c>
    </row>
    <row r="4845" spans="1:9">
      <c r="A4845">
        <v>4844</v>
      </c>
      <c r="B4845" t="s">
        <v>764</v>
      </c>
      <c r="C4845" t="s">
        <v>756</v>
      </c>
      <c r="D4845">
        <v>2011</v>
      </c>
      <c r="E4845">
        <v>101.6546889</v>
      </c>
      <c r="F4845" t="s">
        <v>753</v>
      </c>
      <c r="G4845" t="s">
        <v>775</v>
      </c>
      <c r="H4845" t="s">
        <v>754</v>
      </c>
      <c r="I4845" t="s">
        <v>776</v>
      </c>
    </row>
    <row r="4846" spans="1:9">
      <c r="A4846">
        <v>4845</v>
      </c>
      <c r="B4846" t="s">
        <v>764</v>
      </c>
      <c r="C4846" t="s">
        <v>756</v>
      </c>
      <c r="D4846">
        <v>2012</v>
      </c>
      <c r="E4846">
        <v>101.9231734</v>
      </c>
      <c r="F4846" t="s">
        <v>753</v>
      </c>
      <c r="G4846" t="s">
        <v>775</v>
      </c>
      <c r="H4846" t="s">
        <v>754</v>
      </c>
      <c r="I4846" t="s">
        <v>776</v>
      </c>
    </row>
    <row r="4847" spans="1:9">
      <c r="A4847">
        <v>4846</v>
      </c>
      <c r="B4847" t="s">
        <v>764</v>
      </c>
      <c r="C4847" t="s">
        <v>756</v>
      </c>
      <c r="D4847">
        <v>2013</v>
      </c>
      <c r="E4847">
        <v>99.364486740000004</v>
      </c>
      <c r="F4847" t="s">
        <v>753</v>
      </c>
      <c r="G4847" t="s">
        <v>775</v>
      </c>
      <c r="H4847" t="s">
        <v>754</v>
      </c>
      <c r="I4847" t="s">
        <v>776</v>
      </c>
    </row>
    <row r="4848" spans="1:9">
      <c r="A4848">
        <v>4847</v>
      </c>
      <c r="B4848" t="s">
        <v>764</v>
      </c>
      <c r="C4848" t="s">
        <v>756</v>
      </c>
      <c r="D4848">
        <v>2014</v>
      </c>
      <c r="E4848">
        <v>99.472718529999995</v>
      </c>
      <c r="F4848" t="s">
        <v>753</v>
      </c>
      <c r="G4848" t="s">
        <v>775</v>
      </c>
      <c r="H4848" t="s">
        <v>754</v>
      </c>
      <c r="I4848" t="s">
        <v>776</v>
      </c>
    </row>
    <row r="4849" spans="1:9">
      <c r="A4849">
        <v>4848</v>
      </c>
      <c r="B4849" t="s">
        <v>764</v>
      </c>
      <c r="C4849" t="s">
        <v>756</v>
      </c>
      <c r="D4849">
        <v>2015</v>
      </c>
      <c r="E4849">
        <v>96.910135310000001</v>
      </c>
      <c r="F4849" t="s">
        <v>753</v>
      </c>
      <c r="G4849" t="s">
        <v>775</v>
      </c>
      <c r="H4849" t="s">
        <v>754</v>
      </c>
      <c r="I4849" t="s">
        <v>776</v>
      </c>
    </row>
    <row r="4850" spans="1:9">
      <c r="A4850">
        <v>4849</v>
      </c>
      <c r="B4850" t="s">
        <v>764</v>
      </c>
      <c r="C4850" t="s">
        <v>756</v>
      </c>
      <c r="D4850">
        <v>2016</v>
      </c>
      <c r="E4850">
        <v>97.305391589999999</v>
      </c>
      <c r="F4850" t="s">
        <v>753</v>
      </c>
      <c r="G4850" t="s">
        <v>775</v>
      </c>
      <c r="H4850" t="s">
        <v>754</v>
      </c>
      <c r="I4850" t="s">
        <v>776</v>
      </c>
    </row>
    <row r="4851" spans="1:9">
      <c r="A4851">
        <v>4850</v>
      </c>
      <c r="B4851" t="s">
        <v>764</v>
      </c>
      <c r="C4851" t="s">
        <v>756</v>
      </c>
      <c r="D4851">
        <v>2017</v>
      </c>
      <c r="E4851">
        <v>91.916821279999994</v>
      </c>
      <c r="F4851" t="s">
        <v>753</v>
      </c>
      <c r="G4851" t="s">
        <v>775</v>
      </c>
      <c r="H4851" t="s">
        <v>754</v>
      </c>
      <c r="I4851" t="s">
        <v>776</v>
      </c>
    </row>
    <row r="4852" spans="1:9">
      <c r="A4852">
        <v>4851</v>
      </c>
      <c r="B4852" t="s">
        <v>764</v>
      </c>
      <c r="C4852" t="s">
        <v>756</v>
      </c>
      <c r="D4852">
        <v>2018</v>
      </c>
      <c r="E4852">
        <v>89.194580180000003</v>
      </c>
      <c r="F4852" t="s">
        <v>753</v>
      </c>
      <c r="G4852" t="s">
        <v>775</v>
      </c>
      <c r="H4852" t="s">
        <v>754</v>
      </c>
      <c r="I4852" t="s">
        <v>776</v>
      </c>
    </row>
    <row r="4853" spans="1:9">
      <c r="A4853">
        <v>4852</v>
      </c>
      <c r="B4853" t="s">
        <v>764</v>
      </c>
      <c r="C4853" t="s">
        <v>756</v>
      </c>
      <c r="D4853">
        <v>2019</v>
      </c>
      <c r="E4853">
        <v>87.105462689999996</v>
      </c>
      <c r="F4853" t="s">
        <v>753</v>
      </c>
      <c r="G4853" t="s">
        <v>775</v>
      </c>
      <c r="H4853" t="s">
        <v>754</v>
      </c>
      <c r="I4853" t="s">
        <v>776</v>
      </c>
    </row>
    <row r="4854" spans="1:9">
      <c r="A4854">
        <v>4853</v>
      </c>
      <c r="B4854" t="s">
        <v>764</v>
      </c>
      <c r="C4854" t="s">
        <v>756</v>
      </c>
      <c r="D4854">
        <v>2020</v>
      </c>
      <c r="E4854">
        <v>86.666078630000001</v>
      </c>
      <c r="F4854" t="s">
        <v>753</v>
      </c>
      <c r="G4854" t="s">
        <v>775</v>
      </c>
      <c r="H4854" t="s">
        <v>754</v>
      </c>
      <c r="I4854" t="s">
        <v>776</v>
      </c>
    </row>
    <row r="4855" spans="1:9">
      <c r="A4855">
        <v>4854</v>
      </c>
      <c r="B4855" t="s">
        <v>764</v>
      </c>
      <c r="C4855" t="s">
        <v>756</v>
      </c>
      <c r="D4855">
        <v>2021</v>
      </c>
      <c r="E4855">
        <v>87.450045209999999</v>
      </c>
      <c r="F4855" t="s">
        <v>753</v>
      </c>
      <c r="G4855" t="s">
        <v>775</v>
      </c>
      <c r="H4855" t="s">
        <v>754</v>
      </c>
      <c r="I4855" t="s">
        <v>776</v>
      </c>
    </row>
    <row r="4856" spans="1:9">
      <c r="A4856">
        <v>4855</v>
      </c>
      <c r="B4856" t="s">
        <v>764</v>
      </c>
      <c r="C4856" t="s">
        <v>756</v>
      </c>
      <c r="D4856">
        <v>2022</v>
      </c>
      <c r="E4856">
        <v>82.994419440000001</v>
      </c>
      <c r="F4856" t="s">
        <v>753</v>
      </c>
      <c r="G4856" t="s">
        <v>775</v>
      </c>
      <c r="H4856" t="s">
        <v>754</v>
      </c>
      <c r="I4856" t="s">
        <v>776</v>
      </c>
    </row>
    <row r="4857" spans="1:9">
      <c r="A4857">
        <v>4856</v>
      </c>
      <c r="B4857" t="s">
        <v>764</v>
      </c>
      <c r="C4857" t="s">
        <v>756</v>
      </c>
      <c r="D4857">
        <v>2023</v>
      </c>
      <c r="E4857">
        <v>81.483827590000004</v>
      </c>
      <c r="F4857" t="s">
        <v>753</v>
      </c>
      <c r="G4857" t="s">
        <v>775</v>
      </c>
      <c r="H4857" t="s">
        <v>754</v>
      </c>
      <c r="I4857" t="s">
        <v>776</v>
      </c>
    </row>
    <row r="4858" spans="1:9">
      <c r="A4858">
        <v>4857</v>
      </c>
      <c r="B4858" t="s">
        <v>764</v>
      </c>
      <c r="C4858" t="s">
        <v>756</v>
      </c>
      <c r="D4858">
        <v>2024</v>
      </c>
      <c r="E4858">
        <v>88.716953029999999</v>
      </c>
      <c r="F4858" t="s">
        <v>753</v>
      </c>
      <c r="G4858" t="s">
        <v>775</v>
      </c>
      <c r="H4858" t="s">
        <v>754</v>
      </c>
      <c r="I4858" t="s">
        <v>776</v>
      </c>
    </row>
    <row r="4859" spans="1:9">
      <c r="A4859">
        <v>4858</v>
      </c>
      <c r="B4859" t="s">
        <v>764</v>
      </c>
      <c r="C4859" t="s">
        <v>756</v>
      </c>
      <c r="D4859">
        <v>2025</v>
      </c>
      <c r="E4859">
        <v>88.161686849999995</v>
      </c>
      <c r="F4859" t="s">
        <v>753</v>
      </c>
      <c r="G4859" t="s">
        <v>775</v>
      </c>
      <c r="H4859" t="s">
        <v>754</v>
      </c>
      <c r="I4859" t="s">
        <v>776</v>
      </c>
    </row>
    <row r="4860" spans="1:9">
      <c r="A4860">
        <v>4859</v>
      </c>
      <c r="B4860" t="s">
        <v>764</v>
      </c>
      <c r="C4860" t="s">
        <v>756</v>
      </c>
      <c r="D4860">
        <v>2026</v>
      </c>
      <c r="E4860">
        <v>87.629091009999996</v>
      </c>
      <c r="F4860" t="s">
        <v>753</v>
      </c>
      <c r="G4860" t="s">
        <v>775</v>
      </c>
      <c r="H4860" t="s">
        <v>754</v>
      </c>
      <c r="I4860" t="s">
        <v>776</v>
      </c>
    </row>
    <row r="4861" spans="1:9">
      <c r="A4861">
        <v>4860</v>
      </c>
      <c r="B4861" t="s">
        <v>764</v>
      </c>
      <c r="C4861" t="s">
        <v>756</v>
      </c>
      <c r="D4861">
        <v>2027</v>
      </c>
      <c r="E4861">
        <v>87.117386760000002</v>
      </c>
      <c r="F4861" t="s">
        <v>753</v>
      </c>
      <c r="G4861" t="s">
        <v>775</v>
      </c>
      <c r="H4861" t="s">
        <v>754</v>
      </c>
      <c r="I4861" t="s">
        <v>776</v>
      </c>
    </row>
    <row r="4862" spans="1:9">
      <c r="A4862">
        <v>4861</v>
      </c>
      <c r="B4862" t="s">
        <v>764</v>
      </c>
      <c r="C4862" t="s">
        <v>756</v>
      </c>
      <c r="D4862">
        <v>2028</v>
      </c>
      <c r="E4862">
        <v>86.624996769999996</v>
      </c>
      <c r="F4862" t="s">
        <v>753</v>
      </c>
      <c r="G4862" t="s">
        <v>775</v>
      </c>
      <c r="H4862" t="s">
        <v>754</v>
      </c>
      <c r="I4862" t="s">
        <v>776</v>
      </c>
    </row>
    <row r="4863" spans="1:9">
      <c r="A4863">
        <v>4862</v>
      </c>
      <c r="B4863" t="s">
        <v>764</v>
      </c>
      <c r="C4863" t="s">
        <v>756</v>
      </c>
      <c r="D4863">
        <v>2029</v>
      </c>
      <c r="E4863">
        <v>86.150515889999994</v>
      </c>
      <c r="F4863" t="s">
        <v>753</v>
      </c>
      <c r="G4863" t="s">
        <v>775</v>
      </c>
      <c r="H4863" t="s">
        <v>754</v>
      </c>
      <c r="I4863" t="s">
        <v>776</v>
      </c>
    </row>
    <row r="4864" spans="1:9">
      <c r="A4864">
        <v>4863</v>
      </c>
      <c r="B4864" t="s">
        <v>764</v>
      </c>
      <c r="C4864" t="s">
        <v>756</v>
      </c>
      <c r="D4864">
        <v>2030</v>
      </c>
      <c r="E4864">
        <v>85.692686949999995</v>
      </c>
      <c r="F4864" t="s">
        <v>753</v>
      </c>
      <c r="G4864" t="s">
        <v>775</v>
      </c>
      <c r="H4864" t="s">
        <v>754</v>
      </c>
      <c r="I4864" t="s">
        <v>776</v>
      </c>
    </row>
    <row r="4865" spans="1:9">
      <c r="A4865">
        <v>4864</v>
      </c>
      <c r="B4865" t="s">
        <v>764</v>
      </c>
      <c r="C4865" t="s">
        <v>756</v>
      </c>
      <c r="D4865">
        <v>2031</v>
      </c>
      <c r="E4865">
        <v>85.250380649999997</v>
      </c>
      <c r="F4865" t="s">
        <v>753</v>
      </c>
      <c r="G4865" t="s">
        <v>775</v>
      </c>
      <c r="H4865" t="s">
        <v>754</v>
      </c>
      <c r="I4865" t="s">
        <v>776</v>
      </c>
    </row>
    <row r="4866" spans="1:9">
      <c r="A4866">
        <v>4865</v>
      </c>
      <c r="B4866" t="s">
        <v>764</v>
      </c>
      <c r="C4866" t="s">
        <v>756</v>
      </c>
      <c r="D4866">
        <v>2032</v>
      </c>
      <c r="E4866">
        <v>84.822578849999999</v>
      </c>
      <c r="F4866" t="s">
        <v>753</v>
      </c>
      <c r="G4866" t="s">
        <v>775</v>
      </c>
      <c r="H4866" t="s">
        <v>754</v>
      </c>
      <c r="I4866" t="s">
        <v>776</v>
      </c>
    </row>
    <row r="4867" spans="1:9">
      <c r="A4867">
        <v>4866</v>
      </c>
      <c r="B4867" t="s">
        <v>764</v>
      </c>
      <c r="C4867" t="s">
        <v>756</v>
      </c>
      <c r="D4867">
        <v>2033</v>
      </c>
      <c r="E4867">
        <v>84.408360369999997</v>
      </c>
      <c r="F4867" t="s">
        <v>753</v>
      </c>
      <c r="G4867" t="s">
        <v>775</v>
      </c>
      <c r="H4867" t="s">
        <v>754</v>
      </c>
      <c r="I4867" t="s">
        <v>776</v>
      </c>
    </row>
    <row r="4868" spans="1:9">
      <c r="A4868">
        <v>4867</v>
      </c>
      <c r="B4868" t="s">
        <v>764</v>
      </c>
      <c r="C4868" t="s">
        <v>756</v>
      </c>
      <c r="D4868">
        <v>2034</v>
      </c>
      <c r="E4868">
        <v>84.006889119999997</v>
      </c>
      <c r="F4868" t="s">
        <v>753</v>
      </c>
      <c r="G4868" t="s">
        <v>775</v>
      </c>
      <c r="H4868" t="s">
        <v>754</v>
      </c>
      <c r="I4868" t="s">
        <v>776</v>
      </c>
    </row>
    <row r="4869" spans="1:9">
      <c r="A4869">
        <v>4868</v>
      </c>
      <c r="B4869" t="s">
        <v>764</v>
      </c>
      <c r="C4869" t="s">
        <v>756</v>
      </c>
      <c r="D4869">
        <v>2035</v>
      </c>
      <c r="E4869">
        <v>83.617403899999999</v>
      </c>
      <c r="F4869" t="s">
        <v>753</v>
      </c>
      <c r="G4869" t="s">
        <v>775</v>
      </c>
      <c r="H4869" t="s">
        <v>754</v>
      </c>
      <c r="I4869" t="s">
        <v>776</v>
      </c>
    </row>
    <row r="4870" spans="1:9">
      <c r="A4870">
        <v>4869</v>
      </c>
      <c r="B4870" t="s">
        <v>764</v>
      </c>
      <c r="C4870" t="s">
        <v>756</v>
      </c>
      <c r="D4870">
        <v>2036</v>
      </c>
      <c r="E4870">
        <v>83.239209700000004</v>
      </c>
      <c r="F4870" t="s">
        <v>753</v>
      </c>
      <c r="G4870" t="s">
        <v>775</v>
      </c>
      <c r="H4870" t="s">
        <v>754</v>
      </c>
      <c r="I4870" t="s">
        <v>776</v>
      </c>
    </row>
    <row r="4871" spans="1:9">
      <c r="A4871">
        <v>4870</v>
      </c>
      <c r="B4871" t="s">
        <v>764</v>
      </c>
      <c r="C4871" t="s">
        <v>756</v>
      </c>
      <c r="D4871">
        <v>2037</v>
      </c>
      <c r="E4871">
        <v>82.871670289999997</v>
      </c>
      <c r="F4871" t="s">
        <v>753</v>
      </c>
      <c r="G4871" t="s">
        <v>775</v>
      </c>
      <c r="H4871" t="s">
        <v>754</v>
      </c>
      <c r="I4871" t="s">
        <v>776</v>
      </c>
    </row>
    <row r="4872" spans="1:9">
      <c r="A4872">
        <v>4871</v>
      </c>
      <c r="B4872" t="s">
        <v>764</v>
      </c>
      <c r="C4872" t="s">
        <v>756</v>
      </c>
      <c r="D4872">
        <v>2038</v>
      </c>
      <c r="E4872">
        <v>82.514201740000004</v>
      </c>
      <c r="F4872" t="s">
        <v>753</v>
      </c>
      <c r="G4872" t="s">
        <v>775</v>
      </c>
      <c r="H4872" t="s">
        <v>754</v>
      </c>
      <c r="I4872" t="s">
        <v>776</v>
      </c>
    </row>
    <row r="4873" spans="1:9">
      <c r="A4873">
        <v>4872</v>
      </c>
      <c r="B4873" t="s">
        <v>764</v>
      </c>
      <c r="C4873" t="s">
        <v>756</v>
      </c>
      <c r="D4873">
        <v>2039</v>
      </c>
      <c r="E4873">
        <v>82.166266820000004</v>
      </c>
      <c r="F4873" t="s">
        <v>753</v>
      </c>
      <c r="G4873" t="s">
        <v>775</v>
      </c>
      <c r="H4873" t="s">
        <v>754</v>
      </c>
      <c r="I4873" t="s">
        <v>776</v>
      </c>
    </row>
    <row r="4874" spans="1:9">
      <c r="A4874">
        <v>4873</v>
      </c>
      <c r="B4874" t="s">
        <v>764</v>
      </c>
      <c r="C4874" t="s">
        <v>756</v>
      </c>
      <c r="D4874">
        <v>2040</v>
      </c>
      <c r="E4874">
        <v>81.827370209999998</v>
      </c>
      <c r="F4874" t="s">
        <v>753</v>
      </c>
      <c r="G4874" t="s">
        <v>775</v>
      </c>
      <c r="H4874" t="s">
        <v>754</v>
      </c>
      <c r="I4874" t="s">
        <v>776</v>
      </c>
    </row>
    <row r="4875" spans="1:9">
      <c r="A4875">
        <v>4874</v>
      </c>
      <c r="B4875" t="s">
        <v>764</v>
      </c>
      <c r="C4875" t="s">
        <v>756</v>
      </c>
      <c r="D4875">
        <v>2041</v>
      </c>
      <c r="E4875">
        <v>81.497054180000006</v>
      </c>
      <c r="F4875" t="s">
        <v>753</v>
      </c>
      <c r="G4875" t="s">
        <v>775</v>
      </c>
      <c r="H4875" t="s">
        <v>754</v>
      </c>
      <c r="I4875" t="s">
        <v>776</v>
      </c>
    </row>
    <row r="4876" spans="1:9">
      <c r="A4876">
        <v>4875</v>
      </c>
      <c r="B4876" t="s">
        <v>764</v>
      </c>
      <c r="C4876" t="s">
        <v>756</v>
      </c>
      <c r="D4876">
        <v>2042</v>
      </c>
      <c r="E4876">
        <v>81.174894940000001</v>
      </c>
      <c r="F4876" t="s">
        <v>753</v>
      </c>
      <c r="G4876" t="s">
        <v>775</v>
      </c>
      <c r="H4876" t="s">
        <v>754</v>
      </c>
      <c r="I4876" t="s">
        <v>776</v>
      </c>
    </row>
    <row r="4877" spans="1:9">
      <c r="A4877">
        <v>4876</v>
      </c>
      <c r="B4877" t="s">
        <v>764</v>
      </c>
      <c r="C4877" t="s">
        <v>756</v>
      </c>
      <c r="D4877">
        <v>2043</v>
      </c>
      <c r="E4877">
        <v>80.860499340000004</v>
      </c>
      <c r="F4877" t="s">
        <v>753</v>
      </c>
      <c r="G4877" t="s">
        <v>775</v>
      </c>
      <c r="H4877" t="s">
        <v>754</v>
      </c>
      <c r="I4877" t="s">
        <v>776</v>
      </c>
    </row>
    <row r="4878" spans="1:9">
      <c r="A4878">
        <v>4877</v>
      </c>
      <c r="B4878" t="s">
        <v>764</v>
      </c>
      <c r="C4878" t="s">
        <v>756</v>
      </c>
      <c r="D4878">
        <v>2044</v>
      </c>
      <c r="E4878">
        <v>80.553501969999999</v>
      </c>
      <c r="F4878" t="s">
        <v>753</v>
      </c>
      <c r="G4878" t="s">
        <v>775</v>
      </c>
      <c r="H4878" t="s">
        <v>754</v>
      </c>
      <c r="I4878" t="s">
        <v>776</v>
      </c>
    </row>
    <row r="4879" spans="1:9">
      <c r="A4879">
        <v>4878</v>
      </c>
      <c r="B4879" t="s">
        <v>764</v>
      </c>
      <c r="C4879" t="s">
        <v>756</v>
      </c>
      <c r="D4879">
        <v>2045</v>
      </c>
      <c r="E4879">
        <v>80.253562650000006</v>
      </c>
      <c r="F4879" t="s">
        <v>753</v>
      </c>
      <c r="G4879" t="s">
        <v>775</v>
      </c>
      <c r="H4879" t="s">
        <v>754</v>
      </c>
      <c r="I4879" t="s">
        <v>776</v>
      </c>
    </row>
    <row r="4880" spans="1:9">
      <c r="A4880">
        <v>4879</v>
      </c>
      <c r="B4880" t="s">
        <v>764</v>
      </c>
      <c r="C4880" t="s">
        <v>756</v>
      </c>
      <c r="D4880">
        <v>2046</v>
      </c>
      <c r="E4880">
        <v>79.960364100000007</v>
      </c>
      <c r="F4880" t="s">
        <v>753</v>
      </c>
      <c r="G4880" t="s">
        <v>775</v>
      </c>
      <c r="H4880" t="s">
        <v>754</v>
      </c>
      <c r="I4880" t="s">
        <v>776</v>
      </c>
    </row>
    <row r="4881" spans="1:9">
      <c r="A4881">
        <v>4880</v>
      </c>
      <c r="B4881" t="s">
        <v>764</v>
      </c>
      <c r="C4881" t="s">
        <v>756</v>
      </c>
      <c r="D4881">
        <v>2047</v>
      </c>
      <c r="E4881">
        <v>79.673610010000004</v>
      </c>
      <c r="F4881" t="s">
        <v>753</v>
      </c>
      <c r="G4881" t="s">
        <v>775</v>
      </c>
      <c r="H4881" t="s">
        <v>754</v>
      </c>
      <c r="I4881" t="s">
        <v>776</v>
      </c>
    </row>
    <row r="4882" spans="1:9">
      <c r="A4882">
        <v>4881</v>
      </c>
      <c r="B4882" t="s">
        <v>764</v>
      </c>
      <c r="C4882" t="s">
        <v>756</v>
      </c>
      <c r="D4882">
        <v>2048</v>
      </c>
      <c r="E4882">
        <v>79.393023150000005</v>
      </c>
      <c r="F4882" t="s">
        <v>753</v>
      </c>
      <c r="G4882" t="s">
        <v>775</v>
      </c>
      <c r="H4882" t="s">
        <v>754</v>
      </c>
      <c r="I4882" t="s">
        <v>776</v>
      </c>
    </row>
    <row r="4883" spans="1:9">
      <c r="A4883">
        <v>4882</v>
      </c>
      <c r="B4883" t="s">
        <v>764</v>
      </c>
      <c r="C4883" t="s">
        <v>756</v>
      </c>
      <c r="D4883">
        <v>2049</v>
      </c>
      <c r="E4883">
        <v>79.118343820000007</v>
      </c>
      <c r="F4883" t="s">
        <v>753</v>
      </c>
      <c r="G4883" t="s">
        <v>775</v>
      </c>
      <c r="H4883" t="s">
        <v>754</v>
      </c>
      <c r="I4883" t="s">
        <v>776</v>
      </c>
    </row>
    <row r="4884" spans="1:9">
      <c r="A4884">
        <v>4883</v>
      </c>
      <c r="B4884" t="s">
        <v>764</v>
      </c>
      <c r="C4884" t="s">
        <v>756</v>
      </c>
      <c r="D4884">
        <v>2050</v>
      </c>
      <c r="E4884">
        <v>78.849328389999997</v>
      </c>
      <c r="F4884" t="s">
        <v>753</v>
      </c>
      <c r="G4884" t="s">
        <v>775</v>
      </c>
      <c r="H4884" t="s">
        <v>754</v>
      </c>
      <c r="I4884" t="s">
        <v>776</v>
      </c>
    </row>
    <row r="4885" spans="1:9">
      <c r="A4885">
        <v>4884</v>
      </c>
      <c r="B4885" t="s">
        <v>764</v>
      </c>
      <c r="C4885" t="s">
        <v>757</v>
      </c>
      <c r="D4885">
        <v>1990</v>
      </c>
      <c r="E4885">
        <v>100.43604070000001</v>
      </c>
      <c r="F4885" t="s">
        <v>753</v>
      </c>
      <c r="G4885" t="s">
        <v>775</v>
      </c>
      <c r="H4885" t="s">
        <v>754</v>
      </c>
      <c r="I4885" t="s">
        <v>776</v>
      </c>
    </row>
    <row r="4886" spans="1:9">
      <c r="A4886">
        <v>4885</v>
      </c>
      <c r="B4886" t="s">
        <v>764</v>
      </c>
      <c r="C4886" t="s">
        <v>757</v>
      </c>
      <c r="D4886">
        <v>1991</v>
      </c>
      <c r="E4886">
        <v>102.7100873</v>
      </c>
      <c r="F4886" t="s">
        <v>753</v>
      </c>
      <c r="G4886" t="s">
        <v>775</v>
      </c>
      <c r="H4886" t="s">
        <v>754</v>
      </c>
      <c r="I4886" t="s">
        <v>776</v>
      </c>
    </row>
    <row r="4887" spans="1:9">
      <c r="A4887">
        <v>4886</v>
      </c>
      <c r="B4887" t="s">
        <v>764</v>
      </c>
      <c r="C4887" t="s">
        <v>757</v>
      </c>
      <c r="D4887">
        <v>1992</v>
      </c>
      <c r="E4887">
        <v>103.4565072</v>
      </c>
      <c r="F4887" t="s">
        <v>753</v>
      </c>
      <c r="G4887" t="s">
        <v>775</v>
      </c>
      <c r="H4887" t="s">
        <v>754</v>
      </c>
      <c r="I4887" t="s">
        <v>776</v>
      </c>
    </row>
    <row r="4888" spans="1:9">
      <c r="A4888">
        <v>4887</v>
      </c>
      <c r="B4888" t="s">
        <v>764</v>
      </c>
      <c r="C4888" t="s">
        <v>757</v>
      </c>
      <c r="D4888">
        <v>1993</v>
      </c>
      <c r="E4888">
        <v>104.7578821</v>
      </c>
      <c r="F4888" t="s">
        <v>753</v>
      </c>
      <c r="G4888" t="s">
        <v>775</v>
      </c>
      <c r="H4888" t="s">
        <v>754</v>
      </c>
      <c r="I4888" t="s">
        <v>776</v>
      </c>
    </row>
    <row r="4889" spans="1:9">
      <c r="A4889">
        <v>4888</v>
      </c>
      <c r="B4889" t="s">
        <v>764</v>
      </c>
      <c r="C4889" t="s">
        <v>757</v>
      </c>
      <c r="D4889">
        <v>1994</v>
      </c>
      <c r="E4889">
        <v>102.5157624</v>
      </c>
      <c r="F4889" t="s">
        <v>753</v>
      </c>
      <c r="G4889" t="s">
        <v>775</v>
      </c>
      <c r="H4889" t="s">
        <v>754</v>
      </c>
      <c r="I4889" t="s">
        <v>776</v>
      </c>
    </row>
    <row r="4890" spans="1:9">
      <c r="A4890">
        <v>4889</v>
      </c>
      <c r="B4890" t="s">
        <v>764</v>
      </c>
      <c r="C4890" t="s">
        <v>757</v>
      </c>
      <c r="D4890">
        <v>1995</v>
      </c>
      <c r="E4890">
        <v>103.7410694</v>
      </c>
      <c r="F4890" t="s">
        <v>753</v>
      </c>
      <c r="G4890" t="s">
        <v>775</v>
      </c>
      <c r="H4890" t="s">
        <v>754</v>
      </c>
      <c r="I4890" t="s">
        <v>776</v>
      </c>
    </row>
    <row r="4891" spans="1:9">
      <c r="A4891">
        <v>4890</v>
      </c>
      <c r="B4891" t="s">
        <v>764</v>
      </c>
      <c r="C4891" t="s">
        <v>757</v>
      </c>
      <c r="D4891">
        <v>1996</v>
      </c>
      <c r="E4891">
        <v>104.268685</v>
      </c>
      <c r="F4891" t="s">
        <v>753</v>
      </c>
      <c r="G4891" t="s">
        <v>775</v>
      </c>
      <c r="H4891" t="s">
        <v>754</v>
      </c>
      <c r="I4891" t="s">
        <v>776</v>
      </c>
    </row>
    <row r="4892" spans="1:9">
      <c r="A4892">
        <v>4891</v>
      </c>
      <c r="B4892" t="s">
        <v>764</v>
      </c>
      <c r="C4892" t="s">
        <v>757</v>
      </c>
      <c r="D4892">
        <v>1997</v>
      </c>
      <c r="E4892">
        <v>106.6759802</v>
      </c>
      <c r="F4892" t="s">
        <v>753</v>
      </c>
      <c r="G4892" t="s">
        <v>775</v>
      </c>
      <c r="H4892" t="s">
        <v>754</v>
      </c>
      <c r="I4892" t="s">
        <v>776</v>
      </c>
    </row>
    <row r="4893" spans="1:9">
      <c r="A4893">
        <v>4892</v>
      </c>
      <c r="B4893" t="s">
        <v>764</v>
      </c>
      <c r="C4893" t="s">
        <v>757</v>
      </c>
      <c r="D4893">
        <v>1998</v>
      </c>
      <c r="E4893">
        <v>110.210892</v>
      </c>
      <c r="F4893" t="s">
        <v>753</v>
      </c>
      <c r="G4893" t="s">
        <v>775</v>
      </c>
      <c r="H4893" t="s">
        <v>754</v>
      </c>
      <c r="I4893" t="s">
        <v>776</v>
      </c>
    </row>
    <row r="4894" spans="1:9">
      <c r="A4894">
        <v>4893</v>
      </c>
      <c r="B4894" t="s">
        <v>764</v>
      </c>
      <c r="C4894" t="s">
        <v>757</v>
      </c>
      <c r="D4894">
        <v>1999</v>
      </c>
      <c r="E4894">
        <v>113.2819073</v>
      </c>
      <c r="F4894" t="s">
        <v>753</v>
      </c>
      <c r="G4894" t="s">
        <v>775</v>
      </c>
      <c r="H4894" t="s">
        <v>754</v>
      </c>
      <c r="I4894" t="s">
        <v>776</v>
      </c>
    </row>
    <row r="4895" spans="1:9">
      <c r="A4895">
        <v>4894</v>
      </c>
      <c r="B4895" t="s">
        <v>764</v>
      </c>
      <c r="C4895" t="s">
        <v>757</v>
      </c>
      <c r="D4895">
        <v>2000</v>
      </c>
      <c r="E4895">
        <v>114.47455859999999</v>
      </c>
      <c r="F4895" t="s">
        <v>753</v>
      </c>
      <c r="G4895" t="s">
        <v>775</v>
      </c>
      <c r="H4895" t="s">
        <v>754</v>
      </c>
      <c r="I4895" t="s">
        <v>776</v>
      </c>
    </row>
    <row r="4896" spans="1:9">
      <c r="A4896">
        <v>4895</v>
      </c>
      <c r="B4896" t="s">
        <v>764</v>
      </c>
      <c r="C4896" t="s">
        <v>757</v>
      </c>
      <c r="D4896">
        <v>2001</v>
      </c>
      <c r="E4896">
        <v>115.8088101</v>
      </c>
      <c r="F4896" t="s">
        <v>753</v>
      </c>
      <c r="G4896" t="s">
        <v>775</v>
      </c>
      <c r="H4896" t="s">
        <v>754</v>
      </c>
      <c r="I4896" t="s">
        <v>776</v>
      </c>
    </row>
    <row r="4897" spans="1:9">
      <c r="A4897">
        <v>4896</v>
      </c>
      <c r="B4897" t="s">
        <v>764</v>
      </c>
      <c r="C4897" t="s">
        <v>757</v>
      </c>
      <c r="D4897">
        <v>2002</v>
      </c>
      <c r="E4897">
        <v>110.7029043</v>
      </c>
      <c r="F4897" t="s">
        <v>753</v>
      </c>
      <c r="G4897" t="s">
        <v>775</v>
      </c>
      <c r="H4897" t="s">
        <v>754</v>
      </c>
      <c r="I4897" t="s">
        <v>776</v>
      </c>
    </row>
    <row r="4898" spans="1:9">
      <c r="A4898">
        <v>4897</v>
      </c>
      <c r="B4898" t="s">
        <v>764</v>
      </c>
      <c r="C4898" t="s">
        <v>757</v>
      </c>
      <c r="D4898">
        <v>2003</v>
      </c>
      <c r="E4898">
        <v>110.866671</v>
      </c>
      <c r="F4898" t="s">
        <v>753</v>
      </c>
      <c r="G4898" t="s">
        <v>775</v>
      </c>
      <c r="H4898" t="s">
        <v>754</v>
      </c>
      <c r="I4898" t="s">
        <v>776</v>
      </c>
    </row>
    <row r="4899" spans="1:9">
      <c r="A4899">
        <v>4898</v>
      </c>
      <c r="B4899" t="s">
        <v>764</v>
      </c>
      <c r="C4899" t="s">
        <v>757</v>
      </c>
      <c r="D4899">
        <v>2004</v>
      </c>
      <c r="E4899">
        <v>111.8779456</v>
      </c>
      <c r="F4899" t="s">
        <v>753</v>
      </c>
      <c r="G4899" t="s">
        <v>775</v>
      </c>
      <c r="H4899" t="s">
        <v>754</v>
      </c>
      <c r="I4899" t="s">
        <v>776</v>
      </c>
    </row>
    <row r="4900" spans="1:9">
      <c r="A4900">
        <v>4899</v>
      </c>
      <c r="B4900" t="s">
        <v>764</v>
      </c>
      <c r="C4900" t="s">
        <v>757</v>
      </c>
      <c r="D4900">
        <v>2005</v>
      </c>
      <c r="E4900">
        <v>111.8203233</v>
      </c>
      <c r="F4900" t="s">
        <v>753</v>
      </c>
      <c r="G4900" t="s">
        <v>775</v>
      </c>
      <c r="H4900" t="s">
        <v>754</v>
      </c>
      <c r="I4900" t="s">
        <v>776</v>
      </c>
    </row>
    <row r="4901" spans="1:9">
      <c r="A4901">
        <v>4900</v>
      </c>
      <c r="B4901" t="s">
        <v>764</v>
      </c>
      <c r="C4901" t="s">
        <v>757</v>
      </c>
      <c r="D4901">
        <v>2006</v>
      </c>
      <c r="E4901">
        <v>112.4505985</v>
      </c>
      <c r="F4901" t="s">
        <v>753</v>
      </c>
      <c r="G4901" t="s">
        <v>775</v>
      </c>
      <c r="H4901" t="s">
        <v>754</v>
      </c>
      <c r="I4901" t="s">
        <v>776</v>
      </c>
    </row>
    <row r="4902" spans="1:9">
      <c r="A4902">
        <v>4901</v>
      </c>
      <c r="B4902" t="s">
        <v>764</v>
      </c>
      <c r="C4902" t="s">
        <v>757</v>
      </c>
      <c r="D4902">
        <v>2007</v>
      </c>
      <c r="E4902">
        <v>112.7366833</v>
      </c>
      <c r="F4902" t="s">
        <v>753</v>
      </c>
      <c r="G4902" t="s">
        <v>775</v>
      </c>
      <c r="H4902" t="s">
        <v>754</v>
      </c>
      <c r="I4902" t="s">
        <v>776</v>
      </c>
    </row>
    <row r="4903" spans="1:9">
      <c r="A4903">
        <v>4902</v>
      </c>
      <c r="B4903" t="s">
        <v>764</v>
      </c>
      <c r="C4903" t="s">
        <v>757</v>
      </c>
      <c r="D4903">
        <v>2008</v>
      </c>
      <c r="E4903">
        <v>112.7479154</v>
      </c>
      <c r="F4903" t="s">
        <v>753</v>
      </c>
      <c r="G4903" t="s">
        <v>775</v>
      </c>
      <c r="H4903" t="s">
        <v>754</v>
      </c>
      <c r="I4903" t="s">
        <v>776</v>
      </c>
    </row>
    <row r="4904" spans="1:9">
      <c r="A4904">
        <v>4903</v>
      </c>
      <c r="B4904" t="s">
        <v>764</v>
      </c>
      <c r="C4904" t="s">
        <v>757</v>
      </c>
      <c r="D4904">
        <v>2009</v>
      </c>
      <c r="E4904">
        <v>113.91730769999999</v>
      </c>
      <c r="F4904" t="s">
        <v>753</v>
      </c>
      <c r="G4904" t="s">
        <v>775</v>
      </c>
      <c r="H4904" t="s">
        <v>754</v>
      </c>
      <c r="I4904" t="s">
        <v>776</v>
      </c>
    </row>
    <row r="4905" spans="1:9">
      <c r="A4905">
        <v>4904</v>
      </c>
      <c r="B4905" t="s">
        <v>764</v>
      </c>
      <c r="C4905" t="s">
        <v>757</v>
      </c>
      <c r="D4905">
        <v>2010</v>
      </c>
      <c r="E4905">
        <v>116.1807092</v>
      </c>
      <c r="F4905" t="s">
        <v>753</v>
      </c>
      <c r="G4905" t="s">
        <v>775</v>
      </c>
      <c r="H4905" t="s">
        <v>754</v>
      </c>
      <c r="I4905" t="s">
        <v>776</v>
      </c>
    </row>
    <row r="4906" spans="1:9">
      <c r="A4906">
        <v>4905</v>
      </c>
      <c r="B4906" t="s">
        <v>764</v>
      </c>
      <c r="C4906" t="s">
        <v>757</v>
      </c>
      <c r="D4906">
        <v>2011</v>
      </c>
      <c r="E4906">
        <v>118.0153699</v>
      </c>
      <c r="F4906" t="s">
        <v>753</v>
      </c>
      <c r="G4906" t="s">
        <v>775</v>
      </c>
      <c r="H4906" t="s">
        <v>754</v>
      </c>
      <c r="I4906" t="s">
        <v>776</v>
      </c>
    </row>
    <row r="4907" spans="1:9">
      <c r="A4907">
        <v>4906</v>
      </c>
      <c r="B4907" t="s">
        <v>764</v>
      </c>
      <c r="C4907" t="s">
        <v>757</v>
      </c>
      <c r="D4907">
        <v>2012</v>
      </c>
      <c r="E4907">
        <v>120.0904772</v>
      </c>
      <c r="F4907" t="s">
        <v>753</v>
      </c>
      <c r="G4907" t="s">
        <v>775</v>
      </c>
      <c r="H4907" t="s">
        <v>754</v>
      </c>
      <c r="I4907" t="s">
        <v>776</v>
      </c>
    </row>
    <row r="4908" spans="1:9">
      <c r="A4908">
        <v>4907</v>
      </c>
      <c r="B4908" t="s">
        <v>764</v>
      </c>
      <c r="C4908" t="s">
        <v>757</v>
      </c>
      <c r="D4908">
        <v>2013</v>
      </c>
      <c r="E4908">
        <v>122.895934</v>
      </c>
      <c r="F4908" t="s">
        <v>753</v>
      </c>
      <c r="G4908" t="s">
        <v>775</v>
      </c>
      <c r="H4908" t="s">
        <v>754</v>
      </c>
      <c r="I4908" t="s">
        <v>776</v>
      </c>
    </row>
    <row r="4909" spans="1:9">
      <c r="A4909">
        <v>4908</v>
      </c>
      <c r="B4909" t="s">
        <v>764</v>
      </c>
      <c r="C4909" t="s">
        <v>757</v>
      </c>
      <c r="D4909">
        <v>2014</v>
      </c>
      <c r="E4909">
        <v>126.6464263</v>
      </c>
      <c r="F4909" t="s">
        <v>753</v>
      </c>
      <c r="G4909" t="s">
        <v>775</v>
      </c>
      <c r="H4909" t="s">
        <v>754</v>
      </c>
      <c r="I4909" t="s">
        <v>776</v>
      </c>
    </row>
    <row r="4910" spans="1:9">
      <c r="A4910">
        <v>4909</v>
      </c>
      <c r="B4910" t="s">
        <v>764</v>
      </c>
      <c r="C4910" t="s">
        <v>757</v>
      </c>
      <c r="D4910">
        <v>2015</v>
      </c>
      <c r="E4910">
        <v>130.61528440000001</v>
      </c>
      <c r="F4910" t="s">
        <v>753</v>
      </c>
      <c r="G4910" t="s">
        <v>775</v>
      </c>
      <c r="H4910" t="s">
        <v>754</v>
      </c>
      <c r="I4910" t="s">
        <v>776</v>
      </c>
    </row>
    <row r="4911" spans="1:9">
      <c r="A4911">
        <v>4910</v>
      </c>
      <c r="B4911" t="s">
        <v>764</v>
      </c>
      <c r="C4911" t="s">
        <v>757</v>
      </c>
      <c r="D4911">
        <v>2016</v>
      </c>
      <c r="E4911">
        <v>135.3252669</v>
      </c>
      <c r="F4911" t="s">
        <v>753</v>
      </c>
      <c r="G4911" t="s">
        <v>775</v>
      </c>
      <c r="H4911" t="s">
        <v>754</v>
      </c>
      <c r="I4911" t="s">
        <v>776</v>
      </c>
    </row>
    <row r="4912" spans="1:9">
      <c r="A4912">
        <v>4911</v>
      </c>
      <c r="B4912" t="s">
        <v>764</v>
      </c>
      <c r="C4912" t="s">
        <v>757</v>
      </c>
      <c r="D4912">
        <v>2017</v>
      </c>
      <c r="E4912">
        <v>138.80001010000001</v>
      </c>
      <c r="F4912" t="s">
        <v>753</v>
      </c>
      <c r="G4912" t="s">
        <v>775</v>
      </c>
      <c r="H4912" t="s">
        <v>754</v>
      </c>
      <c r="I4912" t="s">
        <v>776</v>
      </c>
    </row>
    <row r="4913" spans="1:9">
      <c r="A4913">
        <v>4912</v>
      </c>
      <c r="B4913" t="s">
        <v>764</v>
      </c>
      <c r="C4913" t="s">
        <v>757</v>
      </c>
      <c r="D4913">
        <v>2018</v>
      </c>
      <c r="E4913">
        <v>141.97306950000001</v>
      </c>
      <c r="F4913" t="s">
        <v>753</v>
      </c>
      <c r="G4913" t="s">
        <v>775</v>
      </c>
      <c r="H4913" t="s">
        <v>754</v>
      </c>
      <c r="I4913" t="s">
        <v>776</v>
      </c>
    </row>
    <row r="4914" spans="1:9">
      <c r="A4914">
        <v>4913</v>
      </c>
      <c r="B4914" t="s">
        <v>764</v>
      </c>
      <c r="C4914" t="s">
        <v>757</v>
      </c>
      <c r="D4914">
        <v>2019</v>
      </c>
      <c r="E4914">
        <v>145.96479969999999</v>
      </c>
      <c r="F4914" t="s">
        <v>753</v>
      </c>
      <c r="G4914" t="s">
        <v>775</v>
      </c>
      <c r="H4914" t="s">
        <v>754</v>
      </c>
      <c r="I4914" t="s">
        <v>776</v>
      </c>
    </row>
    <row r="4915" spans="1:9">
      <c r="A4915">
        <v>4914</v>
      </c>
      <c r="B4915" t="s">
        <v>764</v>
      </c>
      <c r="C4915" t="s">
        <v>757</v>
      </c>
      <c r="D4915">
        <v>2020</v>
      </c>
      <c r="E4915">
        <v>148.54161920000001</v>
      </c>
      <c r="F4915" t="s">
        <v>753</v>
      </c>
      <c r="G4915" t="s">
        <v>775</v>
      </c>
      <c r="H4915" t="s">
        <v>754</v>
      </c>
      <c r="I4915" t="s">
        <v>776</v>
      </c>
    </row>
    <row r="4916" spans="1:9">
      <c r="A4916">
        <v>4915</v>
      </c>
      <c r="B4916" t="s">
        <v>764</v>
      </c>
      <c r="C4916" t="s">
        <v>757</v>
      </c>
      <c r="D4916">
        <v>2021</v>
      </c>
      <c r="E4916">
        <v>149.76133239999999</v>
      </c>
      <c r="F4916" t="s">
        <v>753</v>
      </c>
      <c r="G4916" t="s">
        <v>775</v>
      </c>
      <c r="H4916" t="s">
        <v>754</v>
      </c>
      <c r="I4916" t="s">
        <v>776</v>
      </c>
    </row>
    <row r="4917" spans="1:9">
      <c r="A4917">
        <v>4916</v>
      </c>
      <c r="B4917" t="s">
        <v>764</v>
      </c>
      <c r="C4917" t="s">
        <v>757</v>
      </c>
      <c r="D4917">
        <v>2022</v>
      </c>
      <c r="E4917">
        <v>150.63592919999999</v>
      </c>
      <c r="F4917" t="s">
        <v>753</v>
      </c>
      <c r="G4917" t="s">
        <v>775</v>
      </c>
      <c r="H4917" t="s">
        <v>754</v>
      </c>
      <c r="I4917" t="s">
        <v>776</v>
      </c>
    </row>
    <row r="4918" spans="1:9">
      <c r="A4918">
        <v>4917</v>
      </c>
      <c r="B4918" t="s">
        <v>764</v>
      </c>
      <c r="C4918" t="s">
        <v>757</v>
      </c>
      <c r="D4918">
        <v>2023</v>
      </c>
      <c r="E4918">
        <v>154.93137110000001</v>
      </c>
      <c r="F4918" t="s">
        <v>753</v>
      </c>
      <c r="G4918" t="s">
        <v>775</v>
      </c>
      <c r="H4918" t="s">
        <v>754</v>
      </c>
      <c r="I4918" t="s">
        <v>776</v>
      </c>
    </row>
    <row r="4919" spans="1:9">
      <c r="A4919">
        <v>4918</v>
      </c>
      <c r="B4919" t="s">
        <v>764</v>
      </c>
      <c r="C4919" t="s">
        <v>757</v>
      </c>
      <c r="D4919">
        <v>2024</v>
      </c>
      <c r="E4919">
        <v>157.92933199999999</v>
      </c>
      <c r="F4919" t="s">
        <v>753</v>
      </c>
      <c r="G4919" t="s">
        <v>775</v>
      </c>
      <c r="H4919" t="s">
        <v>754</v>
      </c>
      <c r="I4919" t="s">
        <v>776</v>
      </c>
    </row>
    <row r="4920" spans="1:9">
      <c r="A4920">
        <v>4919</v>
      </c>
      <c r="B4920" t="s">
        <v>764</v>
      </c>
      <c r="C4920" t="s">
        <v>757</v>
      </c>
      <c r="D4920">
        <v>2025</v>
      </c>
      <c r="E4920">
        <v>160.0763097</v>
      </c>
      <c r="F4920" t="s">
        <v>753</v>
      </c>
      <c r="G4920" t="s">
        <v>775</v>
      </c>
      <c r="H4920" t="s">
        <v>754</v>
      </c>
      <c r="I4920" t="s">
        <v>776</v>
      </c>
    </row>
    <row r="4921" spans="1:9">
      <c r="A4921">
        <v>4920</v>
      </c>
      <c r="B4921" t="s">
        <v>764</v>
      </c>
      <c r="C4921" t="s">
        <v>757</v>
      </c>
      <c r="D4921">
        <v>2026</v>
      </c>
      <c r="E4921">
        <v>162.2003388</v>
      </c>
      <c r="F4921" t="s">
        <v>753</v>
      </c>
      <c r="G4921" t="s">
        <v>775</v>
      </c>
      <c r="H4921" t="s">
        <v>754</v>
      </c>
      <c r="I4921" t="s">
        <v>776</v>
      </c>
    </row>
    <row r="4922" spans="1:9">
      <c r="A4922">
        <v>4921</v>
      </c>
      <c r="B4922" t="s">
        <v>764</v>
      </c>
      <c r="C4922" t="s">
        <v>757</v>
      </c>
      <c r="D4922">
        <v>2027</v>
      </c>
      <c r="E4922">
        <v>164.07667240000001</v>
      </c>
      <c r="F4922" t="s">
        <v>753</v>
      </c>
      <c r="G4922" t="s">
        <v>775</v>
      </c>
      <c r="H4922" t="s">
        <v>754</v>
      </c>
      <c r="I4922" t="s">
        <v>776</v>
      </c>
    </row>
    <row r="4923" spans="1:9">
      <c r="A4923">
        <v>4922</v>
      </c>
      <c r="B4923" t="s">
        <v>764</v>
      </c>
      <c r="C4923" t="s">
        <v>757</v>
      </c>
      <c r="D4923">
        <v>2028</v>
      </c>
      <c r="E4923">
        <v>166.22407720000001</v>
      </c>
      <c r="F4923" t="s">
        <v>753</v>
      </c>
      <c r="G4923" t="s">
        <v>775</v>
      </c>
      <c r="H4923" t="s">
        <v>754</v>
      </c>
      <c r="I4923" t="s">
        <v>776</v>
      </c>
    </row>
    <row r="4924" spans="1:9">
      <c r="A4924">
        <v>4923</v>
      </c>
      <c r="B4924" t="s">
        <v>764</v>
      </c>
      <c r="C4924" t="s">
        <v>757</v>
      </c>
      <c r="D4924">
        <v>2029</v>
      </c>
      <c r="E4924">
        <v>167.98714000000001</v>
      </c>
      <c r="F4924" t="s">
        <v>753</v>
      </c>
      <c r="G4924" t="s">
        <v>775</v>
      </c>
      <c r="H4924" t="s">
        <v>754</v>
      </c>
      <c r="I4924" t="s">
        <v>776</v>
      </c>
    </row>
    <row r="4925" spans="1:9">
      <c r="A4925">
        <v>4924</v>
      </c>
      <c r="B4925" t="s">
        <v>764</v>
      </c>
      <c r="C4925" t="s">
        <v>757</v>
      </c>
      <c r="D4925">
        <v>2030</v>
      </c>
      <c r="E4925">
        <v>169.6891463</v>
      </c>
      <c r="F4925" t="s">
        <v>753</v>
      </c>
      <c r="G4925" t="s">
        <v>775</v>
      </c>
      <c r="H4925" t="s">
        <v>754</v>
      </c>
      <c r="I4925" t="s">
        <v>776</v>
      </c>
    </row>
    <row r="4926" spans="1:9">
      <c r="A4926">
        <v>4925</v>
      </c>
      <c r="B4926" t="s">
        <v>764</v>
      </c>
      <c r="C4926" t="s">
        <v>757</v>
      </c>
      <c r="D4926">
        <v>2031</v>
      </c>
      <c r="E4926">
        <v>170.73518770000001</v>
      </c>
      <c r="F4926" t="s">
        <v>753</v>
      </c>
      <c r="G4926" t="s">
        <v>775</v>
      </c>
      <c r="H4926" t="s">
        <v>754</v>
      </c>
      <c r="I4926" t="s">
        <v>776</v>
      </c>
    </row>
    <row r="4927" spans="1:9">
      <c r="A4927">
        <v>4926</v>
      </c>
      <c r="B4927" t="s">
        <v>764</v>
      </c>
      <c r="C4927" t="s">
        <v>757</v>
      </c>
      <c r="D4927">
        <v>2032</v>
      </c>
      <c r="E4927">
        <v>171.7901292</v>
      </c>
      <c r="F4927" t="s">
        <v>753</v>
      </c>
      <c r="G4927" t="s">
        <v>775</v>
      </c>
      <c r="H4927" t="s">
        <v>754</v>
      </c>
      <c r="I4927" t="s">
        <v>776</v>
      </c>
    </row>
    <row r="4928" spans="1:9">
      <c r="A4928">
        <v>4927</v>
      </c>
      <c r="B4928" t="s">
        <v>764</v>
      </c>
      <c r="C4928" t="s">
        <v>757</v>
      </c>
      <c r="D4928">
        <v>2033</v>
      </c>
      <c r="E4928">
        <v>172.84508360000001</v>
      </c>
      <c r="F4928" t="s">
        <v>753</v>
      </c>
      <c r="G4928" t="s">
        <v>775</v>
      </c>
      <c r="H4928" t="s">
        <v>754</v>
      </c>
      <c r="I4928" t="s">
        <v>776</v>
      </c>
    </row>
    <row r="4929" spans="1:9">
      <c r="A4929">
        <v>4928</v>
      </c>
      <c r="B4929" t="s">
        <v>764</v>
      </c>
      <c r="C4929" t="s">
        <v>757</v>
      </c>
      <c r="D4929">
        <v>2034</v>
      </c>
      <c r="E4929">
        <v>173.66421220000001</v>
      </c>
      <c r="F4929" t="s">
        <v>753</v>
      </c>
      <c r="G4929" t="s">
        <v>775</v>
      </c>
      <c r="H4929" t="s">
        <v>754</v>
      </c>
      <c r="I4929" t="s">
        <v>776</v>
      </c>
    </row>
    <row r="4930" spans="1:9">
      <c r="A4930">
        <v>4929</v>
      </c>
      <c r="B4930" t="s">
        <v>764</v>
      </c>
      <c r="C4930" t="s">
        <v>757</v>
      </c>
      <c r="D4930">
        <v>2035</v>
      </c>
      <c r="E4930">
        <v>174.4694954</v>
      </c>
      <c r="F4930" t="s">
        <v>753</v>
      </c>
      <c r="G4930" t="s">
        <v>775</v>
      </c>
      <c r="H4930" t="s">
        <v>754</v>
      </c>
      <c r="I4930" t="s">
        <v>776</v>
      </c>
    </row>
    <row r="4931" spans="1:9">
      <c r="A4931">
        <v>4930</v>
      </c>
      <c r="B4931" t="s">
        <v>764</v>
      </c>
      <c r="C4931" t="s">
        <v>757</v>
      </c>
      <c r="D4931">
        <v>2036</v>
      </c>
      <c r="E4931">
        <v>175.2704344</v>
      </c>
      <c r="F4931" t="s">
        <v>753</v>
      </c>
      <c r="G4931" t="s">
        <v>775</v>
      </c>
      <c r="H4931" t="s">
        <v>754</v>
      </c>
      <c r="I4931" t="s">
        <v>776</v>
      </c>
    </row>
    <row r="4932" spans="1:9">
      <c r="A4932">
        <v>4931</v>
      </c>
      <c r="B4932" t="s">
        <v>764</v>
      </c>
      <c r="C4932" t="s">
        <v>757</v>
      </c>
      <c r="D4932">
        <v>2037</v>
      </c>
      <c r="E4932">
        <v>176.08847689999999</v>
      </c>
      <c r="F4932" t="s">
        <v>753</v>
      </c>
      <c r="G4932" t="s">
        <v>775</v>
      </c>
      <c r="H4932" t="s">
        <v>754</v>
      </c>
      <c r="I4932" t="s">
        <v>776</v>
      </c>
    </row>
    <row r="4933" spans="1:9">
      <c r="A4933">
        <v>4932</v>
      </c>
      <c r="B4933" t="s">
        <v>764</v>
      </c>
      <c r="C4933" t="s">
        <v>757</v>
      </c>
      <c r="D4933">
        <v>2038</v>
      </c>
      <c r="E4933">
        <v>176.90674580000001</v>
      </c>
      <c r="F4933" t="s">
        <v>753</v>
      </c>
      <c r="G4933" t="s">
        <v>775</v>
      </c>
      <c r="H4933" t="s">
        <v>754</v>
      </c>
      <c r="I4933" t="s">
        <v>776</v>
      </c>
    </row>
    <row r="4934" spans="1:9">
      <c r="A4934">
        <v>4933</v>
      </c>
      <c r="B4934" t="s">
        <v>764</v>
      </c>
      <c r="C4934" t="s">
        <v>757</v>
      </c>
      <c r="D4934">
        <v>2039</v>
      </c>
      <c r="E4934">
        <v>177.66092309999999</v>
      </c>
      <c r="F4934" t="s">
        <v>753</v>
      </c>
      <c r="G4934" t="s">
        <v>775</v>
      </c>
      <c r="H4934" t="s">
        <v>754</v>
      </c>
      <c r="I4934" t="s">
        <v>776</v>
      </c>
    </row>
    <row r="4935" spans="1:9">
      <c r="A4935">
        <v>4934</v>
      </c>
      <c r="B4935" t="s">
        <v>764</v>
      </c>
      <c r="C4935" t="s">
        <v>757</v>
      </c>
      <c r="D4935">
        <v>2040</v>
      </c>
      <c r="E4935">
        <v>178.4382018</v>
      </c>
      <c r="F4935" t="s">
        <v>753</v>
      </c>
      <c r="G4935" t="s">
        <v>775</v>
      </c>
      <c r="H4935" t="s">
        <v>754</v>
      </c>
      <c r="I4935" t="s">
        <v>776</v>
      </c>
    </row>
    <row r="4936" spans="1:9">
      <c r="A4936">
        <v>4935</v>
      </c>
      <c r="B4936" t="s">
        <v>764</v>
      </c>
      <c r="C4936" t="s">
        <v>757</v>
      </c>
      <c r="D4936">
        <v>2041</v>
      </c>
      <c r="E4936">
        <v>179.21819840000001</v>
      </c>
      <c r="F4936" t="s">
        <v>753</v>
      </c>
      <c r="G4936" t="s">
        <v>775</v>
      </c>
      <c r="H4936" t="s">
        <v>754</v>
      </c>
      <c r="I4936" t="s">
        <v>776</v>
      </c>
    </row>
    <row r="4937" spans="1:9">
      <c r="A4937">
        <v>4936</v>
      </c>
      <c r="B4937" t="s">
        <v>764</v>
      </c>
      <c r="C4937" t="s">
        <v>757</v>
      </c>
      <c r="D4937">
        <v>2042</v>
      </c>
      <c r="E4937">
        <v>179.99858939999999</v>
      </c>
      <c r="F4937" t="s">
        <v>753</v>
      </c>
      <c r="G4937" t="s">
        <v>775</v>
      </c>
      <c r="H4937" t="s">
        <v>754</v>
      </c>
      <c r="I4937" t="s">
        <v>776</v>
      </c>
    </row>
    <row r="4938" spans="1:9">
      <c r="A4938">
        <v>4937</v>
      </c>
      <c r="B4938" t="s">
        <v>764</v>
      </c>
      <c r="C4938" t="s">
        <v>757</v>
      </c>
      <c r="D4938">
        <v>2043</v>
      </c>
      <c r="E4938">
        <v>180.78167139999999</v>
      </c>
      <c r="F4938" t="s">
        <v>753</v>
      </c>
      <c r="G4938" t="s">
        <v>775</v>
      </c>
      <c r="H4938" t="s">
        <v>754</v>
      </c>
      <c r="I4938" t="s">
        <v>776</v>
      </c>
    </row>
    <row r="4939" spans="1:9">
      <c r="A4939">
        <v>4938</v>
      </c>
      <c r="B4939" t="s">
        <v>764</v>
      </c>
      <c r="C4939" t="s">
        <v>757</v>
      </c>
      <c r="D4939">
        <v>2044</v>
      </c>
      <c r="E4939">
        <v>181.4913397</v>
      </c>
      <c r="F4939" t="s">
        <v>753</v>
      </c>
      <c r="G4939" t="s">
        <v>775</v>
      </c>
      <c r="H4939" t="s">
        <v>754</v>
      </c>
      <c r="I4939" t="s">
        <v>776</v>
      </c>
    </row>
    <row r="4940" spans="1:9">
      <c r="A4940">
        <v>4939</v>
      </c>
      <c r="B4940" t="s">
        <v>764</v>
      </c>
      <c r="C4940" t="s">
        <v>757</v>
      </c>
      <c r="D4940">
        <v>2045</v>
      </c>
      <c r="E4940">
        <v>182.20156919999999</v>
      </c>
      <c r="F4940" t="s">
        <v>753</v>
      </c>
      <c r="G4940" t="s">
        <v>775</v>
      </c>
      <c r="H4940" t="s">
        <v>754</v>
      </c>
      <c r="I4940" t="s">
        <v>776</v>
      </c>
    </row>
    <row r="4941" spans="1:9">
      <c r="A4941">
        <v>4940</v>
      </c>
      <c r="B4941" t="s">
        <v>764</v>
      </c>
      <c r="C4941" t="s">
        <v>757</v>
      </c>
      <c r="D4941">
        <v>2046</v>
      </c>
      <c r="E4941">
        <v>182.90992019999999</v>
      </c>
      <c r="F4941" t="s">
        <v>753</v>
      </c>
      <c r="G4941" t="s">
        <v>775</v>
      </c>
      <c r="H4941" t="s">
        <v>754</v>
      </c>
      <c r="I4941" t="s">
        <v>776</v>
      </c>
    </row>
    <row r="4942" spans="1:9">
      <c r="A4942">
        <v>4941</v>
      </c>
      <c r="B4942" t="s">
        <v>764</v>
      </c>
      <c r="C4942" t="s">
        <v>757</v>
      </c>
      <c r="D4942">
        <v>2047</v>
      </c>
      <c r="E4942">
        <v>183.6189114</v>
      </c>
      <c r="F4942" t="s">
        <v>753</v>
      </c>
      <c r="G4942" t="s">
        <v>775</v>
      </c>
      <c r="H4942" t="s">
        <v>754</v>
      </c>
      <c r="I4942" t="s">
        <v>776</v>
      </c>
    </row>
    <row r="4943" spans="1:9">
      <c r="A4943">
        <v>4942</v>
      </c>
      <c r="B4943" t="s">
        <v>764</v>
      </c>
      <c r="C4943" t="s">
        <v>757</v>
      </c>
      <c r="D4943">
        <v>2048</v>
      </c>
      <c r="E4943">
        <v>184.3319544</v>
      </c>
      <c r="F4943" t="s">
        <v>753</v>
      </c>
      <c r="G4943" t="s">
        <v>775</v>
      </c>
      <c r="H4943" t="s">
        <v>754</v>
      </c>
      <c r="I4943" t="s">
        <v>776</v>
      </c>
    </row>
    <row r="4944" spans="1:9">
      <c r="A4944">
        <v>4943</v>
      </c>
      <c r="B4944" t="s">
        <v>764</v>
      </c>
      <c r="C4944" t="s">
        <v>757</v>
      </c>
      <c r="D4944">
        <v>2049</v>
      </c>
      <c r="E4944">
        <v>184.95832419999999</v>
      </c>
      <c r="F4944" t="s">
        <v>753</v>
      </c>
      <c r="G4944" t="s">
        <v>775</v>
      </c>
      <c r="H4944" t="s">
        <v>754</v>
      </c>
      <c r="I4944" t="s">
        <v>776</v>
      </c>
    </row>
    <row r="4945" spans="1:9">
      <c r="A4945">
        <v>4944</v>
      </c>
      <c r="B4945" t="s">
        <v>764</v>
      </c>
      <c r="C4945" t="s">
        <v>757</v>
      </c>
      <c r="D4945">
        <v>2050</v>
      </c>
      <c r="E4945">
        <v>185.09546739999999</v>
      </c>
      <c r="F4945" t="s">
        <v>753</v>
      </c>
      <c r="G4945" t="s">
        <v>775</v>
      </c>
      <c r="H4945" t="s">
        <v>754</v>
      </c>
      <c r="I4945" t="s">
        <v>776</v>
      </c>
    </row>
    <row r="4946" spans="1:9">
      <c r="A4946">
        <v>4945</v>
      </c>
      <c r="B4946" t="s">
        <v>751</v>
      </c>
      <c r="C4946" t="s">
        <v>752</v>
      </c>
      <c r="D4946">
        <v>1990</v>
      </c>
      <c r="E4946">
        <v>31885.056369554321</v>
      </c>
      <c r="F4946" t="s">
        <v>753</v>
      </c>
      <c r="G4946" t="s">
        <v>775</v>
      </c>
      <c r="H4946" t="s">
        <v>765</v>
      </c>
      <c r="I4946" t="s">
        <v>777</v>
      </c>
    </row>
    <row r="4947" spans="1:9">
      <c r="A4947">
        <v>4946</v>
      </c>
      <c r="B4947" t="s">
        <v>751</v>
      </c>
      <c r="C4947" t="s">
        <v>752</v>
      </c>
      <c r="D4947">
        <v>1991</v>
      </c>
      <c r="E4947">
        <v>32102.536188234619</v>
      </c>
      <c r="F4947" t="s">
        <v>753</v>
      </c>
      <c r="G4947" t="s">
        <v>775</v>
      </c>
      <c r="H4947" t="s">
        <v>765</v>
      </c>
      <c r="I4947" t="s">
        <v>777</v>
      </c>
    </row>
    <row r="4948" spans="1:9">
      <c r="A4948">
        <v>4947</v>
      </c>
      <c r="B4948" t="s">
        <v>751</v>
      </c>
      <c r="C4948" t="s">
        <v>752</v>
      </c>
      <c r="D4948">
        <v>1992</v>
      </c>
      <c r="E4948">
        <v>31618.853412686629</v>
      </c>
      <c r="F4948" t="s">
        <v>753</v>
      </c>
      <c r="G4948" t="s">
        <v>775</v>
      </c>
      <c r="H4948" t="s">
        <v>765</v>
      </c>
      <c r="I4948" t="s">
        <v>777</v>
      </c>
    </row>
    <row r="4949" spans="1:9">
      <c r="A4949">
        <v>4948</v>
      </c>
      <c r="B4949" t="s">
        <v>751</v>
      </c>
      <c r="C4949" t="s">
        <v>752</v>
      </c>
      <c r="D4949">
        <v>1993</v>
      </c>
      <c r="E4949">
        <v>31628.237899673139</v>
      </c>
      <c r="F4949" t="s">
        <v>753</v>
      </c>
      <c r="G4949" t="s">
        <v>775</v>
      </c>
      <c r="H4949" t="s">
        <v>765</v>
      </c>
      <c r="I4949" t="s">
        <v>777</v>
      </c>
    </row>
    <row r="4950" spans="1:9">
      <c r="A4950">
        <v>4949</v>
      </c>
      <c r="B4950" t="s">
        <v>751</v>
      </c>
      <c r="C4950" t="s">
        <v>752</v>
      </c>
      <c r="D4950">
        <v>1994</v>
      </c>
      <c r="E4950">
        <v>32940.39585271298</v>
      </c>
      <c r="F4950" t="s">
        <v>753</v>
      </c>
      <c r="G4950" t="s">
        <v>775</v>
      </c>
      <c r="H4950" t="s">
        <v>765</v>
      </c>
      <c r="I4950" t="s">
        <v>777</v>
      </c>
    </row>
    <row r="4951" spans="1:9">
      <c r="A4951">
        <v>4950</v>
      </c>
      <c r="B4951" t="s">
        <v>751</v>
      </c>
      <c r="C4951" t="s">
        <v>752</v>
      </c>
      <c r="D4951">
        <v>1995</v>
      </c>
      <c r="E4951">
        <v>33309.823314528687</v>
      </c>
      <c r="F4951" t="s">
        <v>753</v>
      </c>
      <c r="G4951" t="s">
        <v>775</v>
      </c>
      <c r="H4951" t="s">
        <v>765</v>
      </c>
      <c r="I4951" t="s">
        <v>777</v>
      </c>
    </row>
    <row r="4952" spans="1:9">
      <c r="A4952">
        <v>4951</v>
      </c>
      <c r="B4952" t="s">
        <v>751</v>
      </c>
      <c r="C4952" t="s">
        <v>752</v>
      </c>
      <c r="D4952">
        <v>1996</v>
      </c>
      <c r="E4952">
        <v>33928.93917691485</v>
      </c>
      <c r="F4952" t="s">
        <v>753</v>
      </c>
      <c r="G4952" t="s">
        <v>775</v>
      </c>
      <c r="H4952" t="s">
        <v>765</v>
      </c>
      <c r="I4952" t="s">
        <v>777</v>
      </c>
    </row>
    <row r="4953" spans="1:9">
      <c r="A4953">
        <v>4952</v>
      </c>
      <c r="B4953" t="s">
        <v>751</v>
      </c>
      <c r="C4953" t="s">
        <v>752</v>
      </c>
      <c r="D4953">
        <v>1997</v>
      </c>
      <c r="E4953">
        <v>34512.928209399754</v>
      </c>
      <c r="F4953" t="s">
        <v>753</v>
      </c>
      <c r="G4953" t="s">
        <v>775</v>
      </c>
      <c r="H4953" t="s">
        <v>765</v>
      </c>
      <c r="I4953" t="s">
        <v>777</v>
      </c>
    </row>
    <row r="4954" spans="1:9">
      <c r="A4954">
        <v>4953</v>
      </c>
      <c r="B4954" t="s">
        <v>751</v>
      </c>
      <c r="C4954" t="s">
        <v>752</v>
      </c>
      <c r="D4954">
        <v>1998</v>
      </c>
      <c r="E4954">
        <v>33752.692092358928</v>
      </c>
      <c r="F4954" t="s">
        <v>753</v>
      </c>
      <c r="G4954" t="s">
        <v>775</v>
      </c>
      <c r="H4954" t="s">
        <v>765</v>
      </c>
      <c r="I4954" t="s">
        <v>777</v>
      </c>
    </row>
    <row r="4955" spans="1:9">
      <c r="A4955">
        <v>4954</v>
      </c>
      <c r="B4955" t="s">
        <v>751</v>
      </c>
      <c r="C4955" t="s">
        <v>752</v>
      </c>
      <c r="D4955">
        <v>1999</v>
      </c>
      <c r="E4955">
        <v>33611.144970449641</v>
      </c>
      <c r="F4955" t="s">
        <v>753</v>
      </c>
      <c r="G4955" t="s">
        <v>775</v>
      </c>
      <c r="H4955" t="s">
        <v>765</v>
      </c>
      <c r="I4955" t="s">
        <v>777</v>
      </c>
    </row>
    <row r="4956" spans="1:9">
      <c r="A4956">
        <v>4955</v>
      </c>
      <c r="B4956" t="s">
        <v>751</v>
      </c>
      <c r="C4956" t="s">
        <v>752</v>
      </c>
      <c r="D4956">
        <v>2000</v>
      </c>
      <c r="E4956">
        <v>34653.924201320558</v>
      </c>
      <c r="F4956" t="s">
        <v>753</v>
      </c>
      <c r="G4956" t="s">
        <v>775</v>
      </c>
      <c r="H4956" t="s">
        <v>765</v>
      </c>
      <c r="I4956" t="s">
        <v>777</v>
      </c>
    </row>
    <row r="4957" spans="1:9">
      <c r="A4957">
        <v>4956</v>
      </c>
      <c r="B4957" t="s">
        <v>751</v>
      </c>
      <c r="C4957" t="s">
        <v>752</v>
      </c>
      <c r="D4957">
        <v>2001</v>
      </c>
      <c r="E4957">
        <v>34898.545099062263</v>
      </c>
      <c r="F4957" t="s">
        <v>753</v>
      </c>
      <c r="G4957" t="s">
        <v>775</v>
      </c>
      <c r="H4957" t="s">
        <v>765</v>
      </c>
      <c r="I4957" t="s">
        <v>777</v>
      </c>
    </row>
    <row r="4958" spans="1:9">
      <c r="A4958">
        <v>4957</v>
      </c>
      <c r="B4958" t="s">
        <v>751</v>
      </c>
      <c r="C4958" t="s">
        <v>752</v>
      </c>
      <c r="D4958">
        <v>2002</v>
      </c>
      <c r="E4958">
        <v>34690.632306203312</v>
      </c>
      <c r="F4958" t="s">
        <v>753</v>
      </c>
      <c r="G4958" t="s">
        <v>775</v>
      </c>
      <c r="H4958" t="s">
        <v>765</v>
      </c>
      <c r="I4958" t="s">
        <v>777</v>
      </c>
    </row>
    <row r="4959" spans="1:9">
      <c r="A4959">
        <v>4958</v>
      </c>
      <c r="B4959" t="s">
        <v>751</v>
      </c>
      <c r="C4959" t="s">
        <v>752</v>
      </c>
      <c r="D4959">
        <v>2003</v>
      </c>
      <c r="E4959">
        <v>35300.077328834363</v>
      </c>
      <c r="F4959" t="s">
        <v>753</v>
      </c>
      <c r="G4959" t="s">
        <v>775</v>
      </c>
      <c r="H4959" t="s">
        <v>765</v>
      </c>
      <c r="I4959" t="s">
        <v>777</v>
      </c>
    </row>
    <row r="4960" spans="1:9">
      <c r="A4960">
        <v>4959</v>
      </c>
      <c r="B4960" t="s">
        <v>751</v>
      </c>
      <c r="C4960" t="s">
        <v>752</v>
      </c>
      <c r="D4960">
        <v>2004</v>
      </c>
      <c r="E4960">
        <v>35494.454011366281</v>
      </c>
      <c r="F4960" t="s">
        <v>753</v>
      </c>
      <c r="G4960" t="s">
        <v>775</v>
      </c>
      <c r="H4960" t="s">
        <v>765</v>
      </c>
      <c r="I4960" t="s">
        <v>777</v>
      </c>
    </row>
    <row r="4961" spans="1:9">
      <c r="A4961">
        <v>4960</v>
      </c>
      <c r="B4961" t="s">
        <v>751</v>
      </c>
      <c r="C4961" t="s">
        <v>752</v>
      </c>
      <c r="D4961">
        <v>2005</v>
      </c>
      <c r="E4961">
        <v>35593.734670075741</v>
      </c>
      <c r="F4961" t="s">
        <v>753</v>
      </c>
      <c r="G4961" t="s">
        <v>775</v>
      </c>
      <c r="H4961" t="s">
        <v>765</v>
      </c>
      <c r="I4961" t="s">
        <v>777</v>
      </c>
    </row>
    <row r="4962" spans="1:9">
      <c r="A4962">
        <v>4961</v>
      </c>
      <c r="B4962" t="s">
        <v>751</v>
      </c>
      <c r="C4962" t="s">
        <v>752</v>
      </c>
      <c r="D4962">
        <v>2006</v>
      </c>
      <c r="E4962">
        <v>35667.03909055893</v>
      </c>
      <c r="F4962" t="s">
        <v>753</v>
      </c>
      <c r="G4962" t="s">
        <v>775</v>
      </c>
      <c r="H4962" t="s">
        <v>765</v>
      </c>
      <c r="I4962" t="s">
        <v>777</v>
      </c>
    </row>
    <row r="4963" spans="1:9">
      <c r="A4963">
        <v>4962</v>
      </c>
      <c r="B4963" t="s">
        <v>751</v>
      </c>
      <c r="C4963" t="s">
        <v>752</v>
      </c>
      <c r="D4963">
        <v>2007</v>
      </c>
      <c r="E4963">
        <v>34697.182293997823</v>
      </c>
      <c r="F4963" t="s">
        <v>753</v>
      </c>
      <c r="G4963" t="s">
        <v>775</v>
      </c>
      <c r="H4963" t="s">
        <v>765</v>
      </c>
      <c r="I4963" t="s">
        <v>777</v>
      </c>
    </row>
    <row r="4964" spans="1:9">
      <c r="A4964">
        <v>4963</v>
      </c>
      <c r="B4964" t="s">
        <v>751</v>
      </c>
      <c r="C4964" t="s">
        <v>752</v>
      </c>
      <c r="D4964">
        <v>2008</v>
      </c>
      <c r="E4964">
        <v>33822.688862967749</v>
      </c>
      <c r="F4964" t="s">
        <v>753</v>
      </c>
      <c r="G4964" t="s">
        <v>775</v>
      </c>
      <c r="H4964" t="s">
        <v>765</v>
      </c>
      <c r="I4964" t="s">
        <v>777</v>
      </c>
    </row>
    <row r="4965" spans="1:9">
      <c r="A4965">
        <v>4964</v>
      </c>
      <c r="B4965" t="s">
        <v>751</v>
      </c>
      <c r="C4965" t="s">
        <v>752</v>
      </c>
      <c r="D4965">
        <v>2009</v>
      </c>
      <c r="E4965">
        <v>33763.06780557915</v>
      </c>
      <c r="F4965" t="s">
        <v>753</v>
      </c>
      <c r="G4965" t="s">
        <v>775</v>
      </c>
      <c r="H4965" t="s">
        <v>765</v>
      </c>
      <c r="I4965" t="s">
        <v>777</v>
      </c>
    </row>
    <row r="4966" spans="1:9">
      <c r="A4966">
        <v>4965</v>
      </c>
      <c r="B4966" t="s">
        <v>751</v>
      </c>
      <c r="C4966" t="s">
        <v>752</v>
      </c>
      <c r="D4966">
        <v>2010</v>
      </c>
      <c r="E4966">
        <v>33816.291817173187</v>
      </c>
      <c r="F4966" t="s">
        <v>753</v>
      </c>
      <c r="G4966" t="s">
        <v>775</v>
      </c>
      <c r="H4966" t="s">
        <v>765</v>
      </c>
      <c r="I4966" t="s">
        <v>777</v>
      </c>
    </row>
    <row r="4967" spans="1:9">
      <c r="A4967">
        <v>4966</v>
      </c>
      <c r="B4967" t="s">
        <v>751</v>
      </c>
      <c r="C4967" t="s">
        <v>752</v>
      </c>
      <c r="D4967">
        <v>2011</v>
      </c>
      <c r="E4967">
        <v>34189.829266991706</v>
      </c>
      <c r="F4967" t="s">
        <v>753</v>
      </c>
      <c r="G4967" t="s">
        <v>775</v>
      </c>
      <c r="H4967" t="s">
        <v>765</v>
      </c>
      <c r="I4967" t="s">
        <v>777</v>
      </c>
    </row>
    <row r="4968" spans="1:9">
      <c r="A4968">
        <v>4967</v>
      </c>
      <c r="B4968" t="s">
        <v>751</v>
      </c>
      <c r="C4968" t="s">
        <v>752</v>
      </c>
      <c r="D4968">
        <v>2012</v>
      </c>
      <c r="E4968">
        <v>35174.477373048081</v>
      </c>
      <c r="F4968" t="s">
        <v>753</v>
      </c>
      <c r="G4968" t="s">
        <v>775</v>
      </c>
      <c r="H4968" t="s">
        <v>765</v>
      </c>
      <c r="I4968" t="s">
        <v>777</v>
      </c>
    </row>
    <row r="4969" spans="1:9">
      <c r="A4969">
        <v>4968</v>
      </c>
      <c r="B4969" t="s">
        <v>751</v>
      </c>
      <c r="C4969" t="s">
        <v>752</v>
      </c>
      <c r="D4969">
        <v>2013</v>
      </c>
      <c r="E4969">
        <v>35228.957693138473</v>
      </c>
      <c r="F4969" t="s">
        <v>753</v>
      </c>
      <c r="G4969" t="s">
        <v>775</v>
      </c>
      <c r="H4969" t="s">
        <v>765</v>
      </c>
      <c r="I4969" t="s">
        <v>777</v>
      </c>
    </row>
    <row r="4970" spans="1:9">
      <c r="A4970">
        <v>4969</v>
      </c>
      <c r="B4970" t="s">
        <v>751</v>
      </c>
      <c r="C4970" t="s">
        <v>752</v>
      </c>
      <c r="D4970">
        <v>2014</v>
      </c>
      <c r="E4970">
        <v>35478.609641807037</v>
      </c>
      <c r="F4970" t="s">
        <v>753</v>
      </c>
      <c r="G4970" t="s">
        <v>775</v>
      </c>
      <c r="H4970" t="s">
        <v>765</v>
      </c>
      <c r="I4970" t="s">
        <v>777</v>
      </c>
    </row>
    <row r="4971" spans="1:9">
      <c r="A4971">
        <v>4970</v>
      </c>
      <c r="B4971" t="s">
        <v>751</v>
      </c>
      <c r="C4971" t="s">
        <v>752</v>
      </c>
      <c r="D4971">
        <v>2015</v>
      </c>
      <c r="E4971">
        <v>35091.65146377404</v>
      </c>
      <c r="F4971" t="s">
        <v>753</v>
      </c>
      <c r="G4971" t="s">
        <v>775</v>
      </c>
      <c r="H4971" t="s">
        <v>765</v>
      </c>
      <c r="I4971" t="s">
        <v>777</v>
      </c>
    </row>
    <row r="4972" spans="1:9">
      <c r="A4972">
        <v>4971</v>
      </c>
      <c r="B4972" t="s">
        <v>751</v>
      </c>
      <c r="C4972" t="s">
        <v>752</v>
      </c>
      <c r="D4972">
        <v>2016</v>
      </c>
      <c r="E4972">
        <v>34640.263075590337</v>
      </c>
      <c r="F4972" t="s">
        <v>753</v>
      </c>
      <c r="G4972" t="s">
        <v>775</v>
      </c>
      <c r="H4972" t="s">
        <v>765</v>
      </c>
      <c r="I4972" t="s">
        <v>777</v>
      </c>
    </row>
    <row r="4973" spans="1:9">
      <c r="A4973">
        <v>4972</v>
      </c>
      <c r="B4973" t="s">
        <v>751</v>
      </c>
      <c r="C4973" t="s">
        <v>752</v>
      </c>
      <c r="D4973">
        <v>2017</v>
      </c>
      <c r="E4973">
        <v>34750.080320207271</v>
      </c>
      <c r="F4973" t="s">
        <v>753</v>
      </c>
      <c r="G4973" t="s">
        <v>775</v>
      </c>
      <c r="H4973" t="s">
        <v>765</v>
      </c>
      <c r="I4973" t="s">
        <v>777</v>
      </c>
    </row>
    <row r="4974" spans="1:9">
      <c r="A4974">
        <v>4973</v>
      </c>
      <c r="B4974" t="s">
        <v>751</v>
      </c>
      <c r="C4974" t="s">
        <v>752</v>
      </c>
      <c r="D4974">
        <v>2018</v>
      </c>
      <c r="E4974">
        <v>34883.278618874618</v>
      </c>
      <c r="F4974" t="s">
        <v>753</v>
      </c>
      <c r="G4974" t="s">
        <v>775</v>
      </c>
      <c r="H4974" t="s">
        <v>765</v>
      </c>
      <c r="I4974" t="s">
        <v>777</v>
      </c>
    </row>
    <row r="4975" spans="1:9">
      <c r="A4975">
        <v>4974</v>
      </c>
      <c r="B4975" t="s">
        <v>751</v>
      </c>
      <c r="C4975" t="s">
        <v>752</v>
      </c>
      <c r="D4975">
        <v>2019</v>
      </c>
      <c r="E4975">
        <v>35073.579112072199</v>
      </c>
      <c r="F4975" t="s">
        <v>753</v>
      </c>
      <c r="G4975" t="s">
        <v>775</v>
      </c>
      <c r="H4975" t="s">
        <v>765</v>
      </c>
      <c r="I4975" t="s">
        <v>777</v>
      </c>
    </row>
    <row r="4976" spans="1:9">
      <c r="A4976">
        <v>4975</v>
      </c>
      <c r="B4976" t="s">
        <v>751</v>
      </c>
      <c r="C4976" t="s">
        <v>752</v>
      </c>
      <c r="D4976">
        <v>2020</v>
      </c>
      <c r="E4976">
        <v>34937.79588146801</v>
      </c>
      <c r="F4976" t="s">
        <v>753</v>
      </c>
      <c r="G4976" t="s">
        <v>775</v>
      </c>
      <c r="H4976" t="s">
        <v>765</v>
      </c>
      <c r="I4976" t="s">
        <v>777</v>
      </c>
    </row>
    <row r="4977" spans="1:9">
      <c r="A4977">
        <v>4976</v>
      </c>
      <c r="B4977" t="s">
        <v>751</v>
      </c>
      <c r="C4977" t="s">
        <v>752</v>
      </c>
      <c r="D4977">
        <v>2021</v>
      </c>
      <c r="E4977">
        <v>34977.070160879994</v>
      </c>
      <c r="F4977" t="s">
        <v>753</v>
      </c>
      <c r="G4977" t="s">
        <v>775</v>
      </c>
      <c r="H4977" t="s">
        <v>765</v>
      </c>
      <c r="I4977" t="s">
        <v>777</v>
      </c>
    </row>
    <row r="4978" spans="1:9">
      <c r="A4978">
        <v>4977</v>
      </c>
      <c r="B4978" t="s">
        <v>751</v>
      </c>
      <c r="C4978" t="s">
        <v>752</v>
      </c>
      <c r="D4978">
        <v>2022</v>
      </c>
      <c r="E4978">
        <v>34150.526512935387</v>
      </c>
      <c r="F4978" t="s">
        <v>753</v>
      </c>
      <c r="G4978" t="s">
        <v>775</v>
      </c>
      <c r="H4978" t="s">
        <v>765</v>
      </c>
      <c r="I4978" t="s">
        <v>777</v>
      </c>
    </row>
    <row r="4979" spans="1:9">
      <c r="A4979">
        <v>4978</v>
      </c>
      <c r="B4979" t="s">
        <v>751</v>
      </c>
      <c r="C4979" t="s">
        <v>752</v>
      </c>
      <c r="D4979">
        <v>2023</v>
      </c>
      <c r="E4979">
        <v>33449.760662040317</v>
      </c>
      <c r="F4979" t="s">
        <v>753</v>
      </c>
      <c r="G4979" t="s">
        <v>775</v>
      </c>
      <c r="H4979" t="s">
        <v>765</v>
      </c>
      <c r="I4979" t="s">
        <v>777</v>
      </c>
    </row>
    <row r="4980" spans="1:9">
      <c r="A4980">
        <v>4979</v>
      </c>
      <c r="B4980" t="s">
        <v>751</v>
      </c>
      <c r="C4980" t="s">
        <v>752</v>
      </c>
      <c r="D4980">
        <v>2024</v>
      </c>
      <c r="E4980">
        <v>33532.440210000001</v>
      </c>
      <c r="F4980" t="s">
        <v>753</v>
      </c>
      <c r="G4980" t="s">
        <v>775</v>
      </c>
      <c r="H4980" t="s">
        <v>765</v>
      </c>
      <c r="I4980" t="s">
        <v>777</v>
      </c>
    </row>
    <row r="4981" spans="1:9">
      <c r="A4981">
        <v>4980</v>
      </c>
      <c r="B4981" t="s">
        <v>751</v>
      </c>
      <c r="C4981" t="s">
        <v>752</v>
      </c>
      <c r="D4981">
        <v>2025</v>
      </c>
      <c r="E4981">
        <v>33864.110829999998</v>
      </c>
      <c r="F4981" t="s">
        <v>753</v>
      </c>
      <c r="G4981" t="s">
        <v>775</v>
      </c>
      <c r="H4981" t="s">
        <v>765</v>
      </c>
      <c r="I4981" t="s">
        <v>777</v>
      </c>
    </row>
    <row r="4982" spans="1:9">
      <c r="A4982">
        <v>4981</v>
      </c>
      <c r="B4982" t="s">
        <v>751</v>
      </c>
      <c r="C4982" t="s">
        <v>752</v>
      </c>
      <c r="D4982">
        <v>2026</v>
      </c>
      <c r="E4982">
        <v>34202.987930000003</v>
      </c>
      <c r="F4982" t="s">
        <v>753</v>
      </c>
      <c r="G4982" t="s">
        <v>775</v>
      </c>
      <c r="H4982" t="s">
        <v>765</v>
      </c>
      <c r="I4982" t="s">
        <v>777</v>
      </c>
    </row>
    <row r="4983" spans="1:9">
      <c r="A4983">
        <v>4982</v>
      </c>
      <c r="B4983" t="s">
        <v>751</v>
      </c>
      <c r="C4983" t="s">
        <v>752</v>
      </c>
      <c r="D4983">
        <v>2027</v>
      </c>
      <c r="E4983">
        <v>34449.080090000003</v>
      </c>
      <c r="F4983" t="s">
        <v>753</v>
      </c>
      <c r="G4983" t="s">
        <v>775</v>
      </c>
      <c r="H4983" t="s">
        <v>765</v>
      </c>
      <c r="I4983" t="s">
        <v>777</v>
      </c>
    </row>
    <row r="4984" spans="1:9">
      <c r="A4984">
        <v>4983</v>
      </c>
      <c r="B4984" t="s">
        <v>751</v>
      </c>
      <c r="C4984" t="s">
        <v>752</v>
      </c>
      <c r="D4984">
        <v>2028</v>
      </c>
      <c r="E4984">
        <v>34790.00088</v>
      </c>
      <c r="F4984" t="s">
        <v>753</v>
      </c>
      <c r="G4984" t="s">
        <v>775</v>
      </c>
      <c r="H4984" t="s">
        <v>765</v>
      </c>
      <c r="I4984" t="s">
        <v>777</v>
      </c>
    </row>
    <row r="4985" spans="1:9">
      <c r="A4985">
        <v>4984</v>
      </c>
      <c r="B4985" t="s">
        <v>751</v>
      </c>
      <c r="C4985" t="s">
        <v>752</v>
      </c>
      <c r="D4985">
        <v>2029</v>
      </c>
      <c r="E4985">
        <v>34790.35759</v>
      </c>
      <c r="F4985" t="s">
        <v>753</v>
      </c>
      <c r="G4985" t="s">
        <v>775</v>
      </c>
      <c r="H4985" t="s">
        <v>765</v>
      </c>
      <c r="I4985" t="s">
        <v>777</v>
      </c>
    </row>
    <row r="4986" spans="1:9">
      <c r="A4986">
        <v>4985</v>
      </c>
      <c r="B4986" t="s">
        <v>751</v>
      </c>
      <c r="C4986" t="s">
        <v>752</v>
      </c>
      <c r="D4986">
        <v>2030</v>
      </c>
      <c r="E4986">
        <v>34828.24957</v>
      </c>
      <c r="F4986" t="s">
        <v>753</v>
      </c>
      <c r="G4986" t="s">
        <v>775</v>
      </c>
      <c r="H4986" t="s">
        <v>765</v>
      </c>
      <c r="I4986" t="s">
        <v>777</v>
      </c>
    </row>
    <row r="4987" spans="1:9">
      <c r="A4987">
        <v>4986</v>
      </c>
      <c r="B4987" t="s">
        <v>751</v>
      </c>
      <c r="C4987" t="s">
        <v>752</v>
      </c>
      <c r="D4987">
        <v>2031</v>
      </c>
      <c r="E4987">
        <v>35127.562669999999</v>
      </c>
      <c r="F4987" t="s">
        <v>753</v>
      </c>
      <c r="G4987" t="s">
        <v>775</v>
      </c>
      <c r="H4987" t="s">
        <v>765</v>
      </c>
      <c r="I4987" t="s">
        <v>777</v>
      </c>
    </row>
    <row r="4988" spans="1:9">
      <c r="A4988">
        <v>4987</v>
      </c>
      <c r="B4988" t="s">
        <v>751</v>
      </c>
      <c r="C4988" t="s">
        <v>752</v>
      </c>
      <c r="D4988">
        <v>2032</v>
      </c>
      <c r="E4988">
        <v>35490.281969999996</v>
      </c>
      <c r="F4988" t="s">
        <v>753</v>
      </c>
      <c r="G4988" t="s">
        <v>775</v>
      </c>
      <c r="H4988" t="s">
        <v>765</v>
      </c>
      <c r="I4988" t="s">
        <v>777</v>
      </c>
    </row>
    <row r="4989" spans="1:9">
      <c r="A4989">
        <v>4988</v>
      </c>
      <c r="B4989" t="s">
        <v>751</v>
      </c>
      <c r="C4989" t="s">
        <v>752</v>
      </c>
      <c r="D4989">
        <v>2033</v>
      </c>
      <c r="E4989">
        <v>35712.416389999999</v>
      </c>
      <c r="F4989" t="s">
        <v>753</v>
      </c>
      <c r="G4989" t="s">
        <v>775</v>
      </c>
      <c r="H4989" t="s">
        <v>765</v>
      </c>
      <c r="I4989" t="s">
        <v>777</v>
      </c>
    </row>
    <row r="4990" spans="1:9">
      <c r="A4990">
        <v>4989</v>
      </c>
      <c r="B4990" t="s">
        <v>751</v>
      </c>
      <c r="C4990" t="s">
        <v>752</v>
      </c>
      <c r="D4990">
        <v>2034</v>
      </c>
      <c r="E4990">
        <v>36098.742660000004</v>
      </c>
      <c r="F4990" t="s">
        <v>753</v>
      </c>
      <c r="G4990" t="s">
        <v>775</v>
      </c>
      <c r="H4990" t="s">
        <v>765</v>
      </c>
      <c r="I4990" t="s">
        <v>777</v>
      </c>
    </row>
    <row r="4991" spans="1:9">
      <c r="A4991">
        <v>4990</v>
      </c>
      <c r="B4991" t="s">
        <v>751</v>
      </c>
      <c r="C4991" t="s">
        <v>752</v>
      </c>
      <c r="D4991">
        <v>2035</v>
      </c>
      <c r="E4991">
        <v>36479.122880000003</v>
      </c>
      <c r="F4991" t="s">
        <v>753</v>
      </c>
      <c r="G4991" t="s">
        <v>775</v>
      </c>
      <c r="H4991" t="s">
        <v>765</v>
      </c>
      <c r="I4991" t="s">
        <v>777</v>
      </c>
    </row>
    <row r="4992" spans="1:9">
      <c r="A4992">
        <v>4991</v>
      </c>
      <c r="B4992" t="s">
        <v>751</v>
      </c>
      <c r="C4992" t="s">
        <v>752</v>
      </c>
      <c r="D4992">
        <v>2036</v>
      </c>
      <c r="E4992">
        <v>36750.97191</v>
      </c>
      <c r="F4992" t="s">
        <v>753</v>
      </c>
      <c r="G4992" t="s">
        <v>775</v>
      </c>
      <c r="H4992" t="s">
        <v>765</v>
      </c>
      <c r="I4992" t="s">
        <v>777</v>
      </c>
    </row>
    <row r="4993" spans="1:9">
      <c r="A4993">
        <v>4992</v>
      </c>
      <c r="B4993" t="s">
        <v>751</v>
      </c>
      <c r="C4993" t="s">
        <v>752</v>
      </c>
      <c r="D4993">
        <v>2037</v>
      </c>
      <c r="E4993">
        <v>36790.920729999998</v>
      </c>
      <c r="F4993" t="s">
        <v>753</v>
      </c>
      <c r="G4993" t="s">
        <v>775</v>
      </c>
      <c r="H4993" t="s">
        <v>765</v>
      </c>
      <c r="I4993" t="s">
        <v>777</v>
      </c>
    </row>
    <row r="4994" spans="1:9">
      <c r="A4994">
        <v>4993</v>
      </c>
      <c r="B4994" t="s">
        <v>751</v>
      </c>
      <c r="C4994" t="s">
        <v>752</v>
      </c>
      <c r="D4994">
        <v>2038</v>
      </c>
      <c r="E4994">
        <v>36985.507989999998</v>
      </c>
      <c r="F4994" t="s">
        <v>753</v>
      </c>
      <c r="G4994" t="s">
        <v>775</v>
      </c>
      <c r="H4994" t="s">
        <v>765</v>
      </c>
      <c r="I4994" t="s">
        <v>777</v>
      </c>
    </row>
    <row r="4995" spans="1:9">
      <c r="A4995">
        <v>4994</v>
      </c>
      <c r="B4995" t="s">
        <v>751</v>
      </c>
      <c r="C4995" t="s">
        <v>752</v>
      </c>
      <c r="D4995">
        <v>2039</v>
      </c>
      <c r="E4995">
        <v>37187.173730000002</v>
      </c>
      <c r="F4995" t="s">
        <v>753</v>
      </c>
      <c r="G4995" t="s">
        <v>775</v>
      </c>
      <c r="H4995" t="s">
        <v>765</v>
      </c>
      <c r="I4995" t="s">
        <v>777</v>
      </c>
    </row>
    <row r="4996" spans="1:9">
      <c r="A4996">
        <v>4995</v>
      </c>
      <c r="B4996" t="s">
        <v>751</v>
      </c>
      <c r="C4996" t="s">
        <v>752</v>
      </c>
      <c r="D4996">
        <v>2040</v>
      </c>
      <c r="E4996">
        <v>37541.18017</v>
      </c>
      <c r="F4996" t="s">
        <v>753</v>
      </c>
      <c r="G4996" t="s">
        <v>775</v>
      </c>
      <c r="H4996" t="s">
        <v>765</v>
      </c>
      <c r="I4996" t="s">
        <v>777</v>
      </c>
    </row>
    <row r="4997" spans="1:9">
      <c r="A4997">
        <v>4996</v>
      </c>
      <c r="B4997" t="s">
        <v>751</v>
      </c>
      <c r="C4997" t="s">
        <v>752</v>
      </c>
      <c r="D4997">
        <v>2041</v>
      </c>
      <c r="E4997">
        <v>37727.544090000003</v>
      </c>
      <c r="F4997" t="s">
        <v>753</v>
      </c>
      <c r="G4997" t="s">
        <v>775</v>
      </c>
      <c r="H4997" t="s">
        <v>765</v>
      </c>
      <c r="I4997" t="s">
        <v>777</v>
      </c>
    </row>
    <row r="4998" spans="1:9">
      <c r="A4998">
        <v>4997</v>
      </c>
      <c r="B4998" t="s">
        <v>751</v>
      </c>
      <c r="C4998" t="s">
        <v>752</v>
      </c>
      <c r="D4998">
        <v>2042</v>
      </c>
      <c r="E4998">
        <v>38001.404549999999</v>
      </c>
      <c r="F4998" t="s">
        <v>753</v>
      </c>
      <c r="G4998" t="s">
        <v>775</v>
      </c>
      <c r="H4998" t="s">
        <v>765</v>
      </c>
      <c r="I4998" t="s">
        <v>777</v>
      </c>
    </row>
    <row r="4999" spans="1:9">
      <c r="A4999">
        <v>4998</v>
      </c>
      <c r="B4999" t="s">
        <v>751</v>
      </c>
      <c r="C4999" t="s">
        <v>752</v>
      </c>
      <c r="D4999">
        <v>2043</v>
      </c>
      <c r="E4999">
        <v>38279.574549999998</v>
      </c>
      <c r="F4999" t="s">
        <v>753</v>
      </c>
      <c r="G4999" t="s">
        <v>775</v>
      </c>
      <c r="H4999" t="s">
        <v>765</v>
      </c>
      <c r="I4999" t="s">
        <v>777</v>
      </c>
    </row>
    <row r="5000" spans="1:9">
      <c r="A5000">
        <v>4999</v>
      </c>
      <c r="B5000" t="s">
        <v>751</v>
      </c>
      <c r="C5000" t="s">
        <v>752</v>
      </c>
      <c r="D5000">
        <v>2044</v>
      </c>
      <c r="E5000">
        <v>38641.681499999999</v>
      </c>
      <c r="F5000" t="s">
        <v>753</v>
      </c>
      <c r="G5000" t="s">
        <v>775</v>
      </c>
      <c r="H5000" t="s">
        <v>765</v>
      </c>
      <c r="I5000" t="s">
        <v>777</v>
      </c>
    </row>
    <row r="5001" spans="1:9">
      <c r="A5001">
        <v>5000</v>
      </c>
      <c r="B5001" t="s">
        <v>751</v>
      </c>
      <c r="C5001" t="s">
        <v>752</v>
      </c>
      <c r="D5001">
        <v>2045</v>
      </c>
      <c r="E5001">
        <v>38832.282520000001</v>
      </c>
      <c r="F5001" t="s">
        <v>753</v>
      </c>
      <c r="G5001" t="s">
        <v>775</v>
      </c>
      <c r="H5001" t="s">
        <v>765</v>
      </c>
      <c r="I5001" t="s">
        <v>777</v>
      </c>
    </row>
    <row r="5002" spans="1:9">
      <c r="A5002">
        <v>5001</v>
      </c>
      <c r="B5002" t="s">
        <v>751</v>
      </c>
      <c r="C5002" t="s">
        <v>752</v>
      </c>
      <c r="D5002">
        <v>2046</v>
      </c>
      <c r="E5002">
        <v>39112.263709999999</v>
      </c>
      <c r="F5002" t="s">
        <v>753</v>
      </c>
      <c r="G5002" t="s">
        <v>775</v>
      </c>
      <c r="H5002" t="s">
        <v>765</v>
      </c>
      <c r="I5002" t="s">
        <v>777</v>
      </c>
    </row>
    <row r="5003" spans="1:9">
      <c r="A5003">
        <v>5002</v>
      </c>
      <c r="B5003" t="s">
        <v>751</v>
      </c>
      <c r="C5003" t="s">
        <v>752</v>
      </c>
      <c r="D5003">
        <v>2047</v>
      </c>
      <c r="E5003">
        <v>39396.40191</v>
      </c>
      <c r="F5003" t="s">
        <v>753</v>
      </c>
      <c r="G5003" t="s">
        <v>775</v>
      </c>
      <c r="H5003" t="s">
        <v>765</v>
      </c>
      <c r="I5003" t="s">
        <v>777</v>
      </c>
    </row>
    <row r="5004" spans="1:9">
      <c r="A5004">
        <v>5003</v>
      </c>
      <c r="B5004" t="s">
        <v>751</v>
      </c>
      <c r="C5004" t="s">
        <v>752</v>
      </c>
      <c r="D5004">
        <v>2048</v>
      </c>
      <c r="E5004">
        <v>39766.948230000002</v>
      </c>
      <c r="F5004" t="s">
        <v>753</v>
      </c>
      <c r="G5004" t="s">
        <v>775</v>
      </c>
      <c r="H5004" t="s">
        <v>765</v>
      </c>
      <c r="I5004" t="s">
        <v>777</v>
      </c>
    </row>
    <row r="5005" spans="1:9">
      <c r="A5005">
        <v>5004</v>
      </c>
      <c r="B5005" t="s">
        <v>751</v>
      </c>
      <c r="C5005" t="s">
        <v>752</v>
      </c>
      <c r="D5005">
        <v>2049</v>
      </c>
      <c r="E5005">
        <v>39962.385759999997</v>
      </c>
      <c r="F5005" t="s">
        <v>753</v>
      </c>
      <c r="G5005" t="s">
        <v>775</v>
      </c>
      <c r="H5005" t="s">
        <v>765</v>
      </c>
      <c r="I5005" t="s">
        <v>777</v>
      </c>
    </row>
    <row r="5006" spans="1:9">
      <c r="A5006">
        <v>5005</v>
      </c>
      <c r="B5006" t="s">
        <v>751</v>
      </c>
      <c r="C5006" t="s">
        <v>752</v>
      </c>
      <c r="D5006">
        <v>2050</v>
      </c>
      <c r="E5006">
        <v>40163.214919999999</v>
      </c>
      <c r="F5006" t="s">
        <v>753</v>
      </c>
      <c r="G5006" t="s">
        <v>775</v>
      </c>
      <c r="H5006" t="s">
        <v>765</v>
      </c>
      <c r="I5006" t="s">
        <v>777</v>
      </c>
    </row>
    <row r="5007" spans="1:9">
      <c r="A5007">
        <v>5006</v>
      </c>
      <c r="B5007" t="s">
        <v>751</v>
      </c>
      <c r="C5007" t="s">
        <v>756</v>
      </c>
      <c r="D5007">
        <v>1990</v>
      </c>
      <c r="E5007">
        <v>335.67906394850041</v>
      </c>
      <c r="F5007" t="s">
        <v>753</v>
      </c>
      <c r="G5007" t="s">
        <v>775</v>
      </c>
      <c r="H5007" t="s">
        <v>765</v>
      </c>
      <c r="I5007" t="s">
        <v>777</v>
      </c>
    </row>
    <row r="5008" spans="1:9">
      <c r="A5008">
        <v>5007</v>
      </c>
      <c r="B5008" t="s">
        <v>751</v>
      </c>
      <c r="C5008" t="s">
        <v>756</v>
      </c>
      <c r="D5008">
        <v>1991</v>
      </c>
      <c r="E5008">
        <v>371.90615144239018</v>
      </c>
      <c r="F5008" t="s">
        <v>753</v>
      </c>
      <c r="G5008" t="s">
        <v>775</v>
      </c>
      <c r="H5008" t="s">
        <v>765</v>
      </c>
      <c r="I5008" t="s">
        <v>777</v>
      </c>
    </row>
    <row r="5009" spans="1:9">
      <c r="A5009">
        <v>5008</v>
      </c>
      <c r="B5009" t="s">
        <v>751</v>
      </c>
      <c r="C5009" t="s">
        <v>756</v>
      </c>
      <c r="D5009">
        <v>1992</v>
      </c>
      <c r="E5009">
        <v>394.76661750439598</v>
      </c>
      <c r="F5009" t="s">
        <v>753</v>
      </c>
      <c r="G5009" t="s">
        <v>775</v>
      </c>
      <c r="H5009" t="s">
        <v>765</v>
      </c>
      <c r="I5009" t="s">
        <v>777</v>
      </c>
    </row>
    <row r="5010" spans="1:9">
      <c r="A5010">
        <v>5009</v>
      </c>
      <c r="B5010" t="s">
        <v>751</v>
      </c>
      <c r="C5010" t="s">
        <v>756</v>
      </c>
      <c r="D5010">
        <v>1993</v>
      </c>
      <c r="E5010">
        <v>442.64120134394068</v>
      </c>
      <c r="F5010" t="s">
        <v>753</v>
      </c>
      <c r="G5010" t="s">
        <v>775</v>
      </c>
      <c r="H5010" t="s">
        <v>765</v>
      </c>
      <c r="I5010" t="s">
        <v>777</v>
      </c>
    </row>
    <row r="5011" spans="1:9">
      <c r="A5011">
        <v>5010</v>
      </c>
      <c r="B5011" t="s">
        <v>751</v>
      </c>
      <c r="C5011" t="s">
        <v>756</v>
      </c>
      <c r="D5011">
        <v>1994</v>
      </c>
      <c r="E5011">
        <v>500.41393501738128</v>
      </c>
      <c r="F5011" t="s">
        <v>753</v>
      </c>
      <c r="G5011" t="s">
        <v>775</v>
      </c>
      <c r="H5011" t="s">
        <v>765</v>
      </c>
      <c r="I5011" t="s">
        <v>777</v>
      </c>
    </row>
    <row r="5012" spans="1:9">
      <c r="A5012">
        <v>5011</v>
      </c>
      <c r="B5012" t="s">
        <v>751</v>
      </c>
      <c r="C5012" t="s">
        <v>756</v>
      </c>
      <c r="D5012">
        <v>1995</v>
      </c>
      <c r="E5012">
        <v>582.37680143737566</v>
      </c>
      <c r="F5012" t="s">
        <v>753</v>
      </c>
      <c r="G5012" t="s">
        <v>775</v>
      </c>
      <c r="H5012" t="s">
        <v>765</v>
      </c>
      <c r="I5012" t="s">
        <v>777</v>
      </c>
    </row>
    <row r="5013" spans="1:9">
      <c r="A5013">
        <v>5012</v>
      </c>
      <c r="B5013" t="s">
        <v>751</v>
      </c>
      <c r="C5013" t="s">
        <v>756</v>
      </c>
      <c r="D5013">
        <v>1996</v>
      </c>
      <c r="E5013">
        <v>541.38352746514397</v>
      </c>
      <c r="F5013" t="s">
        <v>753</v>
      </c>
      <c r="G5013" t="s">
        <v>775</v>
      </c>
      <c r="H5013" t="s">
        <v>765</v>
      </c>
      <c r="I5013" t="s">
        <v>777</v>
      </c>
    </row>
    <row r="5014" spans="1:9">
      <c r="A5014">
        <v>5013</v>
      </c>
      <c r="B5014" t="s">
        <v>751</v>
      </c>
      <c r="C5014" t="s">
        <v>756</v>
      </c>
      <c r="D5014">
        <v>1997</v>
      </c>
      <c r="E5014">
        <v>568.00527997500399</v>
      </c>
      <c r="F5014" t="s">
        <v>753</v>
      </c>
      <c r="G5014" t="s">
        <v>775</v>
      </c>
      <c r="H5014" t="s">
        <v>765</v>
      </c>
      <c r="I5014" t="s">
        <v>777</v>
      </c>
    </row>
    <row r="5015" spans="1:9">
      <c r="A5015">
        <v>5014</v>
      </c>
      <c r="B5015" t="s">
        <v>751</v>
      </c>
      <c r="C5015" t="s">
        <v>756</v>
      </c>
      <c r="D5015">
        <v>1998</v>
      </c>
      <c r="E5015">
        <v>644.77509585238522</v>
      </c>
      <c r="F5015" t="s">
        <v>753</v>
      </c>
      <c r="G5015" t="s">
        <v>775</v>
      </c>
      <c r="H5015" t="s">
        <v>765</v>
      </c>
      <c r="I5015" t="s">
        <v>777</v>
      </c>
    </row>
    <row r="5016" spans="1:9">
      <c r="A5016">
        <v>5015</v>
      </c>
      <c r="B5016" t="s">
        <v>751</v>
      </c>
      <c r="C5016" t="s">
        <v>756</v>
      </c>
      <c r="D5016">
        <v>1999</v>
      </c>
      <c r="E5016">
        <v>743.1827698796393</v>
      </c>
      <c r="F5016" t="s">
        <v>753</v>
      </c>
      <c r="G5016" t="s">
        <v>775</v>
      </c>
      <c r="H5016" t="s">
        <v>765</v>
      </c>
      <c r="I5016" t="s">
        <v>777</v>
      </c>
    </row>
    <row r="5017" spans="1:9">
      <c r="A5017">
        <v>5016</v>
      </c>
      <c r="B5017" t="s">
        <v>751</v>
      </c>
      <c r="C5017" t="s">
        <v>756</v>
      </c>
      <c r="D5017">
        <v>2000</v>
      </c>
      <c r="E5017">
        <v>790.77977704553166</v>
      </c>
      <c r="F5017" t="s">
        <v>753</v>
      </c>
      <c r="G5017" t="s">
        <v>775</v>
      </c>
      <c r="H5017" t="s">
        <v>765</v>
      </c>
      <c r="I5017" t="s">
        <v>777</v>
      </c>
    </row>
    <row r="5018" spans="1:9">
      <c r="A5018">
        <v>5017</v>
      </c>
      <c r="B5018" t="s">
        <v>751</v>
      </c>
      <c r="C5018" t="s">
        <v>756</v>
      </c>
      <c r="D5018">
        <v>2001</v>
      </c>
      <c r="E5018">
        <v>901.74608380166364</v>
      </c>
      <c r="F5018" t="s">
        <v>753</v>
      </c>
      <c r="G5018" t="s">
        <v>775</v>
      </c>
      <c r="H5018" t="s">
        <v>765</v>
      </c>
      <c r="I5018" t="s">
        <v>777</v>
      </c>
    </row>
    <row r="5019" spans="1:9">
      <c r="A5019">
        <v>5018</v>
      </c>
      <c r="B5019" t="s">
        <v>751</v>
      </c>
      <c r="C5019" t="s">
        <v>756</v>
      </c>
      <c r="D5019">
        <v>2002</v>
      </c>
      <c r="E5019">
        <v>1033.900568909587</v>
      </c>
      <c r="F5019" t="s">
        <v>753</v>
      </c>
      <c r="G5019" t="s">
        <v>775</v>
      </c>
      <c r="H5019" t="s">
        <v>765</v>
      </c>
      <c r="I5019" t="s">
        <v>777</v>
      </c>
    </row>
    <row r="5020" spans="1:9">
      <c r="A5020">
        <v>5019</v>
      </c>
      <c r="B5020" t="s">
        <v>751</v>
      </c>
      <c r="C5020" t="s">
        <v>756</v>
      </c>
      <c r="D5020">
        <v>2003</v>
      </c>
      <c r="E5020">
        <v>1001.7259658456539</v>
      </c>
      <c r="F5020" t="s">
        <v>753</v>
      </c>
      <c r="G5020" t="s">
        <v>775</v>
      </c>
      <c r="H5020" t="s">
        <v>765</v>
      </c>
      <c r="I5020" t="s">
        <v>777</v>
      </c>
    </row>
    <row r="5021" spans="1:9">
      <c r="A5021">
        <v>5020</v>
      </c>
      <c r="B5021" t="s">
        <v>751</v>
      </c>
      <c r="C5021" t="s">
        <v>756</v>
      </c>
      <c r="D5021">
        <v>2004</v>
      </c>
      <c r="E5021">
        <v>1006.908266386383</v>
      </c>
      <c r="F5021" t="s">
        <v>753</v>
      </c>
      <c r="G5021" t="s">
        <v>775</v>
      </c>
      <c r="H5021" t="s">
        <v>765</v>
      </c>
      <c r="I5021" t="s">
        <v>777</v>
      </c>
    </row>
    <row r="5022" spans="1:9">
      <c r="A5022">
        <v>5021</v>
      </c>
      <c r="B5022" t="s">
        <v>751</v>
      </c>
      <c r="C5022" t="s">
        <v>756</v>
      </c>
      <c r="D5022">
        <v>2005</v>
      </c>
      <c r="E5022">
        <v>1064.1014056601909</v>
      </c>
      <c r="F5022" t="s">
        <v>753</v>
      </c>
      <c r="G5022" t="s">
        <v>775</v>
      </c>
      <c r="H5022" t="s">
        <v>765</v>
      </c>
      <c r="I5022" t="s">
        <v>777</v>
      </c>
    </row>
    <row r="5023" spans="1:9">
      <c r="A5023">
        <v>5022</v>
      </c>
      <c r="B5023" t="s">
        <v>751</v>
      </c>
      <c r="C5023" t="s">
        <v>756</v>
      </c>
      <c r="D5023">
        <v>2006</v>
      </c>
      <c r="E5023">
        <v>929.82371535332504</v>
      </c>
      <c r="F5023" t="s">
        <v>753</v>
      </c>
      <c r="G5023" t="s">
        <v>775</v>
      </c>
      <c r="H5023" t="s">
        <v>765</v>
      </c>
      <c r="I5023" t="s">
        <v>777</v>
      </c>
    </row>
    <row r="5024" spans="1:9">
      <c r="A5024">
        <v>5023</v>
      </c>
      <c r="B5024" t="s">
        <v>751</v>
      </c>
      <c r="C5024" t="s">
        <v>756</v>
      </c>
      <c r="D5024">
        <v>2007</v>
      </c>
      <c r="E5024">
        <v>995.82021588839643</v>
      </c>
      <c r="F5024" t="s">
        <v>753</v>
      </c>
      <c r="G5024" t="s">
        <v>775</v>
      </c>
      <c r="H5024" t="s">
        <v>765</v>
      </c>
      <c r="I5024" t="s">
        <v>777</v>
      </c>
    </row>
    <row r="5025" spans="1:9">
      <c r="A5025">
        <v>5024</v>
      </c>
      <c r="B5025" t="s">
        <v>751</v>
      </c>
      <c r="C5025" t="s">
        <v>756</v>
      </c>
      <c r="D5025">
        <v>2008</v>
      </c>
      <c r="E5025">
        <v>942.63769462898597</v>
      </c>
      <c r="F5025" t="s">
        <v>753</v>
      </c>
      <c r="G5025" t="s">
        <v>775</v>
      </c>
      <c r="H5025" t="s">
        <v>765</v>
      </c>
      <c r="I5025" t="s">
        <v>777</v>
      </c>
    </row>
    <row r="5026" spans="1:9">
      <c r="A5026">
        <v>5025</v>
      </c>
      <c r="B5026" t="s">
        <v>751</v>
      </c>
      <c r="C5026" t="s">
        <v>756</v>
      </c>
      <c r="D5026">
        <v>2009</v>
      </c>
      <c r="E5026">
        <v>965.77074532463757</v>
      </c>
      <c r="F5026" t="s">
        <v>753</v>
      </c>
      <c r="G5026" t="s">
        <v>775</v>
      </c>
      <c r="H5026" t="s">
        <v>765</v>
      </c>
      <c r="I5026" t="s">
        <v>777</v>
      </c>
    </row>
    <row r="5027" spans="1:9">
      <c r="A5027">
        <v>5026</v>
      </c>
      <c r="B5027" t="s">
        <v>751</v>
      </c>
      <c r="C5027" t="s">
        <v>756</v>
      </c>
      <c r="D5027">
        <v>2010</v>
      </c>
      <c r="E5027">
        <v>961.19529073333365</v>
      </c>
      <c r="F5027" t="s">
        <v>753</v>
      </c>
      <c r="G5027" t="s">
        <v>775</v>
      </c>
      <c r="H5027" t="s">
        <v>765</v>
      </c>
      <c r="I5027" t="s">
        <v>777</v>
      </c>
    </row>
    <row r="5028" spans="1:9">
      <c r="A5028">
        <v>5027</v>
      </c>
      <c r="B5028" t="s">
        <v>751</v>
      </c>
      <c r="C5028" t="s">
        <v>756</v>
      </c>
      <c r="D5028">
        <v>2011</v>
      </c>
      <c r="E5028">
        <v>1019.706721924638</v>
      </c>
      <c r="F5028" t="s">
        <v>753</v>
      </c>
      <c r="G5028" t="s">
        <v>775</v>
      </c>
      <c r="H5028" t="s">
        <v>765</v>
      </c>
      <c r="I5028" t="s">
        <v>777</v>
      </c>
    </row>
    <row r="5029" spans="1:9">
      <c r="A5029">
        <v>5028</v>
      </c>
      <c r="B5029" t="s">
        <v>751</v>
      </c>
      <c r="C5029" t="s">
        <v>756</v>
      </c>
      <c r="D5029">
        <v>2012</v>
      </c>
      <c r="E5029">
        <v>1056.7803060434801</v>
      </c>
      <c r="F5029" t="s">
        <v>753</v>
      </c>
      <c r="G5029" t="s">
        <v>775</v>
      </c>
      <c r="H5029" t="s">
        <v>765</v>
      </c>
      <c r="I5029" t="s">
        <v>777</v>
      </c>
    </row>
    <row r="5030" spans="1:9">
      <c r="A5030">
        <v>5029</v>
      </c>
      <c r="B5030" t="s">
        <v>751</v>
      </c>
      <c r="C5030" t="s">
        <v>756</v>
      </c>
      <c r="D5030">
        <v>2013</v>
      </c>
      <c r="E5030">
        <v>965.93459042028996</v>
      </c>
      <c r="F5030" t="s">
        <v>753</v>
      </c>
      <c r="G5030" t="s">
        <v>775</v>
      </c>
      <c r="H5030" t="s">
        <v>765</v>
      </c>
      <c r="I5030" t="s">
        <v>777</v>
      </c>
    </row>
    <row r="5031" spans="1:9">
      <c r="A5031">
        <v>5030</v>
      </c>
      <c r="B5031" t="s">
        <v>751</v>
      </c>
      <c r="C5031" t="s">
        <v>756</v>
      </c>
      <c r="D5031">
        <v>2014</v>
      </c>
      <c r="E5031">
        <v>998.76015646956603</v>
      </c>
      <c r="F5031" t="s">
        <v>753</v>
      </c>
      <c r="G5031" t="s">
        <v>775</v>
      </c>
      <c r="H5031" t="s">
        <v>765</v>
      </c>
      <c r="I5031" t="s">
        <v>777</v>
      </c>
    </row>
    <row r="5032" spans="1:9">
      <c r="A5032">
        <v>5031</v>
      </c>
      <c r="B5032" t="s">
        <v>751</v>
      </c>
      <c r="C5032" t="s">
        <v>756</v>
      </c>
      <c r="D5032">
        <v>2015</v>
      </c>
      <c r="E5032">
        <v>1050.237449257972</v>
      </c>
      <c r="F5032" t="s">
        <v>753</v>
      </c>
      <c r="G5032" t="s">
        <v>775</v>
      </c>
      <c r="H5032" t="s">
        <v>765</v>
      </c>
      <c r="I5032" t="s">
        <v>777</v>
      </c>
    </row>
    <row r="5033" spans="1:9">
      <c r="A5033">
        <v>5032</v>
      </c>
      <c r="B5033" t="s">
        <v>751</v>
      </c>
      <c r="C5033" t="s">
        <v>756</v>
      </c>
      <c r="D5033">
        <v>2016</v>
      </c>
      <c r="E5033">
        <v>998.14629608116036</v>
      </c>
      <c r="F5033" t="s">
        <v>753</v>
      </c>
      <c r="G5033" t="s">
        <v>775</v>
      </c>
      <c r="H5033" t="s">
        <v>765</v>
      </c>
      <c r="I5033" t="s">
        <v>777</v>
      </c>
    </row>
    <row r="5034" spans="1:9">
      <c r="A5034">
        <v>5033</v>
      </c>
      <c r="B5034" t="s">
        <v>751</v>
      </c>
      <c r="C5034" t="s">
        <v>756</v>
      </c>
      <c r="D5034">
        <v>2017</v>
      </c>
      <c r="E5034">
        <v>967.0877161318848</v>
      </c>
      <c r="F5034" t="s">
        <v>753</v>
      </c>
      <c r="G5034" t="s">
        <v>775</v>
      </c>
      <c r="H5034" t="s">
        <v>765</v>
      </c>
      <c r="I5034" t="s">
        <v>777</v>
      </c>
    </row>
    <row r="5035" spans="1:9">
      <c r="A5035">
        <v>5034</v>
      </c>
      <c r="B5035" t="s">
        <v>751</v>
      </c>
      <c r="C5035" t="s">
        <v>756</v>
      </c>
      <c r="D5035">
        <v>2018</v>
      </c>
      <c r="E5035">
        <v>1016.543726063769</v>
      </c>
      <c r="F5035" t="s">
        <v>753</v>
      </c>
      <c r="G5035" t="s">
        <v>775</v>
      </c>
      <c r="H5035" t="s">
        <v>765</v>
      </c>
      <c r="I5035" t="s">
        <v>777</v>
      </c>
    </row>
    <row r="5036" spans="1:9">
      <c r="A5036">
        <v>5035</v>
      </c>
      <c r="B5036" t="s">
        <v>751</v>
      </c>
      <c r="C5036" t="s">
        <v>756</v>
      </c>
      <c r="D5036">
        <v>2019</v>
      </c>
      <c r="E5036">
        <v>1020.503379547827</v>
      </c>
      <c r="F5036" t="s">
        <v>753</v>
      </c>
      <c r="G5036" t="s">
        <v>775</v>
      </c>
      <c r="H5036" t="s">
        <v>765</v>
      </c>
      <c r="I5036" t="s">
        <v>777</v>
      </c>
    </row>
    <row r="5037" spans="1:9">
      <c r="A5037">
        <v>5036</v>
      </c>
      <c r="B5037" t="s">
        <v>751</v>
      </c>
      <c r="C5037" t="s">
        <v>756</v>
      </c>
      <c r="D5037">
        <v>2020</v>
      </c>
      <c r="E5037">
        <v>951.5068264405802</v>
      </c>
      <c r="F5037" t="s">
        <v>753</v>
      </c>
      <c r="G5037" t="s">
        <v>775</v>
      </c>
      <c r="H5037" t="s">
        <v>765</v>
      </c>
      <c r="I5037" t="s">
        <v>777</v>
      </c>
    </row>
    <row r="5038" spans="1:9">
      <c r="A5038">
        <v>5037</v>
      </c>
      <c r="B5038" t="s">
        <v>751</v>
      </c>
      <c r="C5038" t="s">
        <v>756</v>
      </c>
      <c r="D5038">
        <v>2021</v>
      </c>
      <c r="E5038">
        <v>908.82402129710204</v>
      </c>
      <c r="F5038" t="s">
        <v>753</v>
      </c>
      <c r="G5038" t="s">
        <v>775</v>
      </c>
      <c r="H5038" t="s">
        <v>765</v>
      </c>
      <c r="I5038" t="s">
        <v>777</v>
      </c>
    </row>
    <row r="5039" spans="1:9">
      <c r="A5039">
        <v>5038</v>
      </c>
      <c r="B5039" t="s">
        <v>751</v>
      </c>
      <c r="C5039" t="s">
        <v>756</v>
      </c>
      <c r="D5039">
        <v>2022</v>
      </c>
      <c r="E5039">
        <v>824.15120790072501</v>
      </c>
      <c r="F5039" t="s">
        <v>753</v>
      </c>
      <c r="G5039" t="s">
        <v>775</v>
      </c>
      <c r="H5039" t="s">
        <v>765</v>
      </c>
      <c r="I5039" t="s">
        <v>777</v>
      </c>
    </row>
    <row r="5040" spans="1:9">
      <c r="A5040">
        <v>5039</v>
      </c>
      <c r="B5040" t="s">
        <v>751</v>
      </c>
      <c r="C5040" t="s">
        <v>756</v>
      </c>
      <c r="D5040">
        <v>2023</v>
      </c>
      <c r="E5040">
        <v>699.42705551304402</v>
      </c>
      <c r="F5040" t="s">
        <v>753</v>
      </c>
      <c r="G5040" t="s">
        <v>775</v>
      </c>
      <c r="H5040" t="s">
        <v>765</v>
      </c>
      <c r="I5040" t="s">
        <v>777</v>
      </c>
    </row>
    <row r="5041" spans="1:9">
      <c r="A5041">
        <v>5040</v>
      </c>
      <c r="B5041" t="s">
        <v>751</v>
      </c>
      <c r="C5041" t="s">
        <v>756</v>
      </c>
      <c r="D5041">
        <v>2024</v>
      </c>
      <c r="E5041">
        <v>790.25880289999998</v>
      </c>
      <c r="F5041" t="s">
        <v>753</v>
      </c>
      <c r="G5041" t="s">
        <v>775</v>
      </c>
      <c r="H5041" t="s">
        <v>765</v>
      </c>
      <c r="I5041" t="s">
        <v>777</v>
      </c>
    </row>
    <row r="5042" spans="1:9">
      <c r="A5042">
        <v>5041</v>
      </c>
      <c r="B5042" t="s">
        <v>751</v>
      </c>
      <c r="C5042" t="s">
        <v>756</v>
      </c>
      <c r="D5042">
        <v>2025</v>
      </c>
      <c r="E5042">
        <v>797.31287710000004</v>
      </c>
      <c r="F5042" t="s">
        <v>753</v>
      </c>
      <c r="G5042" t="s">
        <v>775</v>
      </c>
      <c r="H5042" t="s">
        <v>765</v>
      </c>
      <c r="I5042" t="s">
        <v>777</v>
      </c>
    </row>
    <row r="5043" spans="1:9">
      <c r="A5043">
        <v>5042</v>
      </c>
      <c r="B5043" t="s">
        <v>751</v>
      </c>
      <c r="C5043" t="s">
        <v>756</v>
      </c>
      <c r="D5043">
        <v>2026</v>
      </c>
      <c r="E5043">
        <v>804.8109134</v>
      </c>
      <c r="F5043" t="s">
        <v>753</v>
      </c>
      <c r="G5043" t="s">
        <v>775</v>
      </c>
      <c r="H5043" t="s">
        <v>765</v>
      </c>
      <c r="I5043" t="s">
        <v>777</v>
      </c>
    </row>
    <row r="5044" spans="1:9">
      <c r="A5044">
        <v>5043</v>
      </c>
      <c r="B5044" t="s">
        <v>751</v>
      </c>
      <c r="C5044" t="s">
        <v>756</v>
      </c>
      <c r="D5044">
        <v>2027</v>
      </c>
      <c r="E5044">
        <v>812.31574239999998</v>
      </c>
      <c r="F5044" t="s">
        <v>753</v>
      </c>
      <c r="G5044" t="s">
        <v>775</v>
      </c>
      <c r="H5044" t="s">
        <v>765</v>
      </c>
      <c r="I5044" t="s">
        <v>777</v>
      </c>
    </row>
    <row r="5045" spans="1:9">
      <c r="A5045">
        <v>5044</v>
      </c>
      <c r="B5045" t="s">
        <v>751</v>
      </c>
      <c r="C5045" t="s">
        <v>756</v>
      </c>
      <c r="D5045">
        <v>2028</v>
      </c>
      <c r="E5045">
        <v>819.7449603</v>
      </c>
      <c r="F5045" t="s">
        <v>753</v>
      </c>
      <c r="G5045" t="s">
        <v>775</v>
      </c>
      <c r="H5045" t="s">
        <v>765</v>
      </c>
      <c r="I5045" t="s">
        <v>777</v>
      </c>
    </row>
    <row r="5046" spans="1:9">
      <c r="A5046">
        <v>5045</v>
      </c>
      <c r="B5046" t="s">
        <v>751</v>
      </c>
      <c r="C5046" t="s">
        <v>756</v>
      </c>
      <c r="D5046">
        <v>2029</v>
      </c>
      <c r="E5046">
        <v>827.18563189999998</v>
      </c>
      <c r="F5046" t="s">
        <v>753</v>
      </c>
      <c r="G5046" t="s">
        <v>775</v>
      </c>
      <c r="H5046" t="s">
        <v>765</v>
      </c>
      <c r="I5046" t="s">
        <v>777</v>
      </c>
    </row>
    <row r="5047" spans="1:9">
      <c r="A5047">
        <v>5046</v>
      </c>
      <c r="B5047" t="s">
        <v>751</v>
      </c>
      <c r="C5047" t="s">
        <v>756</v>
      </c>
      <c r="D5047">
        <v>2030</v>
      </c>
      <c r="E5047">
        <v>834.60057949999998</v>
      </c>
      <c r="F5047" t="s">
        <v>753</v>
      </c>
      <c r="G5047" t="s">
        <v>775</v>
      </c>
      <c r="H5047" t="s">
        <v>765</v>
      </c>
      <c r="I5047" t="s">
        <v>777</v>
      </c>
    </row>
    <row r="5048" spans="1:9">
      <c r="A5048">
        <v>5047</v>
      </c>
      <c r="B5048" t="s">
        <v>751</v>
      </c>
      <c r="C5048" t="s">
        <v>756</v>
      </c>
      <c r="D5048">
        <v>2031</v>
      </c>
      <c r="E5048">
        <v>842.00826170000005</v>
      </c>
      <c r="F5048" t="s">
        <v>753</v>
      </c>
      <c r="G5048" t="s">
        <v>775</v>
      </c>
      <c r="H5048" t="s">
        <v>765</v>
      </c>
      <c r="I5048" t="s">
        <v>777</v>
      </c>
    </row>
    <row r="5049" spans="1:9">
      <c r="A5049">
        <v>5048</v>
      </c>
      <c r="B5049" t="s">
        <v>751</v>
      </c>
      <c r="C5049" t="s">
        <v>756</v>
      </c>
      <c r="D5049">
        <v>2032</v>
      </c>
      <c r="E5049">
        <v>849.40867879999996</v>
      </c>
      <c r="F5049" t="s">
        <v>753</v>
      </c>
      <c r="G5049" t="s">
        <v>775</v>
      </c>
      <c r="H5049" t="s">
        <v>765</v>
      </c>
      <c r="I5049" t="s">
        <v>777</v>
      </c>
    </row>
    <row r="5050" spans="1:9">
      <c r="A5050">
        <v>5049</v>
      </c>
      <c r="B5050" t="s">
        <v>751</v>
      </c>
      <c r="C5050" t="s">
        <v>756</v>
      </c>
      <c r="D5050">
        <v>2033</v>
      </c>
      <c r="E5050">
        <v>856.80183069999998</v>
      </c>
      <c r="F5050" t="s">
        <v>753</v>
      </c>
      <c r="G5050" t="s">
        <v>775</v>
      </c>
      <c r="H5050" t="s">
        <v>765</v>
      </c>
      <c r="I5050" t="s">
        <v>777</v>
      </c>
    </row>
    <row r="5051" spans="1:9">
      <c r="A5051">
        <v>5050</v>
      </c>
      <c r="B5051" t="s">
        <v>751</v>
      </c>
      <c r="C5051" t="s">
        <v>756</v>
      </c>
      <c r="D5051">
        <v>2034</v>
      </c>
      <c r="E5051">
        <v>864.18771709999999</v>
      </c>
      <c r="F5051" t="s">
        <v>753</v>
      </c>
      <c r="G5051" t="s">
        <v>775</v>
      </c>
      <c r="H5051" t="s">
        <v>765</v>
      </c>
      <c r="I5051" t="s">
        <v>777</v>
      </c>
    </row>
    <row r="5052" spans="1:9">
      <c r="A5052">
        <v>5051</v>
      </c>
      <c r="B5052" t="s">
        <v>751</v>
      </c>
      <c r="C5052" t="s">
        <v>756</v>
      </c>
      <c r="D5052">
        <v>2035</v>
      </c>
      <c r="E5052">
        <v>871.56633850000003</v>
      </c>
      <c r="F5052" t="s">
        <v>753</v>
      </c>
      <c r="G5052" t="s">
        <v>775</v>
      </c>
      <c r="H5052" t="s">
        <v>765</v>
      </c>
      <c r="I5052" t="s">
        <v>777</v>
      </c>
    </row>
    <row r="5053" spans="1:9">
      <c r="A5053">
        <v>5052</v>
      </c>
      <c r="B5053" t="s">
        <v>751</v>
      </c>
      <c r="C5053" t="s">
        <v>756</v>
      </c>
      <c r="D5053">
        <v>2036</v>
      </c>
      <c r="E5053">
        <v>875.30786320000004</v>
      </c>
      <c r="F5053" t="s">
        <v>753</v>
      </c>
      <c r="G5053" t="s">
        <v>775</v>
      </c>
      <c r="H5053" t="s">
        <v>765</v>
      </c>
      <c r="I5053" t="s">
        <v>777</v>
      </c>
    </row>
    <row r="5054" spans="1:9">
      <c r="A5054">
        <v>5053</v>
      </c>
      <c r="B5054" t="s">
        <v>751</v>
      </c>
      <c r="C5054" t="s">
        <v>756</v>
      </c>
      <c r="D5054">
        <v>2037</v>
      </c>
      <c r="E5054">
        <v>879.04551370000001</v>
      </c>
      <c r="F5054" t="s">
        <v>753</v>
      </c>
      <c r="G5054" t="s">
        <v>775</v>
      </c>
      <c r="H5054" t="s">
        <v>765</v>
      </c>
      <c r="I5054" t="s">
        <v>777</v>
      </c>
    </row>
    <row r="5055" spans="1:9">
      <c r="A5055">
        <v>5054</v>
      </c>
      <c r="B5055" t="s">
        <v>751</v>
      </c>
      <c r="C5055" t="s">
        <v>756</v>
      </c>
      <c r="D5055">
        <v>2038</v>
      </c>
      <c r="E5055">
        <v>882.77928880000002</v>
      </c>
      <c r="F5055" t="s">
        <v>753</v>
      </c>
      <c r="G5055" t="s">
        <v>775</v>
      </c>
      <c r="H5055" t="s">
        <v>765</v>
      </c>
      <c r="I5055" t="s">
        <v>777</v>
      </c>
    </row>
    <row r="5056" spans="1:9">
      <c r="A5056">
        <v>5055</v>
      </c>
      <c r="B5056" t="s">
        <v>751</v>
      </c>
      <c r="C5056" t="s">
        <v>756</v>
      </c>
      <c r="D5056">
        <v>2039</v>
      </c>
      <c r="E5056">
        <v>886.50918899999999</v>
      </c>
      <c r="F5056" t="s">
        <v>753</v>
      </c>
      <c r="G5056" t="s">
        <v>775</v>
      </c>
      <c r="H5056" t="s">
        <v>765</v>
      </c>
      <c r="I5056" t="s">
        <v>777</v>
      </c>
    </row>
    <row r="5057" spans="1:9">
      <c r="A5057">
        <v>5056</v>
      </c>
      <c r="B5057" t="s">
        <v>751</v>
      </c>
      <c r="C5057" t="s">
        <v>756</v>
      </c>
      <c r="D5057">
        <v>2040</v>
      </c>
      <c r="E5057">
        <v>890.23521530000005</v>
      </c>
      <c r="F5057" t="s">
        <v>753</v>
      </c>
      <c r="G5057" t="s">
        <v>775</v>
      </c>
      <c r="H5057" t="s">
        <v>765</v>
      </c>
      <c r="I5057" t="s">
        <v>777</v>
      </c>
    </row>
    <row r="5058" spans="1:9">
      <c r="A5058">
        <v>5057</v>
      </c>
      <c r="B5058" t="s">
        <v>751</v>
      </c>
      <c r="C5058" t="s">
        <v>756</v>
      </c>
      <c r="D5058">
        <v>2041</v>
      </c>
      <c r="E5058">
        <v>893.95736599999998</v>
      </c>
      <c r="F5058" t="s">
        <v>753</v>
      </c>
      <c r="G5058" t="s">
        <v>775</v>
      </c>
      <c r="H5058" t="s">
        <v>765</v>
      </c>
      <c r="I5058" t="s">
        <v>777</v>
      </c>
    </row>
    <row r="5059" spans="1:9">
      <c r="A5059">
        <v>5058</v>
      </c>
      <c r="B5059" t="s">
        <v>751</v>
      </c>
      <c r="C5059" t="s">
        <v>756</v>
      </c>
      <c r="D5059">
        <v>2042</v>
      </c>
      <c r="E5059">
        <v>897.67564170000003</v>
      </c>
      <c r="F5059" t="s">
        <v>753</v>
      </c>
      <c r="G5059" t="s">
        <v>775</v>
      </c>
      <c r="H5059" t="s">
        <v>765</v>
      </c>
      <c r="I5059" t="s">
        <v>777</v>
      </c>
    </row>
    <row r="5060" spans="1:9">
      <c r="A5060">
        <v>5059</v>
      </c>
      <c r="B5060" t="s">
        <v>751</v>
      </c>
      <c r="C5060" t="s">
        <v>756</v>
      </c>
      <c r="D5060">
        <v>2043</v>
      </c>
      <c r="E5060">
        <v>901.39004360000001</v>
      </c>
      <c r="F5060" t="s">
        <v>753</v>
      </c>
      <c r="G5060" t="s">
        <v>775</v>
      </c>
      <c r="H5060" t="s">
        <v>765</v>
      </c>
      <c r="I5060" t="s">
        <v>777</v>
      </c>
    </row>
    <row r="5061" spans="1:9">
      <c r="A5061">
        <v>5060</v>
      </c>
      <c r="B5061" t="s">
        <v>751</v>
      </c>
      <c r="C5061" t="s">
        <v>756</v>
      </c>
      <c r="D5061">
        <v>2044</v>
      </c>
      <c r="E5061">
        <v>905.10056980000002</v>
      </c>
      <c r="F5061" t="s">
        <v>753</v>
      </c>
      <c r="G5061" t="s">
        <v>775</v>
      </c>
      <c r="H5061" t="s">
        <v>765</v>
      </c>
      <c r="I5061" t="s">
        <v>777</v>
      </c>
    </row>
    <row r="5062" spans="1:9">
      <c r="A5062">
        <v>5061</v>
      </c>
      <c r="B5062" t="s">
        <v>751</v>
      </c>
      <c r="C5062" t="s">
        <v>756</v>
      </c>
      <c r="D5062">
        <v>2045</v>
      </c>
      <c r="E5062">
        <v>908.80722130000004</v>
      </c>
      <c r="F5062" t="s">
        <v>753</v>
      </c>
      <c r="G5062" t="s">
        <v>775</v>
      </c>
      <c r="H5062" t="s">
        <v>765</v>
      </c>
      <c r="I5062" t="s">
        <v>777</v>
      </c>
    </row>
    <row r="5063" spans="1:9">
      <c r="A5063">
        <v>5062</v>
      </c>
      <c r="B5063" t="s">
        <v>751</v>
      </c>
      <c r="C5063" t="s">
        <v>756</v>
      </c>
      <c r="D5063">
        <v>2046</v>
      </c>
      <c r="E5063">
        <v>912.50999879999995</v>
      </c>
      <c r="F5063" t="s">
        <v>753</v>
      </c>
      <c r="G5063" t="s">
        <v>775</v>
      </c>
      <c r="H5063" t="s">
        <v>765</v>
      </c>
      <c r="I5063" t="s">
        <v>777</v>
      </c>
    </row>
    <row r="5064" spans="1:9">
      <c r="A5064">
        <v>5063</v>
      </c>
      <c r="B5064" t="s">
        <v>751</v>
      </c>
      <c r="C5064" t="s">
        <v>756</v>
      </c>
      <c r="D5064">
        <v>2047</v>
      </c>
      <c r="E5064">
        <v>916.20890059999999</v>
      </c>
      <c r="F5064" t="s">
        <v>753</v>
      </c>
      <c r="G5064" t="s">
        <v>775</v>
      </c>
      <c r="H5064" t="s">
        <v>765</v>
      </c>
      <c r="I5064" t="s">
        <v>777</v>
      </c>
    </row>
    <row r="5065" spans="1:9">
      <c r="A5065">
        <v>5064</v>
      </c>
      <c r="B5065" t="s">
        <v>751</v>
      </c>
      <c r="C5065" t="s">
        <v>756</v>
      </c>
      <c r="D5065">
        <v>2048</v>
      </c>
      <c r="E5065">
        <v>919.90392780000002</v>
      </c>
      <c r="F5065" t="s">
        <v>753</v>
      </c>
      <c r="G5065" t="s">
        <v>775</v>
      </c>
      <c r="H5065" t="s">
        <v>765</v>
      </c>
      <c r="I5065" t="s">
        <v>777</v>
      </c>
    </row>
    <row r="5066" spans="1:9">
      <c r="A5066">
        <v>5065</v>
      </c>
      <c r="B5066" t="s">
        <v>751</v>
      </c>
      <c r="C5066" t="s">
        <v>756</v>
      </c>
      <c r="D5066">
        <v>2049</v>
      </c>
      <c r="E5066">
        <v>923.59508070000004</v>
      </c>
      <c r="F5066" t="s">
        <v>753</v>
      </c>
      <c r="G5066" t="s">
        <v>775</v>
      </c>
      <c r="H5066" t="s">
        <v>765</v>
      </c>
      <c r="I5066" t="s">
        <v>777</v>
      </c>
    </row>
    <row r="5067" spans="1:9">
      <c r="A5067">
        <v>5066</v>
      </c>
      <c r="B5067" t="s">
        <v>751</v>
      </c>
      <c r="C5067" t="s">
        <v>756</v>
      </c>
      <c r="D5067">
        <v>2050</v>
      </c>
      <c r="E5067">
        <v>927.28235830000006</v>
      </c>
      <c r="F5067" t="s">
        <v>753</v>
      </c>
      <c r="G5067" t="s">
        <v>775</v>
      </c>
      <c r="H5067" t="s">
        <v>765</v>
      </c>
      <c r="I5067" t="s">
        <v>777</v>
      </c>
    </row>
    <row r="5068" spans="1:9">
      <c r="A5068">
        <v>5067</v>
      </c>
      <c r="B5068" t="s">
        <v>751</v>
      </c>
      <c r="C5068" t="s">
        <v>757</v>
      </c>
      <c r="D5068">
        <v>1990</v>
      </c>
      <c r="E5068">
        <v>4694.367579620086</v>
      </c>
      <c r="F5068" t="s">
        <v>753</v>
      </c>
      <c r="G5068" t="s">
        <v>775</v>
      </c>
      <c r="H5068" t="s">
        <v>765</v>
      </c>
      <c r="I5068" t="s">
        <v>777</v>
      </c>
    </row>
    <row r="5069" spans="1:9">
      <c r="A5069">
        <v>5068</v>
      </c>
      <c r="B5069" t="s">
        <v>751</v>
      </c>
      <c r="C5069" t="s">
        <v>757</v>
      </c>
      <c r="D5069">
        <v>1991</v>
      </c>
      <c r="E5069">
        <v>4770.3297773407057</v>
      </c>
      <c r="F5069" t="s">
        <v>753</v>
      </c>
      <c r="G5069" t="s">
        <v>775</v>
      </c>
      <c r="H5069" t="s">
        <v>765</v>
      </c>
      <c r="I5069" t="s">
        <v>777</v>
      </c>
    </row>
    <row r="5070" spans="1:9">
      <c r="A5070">
        <v>5069</v>
      </c>
      <c r="B5070" t="s">
        <v>751</v>
      </c>
      <c r="C5070" t="s">
        <v>757</v>
      </c>
      <c r="D5070">
        <v>1992</v>
      </c>
      <c r="E5070">
        <v>4794.0593403680896</v>
      </c>
      <c r="F5070" t="s">
        <v>753</v>
      </c>
      <c r="G5070" t="s">
        <v>775</v>
      </c>
      <c r="H5070" t="s">
        <v>765</v>
      </c>
      <c r="I5070" t="s">
        <v>777</v>
      </c>
    </row>
    <row r="5071" spans="1:9">
      <c r="A5071">
        <v>5070</v>
      </c>
      <c r="B5071" t="s">
        <v>751</v>
      </c>
      <c r="C5071" t="s">
        <v>757</v>
      </c>
      <c r="D5071">
        <v>1993</v>
      </c>
      <c r="E5071">
        <v>4982.8536622459014</v>
      </c>
      <c r="F5071" t="s">
        <v>753</v>
      </c>
      <c r="G5071" t="s">
        <v>775</v>
      </c>
      <c r="H5071" t="s">
        <v>765</v>
      </c>
      <c r="I5071" t="s">
        <v>777</v>
      </c>
    </row>
    <row r="5072" spans="1:9">
      <c r="A5072">
        <v>5071</v>
      </c>
      <c r="B5072" t="s">
        <v>751</v>
      </c>
      <c r="C5072" t="s">
        <v>757</v>
      </c>
      <c r="D5072">
        <v>1994</v>
      </c>
      <c r="E5072">
        <v>5196.8374035381567</v>
      </c>
      <c r="F5072" t="s">
        <v>753</v>
      </c>
      <c r="G5072" t="s">
        <v>775</v>
      </c>
      <c r="H5072" t="s">
        <v>765</v>
      </c>
      <c r="I5072" t="s">
        <v>777</v>
      </c>
    </row>
    <row r="5073" spans="1:9">
      <c r="A5073">
        <v>5072</v>
      </c>
      <c r="B5073" t="s">
        <v>751</v>
      </c>
      <c r="C5073" t="s">
        <v>757</v>
      </c>
      <c r="D5073">
        <v>1995</v>
      </c>
      <c r="E5073">
        <v>5405.8555898599716</v>
      </c>
      <c r="F5073" t="s">
        <v>753</v>
      </c>
      <c r="G5073" t="s">
        <v>775</v>
      </c>
      <c r="H5073" t="s">
        <v>765</v>
      </c>
      <c r="I5073" t="s">
        <v>777</v>
      </c>
    </row>
    <row r="5074" spans="1:9">
      <c r="A5074">
        <v>5073</v>
      </c>
      <c r="B5074" t="s">
        <v>751</v>
      </c>
      <c r="C5074" t="s">
        <v>757</v>
      </c>
      <c r="D5074">
        <v>1996</v>
      </c>
      <c r="E5074">
        <v>5516.3186338817914</v>
      </c>
      <c r="F5074" t="s">
        <v>753</v>
      </c>
      <c r="G5074" t="s">
        <v>775</v>
      </c>
      <c r="H5074" t="s">
        <v>765</v>
      </c>
      <c r="I5074" t="s">
        <v>777</v>
      </c>
    </row>
    <row r="5075" spans="1:9">
      <c r="A5075">
        <v>5074</v>
      </c>
      <c r="B5075" t="s">
        <v>751</v>
      </c>
      <c r="C5075" t="s">
        <v>757</v>
      </c>
      <c r="D5075">
        <v>1997</v>
      </c>
      <c r="E5075">
        <v>5541.817499541673</v>
      </c>
      <c r="F5075" t="s">
        <v>753</v>
      </c>
      <c r="G5075" t="s">
        <v>775</v>
      </c>
      <c r="H5075" t="s">
        <v>765</v>
      </c>
      <c r="I5075" t="s">
        <v>777</v>
      </c>
    </row>
    <row r="5076" spans="1:9">
      <c r="A5076">
        <v>5075</v>
      </c>
      <c r="B5076" t="s">
        <v>751</v>
      </c>
      <c r="C5076" t="s">
        <v>757</v>
      </c>
      <c r="D5076">
        <v>1998</v>
      </c>
      <c r="E5076">
        <v>5486.6174098821539</v>
      </c>
      <c r="F5076" t="s">
        <v>753</v>
      </c>
      <c r="G5076" t="s">
        <v>775</v>
      </c>
      <c r="H5076" t="s">
        <v>765</v>
      </c>
      <c r="I5076" t="s">
        <v>777</v>
      </c>
    </row>
    <row r="5077" spans="1:9">
      <c r="A5077">
        <v>5076</v>
      </c>
      <c r="B5077" t="s">
        <v>751</v>
      </c>
      <c r="C5077" t="s">
        <v>757</v>
      </c>
      <c r="D5077">
        <v>1999</v>
      </c>
      <c r="E5077">
        <v>5470.411572966992</v>
      </c>
      <c r="F5077" t="s">
        <v>753</v>
      </c>
      <c r="G5077" t="s">
        <v>775</v>
      </c>
      <c r="H5077" t="s">
        <v>765</v>
      </c>
      <c r="I5077" t="s">
        <v>777</v>
      </c>
    </row>
    <row r="5078" spans="1:9">
      <c r="A5078">
        <v>5077</v>
      </c>
      <c r="B5078" t="s">
        <v>751</v>
      </c>
      <c r="C5078" t="s">
        <v>757</v>
      </c>
      <c r="D5078">
        <v>2000</v>
      </c>
      <c r="E5078">
        <v>5730.6583009045753</v>
      </c>
      <c r="F5078" t="s">
        <v>753</v>
      </c>
      <c r="G5078" t="s">
        <v>775</v>
      </c>
      <c r="H5078" t="s">
        <v>765</v>
      </c>
      <c r="I5078" t="s">
        <v>777</v>
      </c>
    </row>
    <row r="5079" spans="1:9">
      <c r="A5079">
        <v>5078</v>
      </c>
      <c r="B5079" t="s">
        <v>751</v>
      </c>
      <c r="C5079" t="s">
        <v>757</v>
      </c>
      <c r="D5079">
        <v>2001</v>
      </c>
      <c r="E5079">
        <v>6046.7248138094074</v>
      </c>
      <c r="F5079" t="s">
        <v>753</v>
      </c>
      <c r="G5079" t="s">
        <v>775</v>
      </c>
      <c r="H5079" t="s">
        <v>765</v>
      </c>
      <c r="I5079" t="s">
        <v>777</v>
      </c>
    </row>
    <row r="5080" spans="1:9">
      <c r="A5080">
        <v>5079</v>
      </c>
      <c r="B5080" t="s">
        <v>751</v>
      </c>
      <c r="C5080" t="s">
        <v>757</v>
      </c>
      <c r="D5080">
        <v>2002</v>
      </c>
      <c r="E5080">
        <v>6122.0963102291526</v>
      </c>
      <c r="F5080" t="s">
        <v>753</v>
      </c>
      <c r="G5080" t="s">
        <v>775</v>
      </c>
      <c r="H5080" t="s">
        <v>765</v>
      </c>
      <c r="I5080" t="s">
        <v>777</v>
      </c>
    </row>
    <row r="5081" spans="1:9">
      <c r="A5081">
        <v>5080</v>
      </c>
      <c r="B5081" t="s">
        <v>751</v>
      </c>
      <c r="C5081" t="s">
        <v>757</v>
      </c>
      <c r="D5081">
        <v>2003</v>
      </c>
      <c r="E5081">
        <v>6355.7599915833889</v>
      </c>
      <c r="F5081" t="s">
        <v>753</v>
      </c>
      <c r="G5081" t="s">
        <v>775</v>
      </c>
      <c r="H5081" t="s">
        <v>765</v>
      </c>
      <c r="I5081" t="s">
        <v>777</v>
      </c>
    </row>
    <row r="5082" spans="1:9">
      <c r="A5082">
        <v>5081</v>
      </c>
      <c r="B5082" t="s">
        <v>751</v>
      </c>
      <c r="C5082" t="s">
        <v>757</v>
      </c>
      <c r="D5082">
        <v>2004</v>
      </c>
      <c r="E5082">
        <v>6460.7452678960408</v>
      </c>
      <c r="F5082" t="s">
        <v>753</v>
      </c>
      <c r="G5082" t="s">
        <v>775</v>
      </c>
      <c r="H5082" t="s">
        <v>765</v>
      </c>
      <c r="I5082" t="s">
        <v>777</v>
      </c>
    </row>
    <row r="5083" spans="1:9">
      <c r="A5083">
        <v>5082</v>
      </c>
      <c r="B5083" t="s">
        <v>751</v>
      </c>
      <c r="C5083" t="s">
        <v>757</v>
      </c>
      <c r="D5083">
        <v>2005</v>
      </c>
      <c r="E5083">
        <v>6503.8542260926824</v>
      </c>
      <c r="F5083" t="s">
        <v>753</v>
      </c>
      <c r="G5083" t="s">
        <v>775</v>
      </c>
      <c r="H5083" t="s">
        <v>765</v>
      </c>
      <c r="I5083" t="s">
        <v>777</v>
      </c>
    </row>
    <row r="5084" spans="1:9">
      <c r="A5084">
        <v>5083</v>
      </c>
      <c r="B5084" t="s">
        <v>751</v>
      </c>
      <c r="C5084" t="s">
        <v>757</v>
      </c>
      <c r="D5084">
        <v>2006</v>
      </c>
      <c r="E5084">
        <v>6282.0089613653881</v>
      </c>
      <c r="F5084" t="s">
        <v>753</v>
      </c>
      <c r="G5084" t="s">
        <v>775</v>
      </c>
      <c r="H5084" t="s">
        <v>765</v>
      </c>
      <c r="I5084" t="s">
        <v>777</v>
      </c>
    </row>
    <row r="5085" spans="1:9">
      <c r="A5085">
        <v>5084</v>
      </c>
      <c r="B5085" t="s">
        <v>751</v>
      </c>
      <c r="C5085" t="s">
        <v>757</v>
      </c>
      <c r="D5085">
        <v>2007</v>
      </c>
      <c r="E5085">
        <v>6086.6318211180542</v>
      </c>
      <c r="F5085" t="s">
        <v>753</v>
      </c>
      <c r="G5085" t="s">
        <v>775</v>
      </c>
      <c r="H5085" t="s">
        <v>765</v>
      </c>
      <c r="I5085" t="s">
        <v>777</v>
      </c>
    </row>
    <row r="5086" spans="1:9">
      <c r="A5086">
        <v>5085</v>
      </c>
      <c r="B5086" t="s">
        <v>751</v>
      </c>
      <c r="C5086" t="s">
        <v>757</v>
      </c>
      <c r="D5086">
        <v>2008</v>
      </c>
      <c r="E5086">
        <v>6131.3754276390364</v>
      </c>
      <c r="F5086" t="s">
        <v>753</v>
      </c>
      <c r="G5086" t="s">
        <v>775</v>
      </c>
      <c r="H5086" t="s">
        <v>765</v>
      </c>
      <c r="I5086" t="s">
        <v>777</v>
      </c>
    </row>
    <row r="5087" spans="1:9">
      <c r="A5087">
        <v>5086</v>
      </c>
      <c r="B5087" t="s">
        <v>751</v>
      </c>
      <c r="C5087" t="s">
        <v>757</v>
      </c>
      <c r="D5087">
        <v>2009</v>
      </c>
      <c r="E5087">
        <v>6122.5637845038927</v>
      </c>
      <c r="F5087" t="s">
        <v>753</v>
      </c>
      <c r="G5087" t="s">
        <v>775</v>
      </c>
      <c r="H5087" t="s">
        <v>765</v>
      </c>
      <c r="I5087" t="s">
        <v>777</v>
      </c>
    </row>
    <row r="5088" spans="1:9">
      <c r="A5088">
        <v>5087</v>
      </c>
      <c r="B5088" t="s">
        <v>751</v>
      </c>
      <c r="C5088" t="s">
        <v>757</v>
      </c>
      <c r="D5088">
        <v>2010</v>
      </c>
      <c r="E5088">
        <v>6277.8167819743048</v>
      </c>
      <c r="F5088" t="s">
        <v>753</v>
      </c>
      <c r="G5088" t="s">
        <v>775</v>
      </c>
      <c r="H5088" t="s">
        <v>765</v>
      </c>
      <c r="I5088" t="s">
        <v>777</v>
      </c>
    </row>
    <row r="5089" spans="1:9">
      <c r="A5089">
        <v>5088</v>
      </c>
      <c r="B5089" t="s">
        <v>751</v>
      </c>
      <c r="C5089" t="s">
        <v>757</v>
      </c>
      <c r="D5089">
        <v>2011</v>
      </c>
      <c r="E5089">
        <v>6414.7990483492322</v>
      </c>
      <c r="F5089" t="s">
        <v>753</v>
      </c>
      <c r="G5089" t="s">
        <v>775</v>
      </c>
      <c r="H5089" t="s">
        <v>765</v>
      </c>
      <c r="I5089" t="s">
        <v>777</v>
      </c>
    </row>
    <row r="5090" spans="1:9">
      <c r="A5090">
        <v>5089</v>
      </c>
      <c r="B5090" t="s">
        <v>751</v>
      </c>
      <c r="C5090" t="s">
        <v>757</v>
      </c>
      <c r="D5090">
        <v>2012</v>
      </c>
      <c r="E5090">
        <v>6515.6608528543538</v>
      </c>
      <c r="F5090" t="s">
        <v>753</v>
      </c>
      <c r="G5090" t="s">
        <v>775</v>
      </c>
      <c r="H5090" t="s">
        <v>765</v>
      </c>
      <c r="I5090" t="s">
        <v>777</v>
      </c>
    </row>
    <row r="5091" spans="1:9">
      <c r="A5091">
        <v>5090</v>
      </c>
      <c r="B5091" t="s">
        <v>751</v>
      </c>
      <c r="C5091" t="s">
        <v>757</v>
      </c>
      <c r="D5091">
        <v>2013</v>
      </c>
      <c r="E5091">
        <v>6513.4080327276833</v>
      </c>
      <c r="F5091" t="s">
        <v>753</v>
      </c>
      <c r="G5091" t="s">
        <v>775</v>
      </c>
      <c r="H5091" t="s">
        <v>765</v>
      </c>
      <c r="I5091" t="s">
        <v>777</v>
      </c>
    </row>
    <row r="5092" spans="1:9">
      <c r="A5092">
        <v>5091</v>
      </c>
      <c r="B5092" t="s">
        <v>751</v>
      </c>
      <c r="C5092" t="s">
        <v>757</v>
      </c>
      <c r="D5092">
        <v>2014</v>
      </c>
      <c r="E5092">
        <v>6725.9861666025436</v>
      </c>
      <c r="F5092" t="s">
        <v>753</v>
      </c>
      <c r="G5092" t="s">
        <v>775</v>
      </c>
      <c r="H5092" t="s">
        <v>765</v>
      </c>
      <c r="I5092" t="s">
        <v>777</v>
      </c>
    </row>
    <row r="5093" spans="1:9">
      <c r="A5093">
        <v>5092</v>
      </c>
      <c r="B5093" t="s">
        <v>751</v>
      </c>
      <c r="C5093" t="s">
        <v>757</v>
      </c>
      <c r="D5093">
        <v>2015</v>
      </c>
      <c r="E5093">
        <v>6685.8989227000238</v>
      </c>
      <c r="F5093" t="s">
        <v>753</v>
      </c>
      <c r="G5093" t="s">
        <v>775</v>
      </c>
      <c r="H5093" t="s">
        <v>765</v>
      </c>
      <c r="I5093" t="s">
        <v>777</v>
      </c>
    </row>
    <row r="5094" spans="1:9">
      <c r="A5094">
        <v>5093</v>
      </c>
      <c r="B5094" t="s">
        <v>751</v>
      </c>
      <c r="C5094" t="s">
        <v>757</v>
      </c>
      <c r="D5094">
        <v>2016</v>
      </c>
      <c r="E5094">
        <v>6704.1946516296684</v>
      </c>
      <c r="F5094" t="s">
        <v>753</v>
      </c>
      <c r="G5094" t="s">
        <v>775</v>
      </c>
      <c r="H5094" t="s">
        <v>765</v>
      </c>
      <c r="I5094" t="s">
        <v>777</v>
      </c>
    </row>
    <row r="5095" spans="1:9">
      <c r="A5095">
        <v>5094</v>
      </c>
      <c r="B5095" t="s">
        <v>751</v>
      </c>
      <c r="C5095" t="s">
        <v>757</v>
      </c>
      <c r="D5095">
        <v>2017</v>
      </c>
      <c r="E5095">
        <v>6767.5240728407234</v>
      </c>
      <c r="F5095" t="s">
        <v>753</v>
      </c>
      <c r="G5095" t="s">
        <v>775</v>
      </c>
      <c r="H5095" t="s">
        <v>765</v>
      </c>
      <c r="I5095" t="s">
        <v>777</v>
      </c>
    </row>
    <row r="5096" spans="1:9">
      <c r="A5096">
        <v>5095</v>
      </c>
      <c r="B5096" t="s">
        <v>751</v>
      </c>
      <c r="C5096" t="s">
        <v>757</v>
      </c>
      <c r="D5096">
        <v>2018</v>
      </c>
      <c r="E5096">
        <v>6847.6396745394513</v>
      </c>
      <c r="F5096" t="s">
        <v>753</v>
      </c>
      <c r="G5096" t="s">
        <v>775</v>
      </c>
      <c r="H5096" t="s">
        <v>765</v>
      </c>
      <c r="I5096" t="s">
        <v>777</v>
      </c>
    </row>
    <row r="5097" spans="1:9">
      <c r="A5097">
        <v>5096</v>
      </c>
      <c r="B5097" t="s">
        <v>751</v>
      </c>
      <c r="C5097" t="s">
        <v>757</v>
      </c>
      <c r="D5097">
        <v>2019</v>
      </c>
      <c r="E5097">
        <v>6862.7021551674434</v>
      </c>
      <c r="F5097" t="s">
        <v>753</v>
      </c>
      <c r="G5097" t="s">
        <v>775</v>
      </c>
      <c r="H5097" t="s">
        <v>765</v>
      </c>
      <c r="I5097" t="s">
        <v>777</v>
      </c>
    </row>
    <row r="5098" spans="1:9">
      <c r="A5098">
        <v>5097</v>
      </c>
      <c r="B5098" t="s">
        <v>751</v>
      </c>
      <c r="C5098" t="s">
        <v>757</v>
      </c>
      <c r="D5098">
        <v>2020</v>
      </c>
      <c r="E5098">
        <v>6971.9488312831963</v>
      </c>
      <c r="F5098" t="s">
        <v>753</v>
      </c>
      <c r="G5098" t="s">
        <v>775</v>
      </c>
      <c r="H5098" t="s">
        <v>765</v>
      </c>
      <c r="I5098" t="s">
        <v>777</v>
      </c>
    </row>
    <row r="5099" spans="1:9">
      <c r="A5099">
        <v>5098</v>
      </c>
      <c r="B5099" t="s">
        <v>751</v>
      </c>
      <c r="C5099" t="s">
        <v>757</v>
      </c>
      <c r="D5099">
        <v>2021</v>
      </c>
      <c r="E5099">
        <v>6829.7204256400692</v>
      </c>
      <c r="F5099" t="s">
        <v>753</v>
      </c>
      <c r="G5099" t="s">
        <v>775</v>
      </c>
      <c r="H5099" t="s">
        <v>765</v>
      </c>
      <c r="I5099" t="s">
        <v>777</v>
      </c>
    </row>
    <row r="5100" spans="1:9">
      <c r="A5100">
        <v>5099</v>
      </c>
      <c r="B5100" t="s">
        <v>751</v>
      </c>
      <c r="C5100" t="s">
        <v>757</v>
      </c>
      <c r="D5100">
        <v>2022</v>
      </c>
      <c r="E5100">
        <v>6546.7525165624529</v>
      </c>
      <c r="F5100" t="s">
        <v>753</v>
      </c>
      <c r="G5100" t="s">
        <v>775</v>
      </c>
      <c r="H5100" t="s">
        <v>765</v>
      </c>
      <c r="I5100" t="s">
        <v>777</v>
      </c>
    </row>
    <row r="5101" spans="1:9">
      <c r="A5101">
        <v>5100</v>
      </c>
      <c r="B5101" t="s">
        <v>751</v>
      </c>
      <c r="C5101" t="s">
        <v>757</v>
      </c>
      <c r="D5101">
        <v>2023</v>
      </c>
      <c r="E5101">
        <v>6463.8111269898764</v>
      </c>
      <c r="F5101" t="s">
        <v>753</v>
      </c>
      <c r="G5101" t="s">
        <v>775</v>
      </c>
      <c r="H5101" t="s">
        <v>765</v>
      </c>
      <c r="I5101" t="s">
        <v>777</v>
      </c>
    </row>
    <row r="5102" spans="1:9">
      <c r="A5102">
        <v>5101</v>
      </c>
      <c r="B5102" t="s">
        <v>751</v>
      </c>
      <c r="C5102" t="s">
        <v>757</v>
      </c>
      <c r="D5102">
        <v>2024</v>
      </c>
      <c r="E5102">
        <v>6515.3883139999998</v>
      </c>
      <c r="F5102" t="s">
        <v>753</v>
      </c>
      <c r="G5102" t="s">
        <v>775</v>
      </c>
      <c r="H5102" t="s">
        <v>765</v>
      </c>
      <c r="I5102" t="s">
        <v>777</v>
      </c>
    </row>
    <row r="5103" spans="1:9">
      <c r="A5103">
        <v>5102</v>
      </c>
      <c r="B5103" t="s">
        <v>751</v>
      </c>
      <c r="C5103" t="s">
        <v>757</v>
      </c>
      <c r="D5103">
        <v>2025</v>
      </c>
      <c r="E5103">
        <v>6585.1713120000004</v>
      </c>
      <c r="F5103" t="s">
        <v>753</v>
      </c>
      <c r="G5103" t="s">
        <v>775</v>
      </c>
      <c r="H5103" t="s">
        <v>765</v>
      </c>
      <c r="I5103" t="s">
        <v>777</v>
      </c>
    </row>
    <row r="5104" spans="1:9">
      <c r="A5104">
        <v>5103</v>
      </c>
      <c r="B5104" t="s">
        <v>751</v>
      </c>
      <c r="C5104" t="s">
        <v>757</v>
      </c>
      <c r="D5104">
        <v>2026</v>
      </c>
      <c r="E5104">
        <v>6650.6501660000004</v>
      </c>
      <c r="F5104" t="s">
        <v>753</v>
      </c>
      <c r="G5104" t="s">
        <v>775</v>
      </c>
      <c r="H5104" t="s">
        <v>765</v>
      </c>
      <c r="I5104" t="s">
        <v>777</v>
      </c>
    </row>
    <row r="5105" spans="1:9">
      <c r="A5105">
        <v>5104</v>
      </c>
      <c r="B5105" t="s">
        <v>751</v>
      </c>
      <c r="C5105" t="s">
        <v>757</v>
      </c>
      <c r="D5105">
        <v>2027</v>
      </c>
      <c r="E5105">
        <v>6716.1549779999996</v>
      </c>
      <c r="F5105" t="s">
        <v>753</v>
      </c>
      <c r="G5105" t="s">
        <v>775</v>
      </c>
      <c r="H5105" t="s">
        <v>765</v>
      </c>
      <c r="I5105" t="s">
        <v>777</v>
      </c>
    </row>
    <row r="5106" spans="1:9">
      <c r="A5106">
        <v>5105</v>
      </c>
      <c r="B5106" t="s">
        <v>751</v>
      </c>
      <c r="C5106" t="s">
        <v>757</v>
      </c>
      <c r="D5106">
        <v>2028</v>
      </c>
      <c r="E5106">
        <v>6787.5281660000001</v>
      </c>
      <c r="F5106" t="s">
        <v>753</v>
      </c>
      <c r="G5106" t="s">
        <v>775</v>
      </c>
      <c r="H5106" t="s">
        <v>765</v>
      </c>
      <c r="I5106" t="s">
        <v>777</v>
      </c>
    </row>
    <row r="5107" spans="1:9">
      <c r="A5107">
        <v>5106</v>
      </c>
      <c r="B5107" t="s">
        <v>751</v>
      </c>
      <c r="C5107" t="s">
        <v>757</v>
      </c>
      <c r="D5107">
        <v>2029</v>
      </c>
      <c r="E5107">
        <v>6841.1436400000002</v>
      </c>
      <c r="F5107" t="s">
        <v>753</v>
      </c>
      <c r="G5107" t="s">
        <v>775</v>
      </c>
      <c r="H5107" t="s">
        <v>765</v>
      </c>
      <c r="I5107" t="s">
        <v>777</v>
      </c>
    </row>
    <row r="5108" spans="1:9">
      <c r="A5108">
        <v>5107</v>
      </c>
      <c r="B5108" t="s">
        <v>751</v>
      </c>
      <c r="C5108" t="s">
        <v>757</v>
      </c>
      <c r="D5108">
        <v>2030</v>
      </c>
      <c r="E5108">
        <v>6911.0084409999999</v>
      </c>
      <c r="F5108" t="s">
        <v>753</v>
      </c>
      <c r="G5108" t="s">
        <v>775</v>
      </c>
      <c r="H5108" t="s">
        <v>765</v>
      </c>
      <c r="I5108" t="s">
        <v>777</v>
      </c>
    </row>
    <row r="5109" spans="1:9">
      <c r="A5109">
        <v>5108</v>
      </c>
      <c r="B5109" t="s">
        <v>751</v>
      </c>
      <c r="C5109" t="s">
        <v>757</v>
      </c>
      <c r="D5109">
        <v>2031</v>
      </c>
      <c r="E5109">
        <v>6984.3688190000003</v>
      </c>
      <c r="F5109" t="s">
        <v>753</v>
      </c>
      <c r="G5109" t="s">
        <v>775</v>
      </c>
      <c r="H5109" t="s">
        <v>765</v>
      </c>
      <c r="I5109" t="s">
        <v>777</v>
      </c>
    </row>
    <row r="5110" spans="1:9">
      <c r="A5110">
        <v>5109</v>
      </c>
      <c r="B5110" t="s">
        <v>751</v>
      </c>
      <c r="C5110" t="s">
        <v>757</v>
      </c>
      <c r="D5110">
        <v>2032</v>
      </c>
      <c r="E5110">
        <v>7068.973199</v>
      </c>
      <c r="F5110" t="s">
        <v>753</v>
      </c>
      <c r="G5110" t="s">
        <v>775</v>
      </c>
      <c r="H5110" t="s">
        <v>765</v>
      </c>
      <c r="I5110" t="s">
        <v>777</v>
      </c>
    </row>
    <row r="5111" spans="1:9">
      <c r="A5111">
        <v>5110</v>
      </c>
      <c r="B5111" t="s">
        <v>751</v>
      </c>
      <c r="C5111" t="s">
        <v>757</v>
      </c>
      <c r="D5111">
        <v>2033</v>
      </c>
      <c r="E5111">
        <v>7135.5404740000004</v>
      </c>
      <c r="F5111" t="s">
        <v>753</v>
      </c>
      <c r="G5111" t="s">
        <v>775</v>
      </c>
      <c r="H5111" t="s">
        <v>765</v>
      </c>
      <c r="I5111" t="s">
        <v>777</v>
      </c>
    </row>
    <row r="5112" spans="1:9">
      <c r="A5112">
        <v>5111</v>
      </c>
      <c r="B5112" t="s">
        <v>751</v>
      </c>
      <c r="C5112" t="s">
        <v>757</v>
      </c>
      <c r="D5112">
        <v>2034</v>
      </c>
      <c r="E5112">
        <v>7211.6891530000003</v>
      </c>
      <c r="F5112" t="s">
        <v>753</v>
      </c>
      <c r="G5112" t="s">
        <v>775</v>
      </c>
      <c r="H5112" t="s">
        <v>765</v>
      </c>
      <c r="I5112" t="s">
        <v>777</v>
      </c>
    </row>
    <row r="5113" spans="1:9">
      <c r="A5113">
        <v>5112</v>
      </c>
      <c r="B5113" t="s">
        <v>751</v>
      </c>
      <c r="C5113" t="s">
        <v>757</v>
      </c>
      <c r="D5113">
        <v>2035</v>
      </c>
      <c r="E5113">
        <v>7287.7334620000001</v>
      </c>
      <c r="F5113" t="s">
        <v>753</v>
      </c>
      <c r="G5113" t="s">
        <v>775</v>
      </c>
      <c r="H5113" t="s">
        <v>765</v>
      </c>
      <c r="I5113" t="s">
        <v>777</v>
      </c>
    </row>
    <row r="5114" spans="1:9">
      <c r="A5114">
        <v>5113</v>
      </c>
      <c r="B5114" t="s">
        <v>751</v>
      </c>
      <c r="C5114" t="s">
        <v>757</v>
      </c>
      <c r="D5114">
        <v>2036</v>
      </c>
      <c r="E5114">
        <v>7343.6976059999997</v>
      </c>
      <c r="F5114" t="s">
        <v>753</v>
      </c>
      <c r="G5114" t="s">
        <v>775</v>
      </c>
      <c r="H5114" t="s">
        <v>765</v>
      </c>
      <c r="I5114" t="s">
        <v>777</v>
      </c>
    </row>
    <row r="5115" spans="1:9">
      <c r="A5115">
        <v>5114</v>
      </c>
      <c r="B5115" t="s">
        <v>751</v>
      </c>
      <c r="C5115" t="s">
        <v>757</v>
      </c>
      <c r="D5115">
        <v>2037</v>
      </c>
      <c r="E5115">
        <v>7380.4442440000003</v>
      </c>
      <c r="F5115" t="s">
        <v>753</v>
      </c>
      <c r="G5115" t="s">
        <v>775</v>
      </c>
      <c r="H5115" t="s">
        <v>765</v>
      </c>
      <c r="I5115" t="s">
        <v>777</v>
      </c>
    </row>
    <row r="5116" spans="1:9">
      <c r="A5116">
        <v>5115</v>
      </c>
      <c r="B5116" t="s">
        <v>751</v>
      </c>
      <c r="C5116" t="s">
        <v>757</v>
      </c>
      <c r="D5116">
        <v>2038</v>
      </c>
      <c r="E5116">
        <v>7427.0513950000004</v>
      </c>
      <c r="F5116" t="s">
        <v>753</v>
      </c>
      <c r="G5116" t="s">
        <v>775</v>
      </c>
      <c r="H5116" t="s">
        <v>765</v>
      </c>
      <c r="I5116" t="s">
        <v>777</v>
      </c>
    </row>
    <row r="5117" spans="1:9">
      <c r="A5117">
        <v>5116</v>
      </c>
      <c r="B5117" t="s">
        <v>751</v>
      </c>
      <c r="C5117" t="s">
        <v>757</v>
      </c>
      <c r="D5117">
        <v>2039</v>
      </c>
      <c r="E5117">
        <v>7473.8139549999996</v>
      </c>
      <c r="F5117" t="s">
        <v>753</v>
      </c>
      <c r="G5117" t="s">
        <v>775</v>
      </c>
      <c r="H5117" t="s">
        <v>765</v>
      </c>
      <c r="I5117" t="s">
        <v>777</v>
      </c>
    </row>
    <row r="5118" spans="1:9">
      <c r="A5118">
        <v>5117</v>
      </c>
      <c r="B5118" t="s">
        <v>751</v>
      </c>
      <c r="C5118" t="s">
        <v>757</v>
      </c>
      <c r="D5118">
        <v>2040</v>
      </c>
      <c r="E5118">
        <v>7530.7365540000001</v>
      </c>
      <c r="F5118" t="s">
        <v>753</v>
      </c>
      <c r="G5118" t="s">
        <v>775</v>
      </c>
      <c r="H5118" t="s">
        <v>765</v>
      </c>
      <c r="I5118" t="s">
        <v>777</v>
      </c>
    </row>
    <row r="5119" spans="1:9">
      <c r="A5119">
        <v>5118</v>
      </c>
      <c r="B5119" t="s">
        <v>751</v>
      </c>
      <c r="C5119" t="s">
        <v>757</v>
      </c>
      <c r="D5119">
        <v>2041</v>
      </c>
      <c r="E5119">
        <v>7567.9511730000004</v>
      </c>
      <c r="F5119" t="s">
        <v>753</v>
      </c>
      <c r="G5119" t="s">
        <v>775</v>
      </c>
      <c r="H5119" t="s">
        <v>765</v>
      </c>
      <c r="I5119" t="s">
        <v>777</v>
      </c>
    </row>
    <row r="5120" spans="1:9">
      <c r="A5120">
        <v>5119</v>
      </c>
      <c r="B5120" t="s">
        <v>751</v>
      </c>
      <c r="C5120" t="s">
        <v>757</v>
      </c>
      <c r="D5120">
        <v>2042</v>
      </c>
      <c r="E5120">
        <v>7615.3007310000003</v>
      </c>
      <c r="F5120" t="s">
        <v>753</v>
      </c>
      <c r="G5120" t="s">
        <v>775</v>
      </c>
      <c r="H5120" t="s">
        <v>765</v>
      </c>
      <c r="I5120" t="s">
        <v>777</v>
      </c>
    </row>
    <row r="5121" spans="1:9">
      <c r="A5121">
        <v>5120</v>
      </c>
      <c r="B5121" t="s">
        <v>751</v>
      </c>
      <c r="C5121" t="s">
        <v>757</v>
      </c>
      <c r="D5121">
        <v>2043</v>
      </c>
      <c r="E5121">
        <v>7662.8105580000001</v>
      </c>
      <c r="F5121" t="s">
        <v>753</v>
      </c>
      <c r="G5121" t="s">
        <v>775</v>
      </c>
      <c r="H5121" t="s">
        <v>765</v>
      </c>
      <c r="I5121" t="s">
        <v>777</v>
      </c>
    </row>
    <row r="5122" spans="1:9">
      <c r="A5122">
        <v>5121</v>
      </c>
      <c r="B5122" t="s">
        <v>751</v>
      </c>
      <c r="C5122" t="s">
        <v>757</v>
      </c>
      <c r="D5122">
        <v>2044</v>
      </c>
      <c r="E5122">
        <v>7720.7556670000004</v>
      </c>
      <c r="F5122" t="s">
        <v>753</v>
      </c>
      <c r="G5122" t="s">
        <v>775</v>
      </c>
      <c r="H5122" t="s">
        <v>765</v>
      </c>
      <c r="I5122" t="s">
        <v>777</v>
      </c>
    </row>
    <row r="5123" spans="1:9">
      <c r="A5123">
        <v>5122</v>
      </c>
      <c r="B5123" t="s">
        <v>751</v>
      </c>
      <c r="C5123" t="s">
        <v>757</v>
      </c>
      <c r="D5123">
        <v>2045</v>
      </c>
      <c r="E5123">
        <v>7758.4946529999997</v>
      </c>
      <c r="F5123" t="s">
        <v>753</v>
      </c>
      <c r="G5123" t="s">
        <v>775</v>
      </c>
      <c r="H5123" t="s">
        <v>765</v>
      </c>
      <c r="I5123" t="s">
        <v>777</v>
      </c>
    </row>
    <row r="5124" spans="1:9">
      <c r="A5124">
        <v>5123</v>
      </c>
      <c r="B5124" t="s">
        <v>751</v>
      </c>
      <c r="C5124" t="s">
        <v>757</v>
      </c>
      <c r="D5124">
        <v>2046</v>
      </c>
      <c r="E5124">
        <v>7806.6223630000004</v>
      </c>
      <c r="F5124" t="s">
        <v>753</v>
      </c>
      <c r="G5124" t="s">
        <v>775</v>
      </c>
      <c r="H5124" t="s">
        <v>765</v>
      </c>
      <c r="I5124" t="s">
        <v>777</v>
      </c>
    </row>
    <row r="5125" spans="1:9">
      <c r="A5125">
        <v>5124</v>
      </c>
      <c r="B5125" t="s">
        <v>751</v>
      </c>
      <c r="C5125" t="s">
        <v>757</v>
      </c>
      <c r="D5125">
        <v>2047</v>
      </c>
      <c r="E5125">
        <v>7854.9168790000003</v>
      </c>
      <c r="F5125" t="s">
        <v>753</v>
      </c>
      <c r="G5125" t="s">
        <v>775</v>
      </c>
      <c r="H5125" t="s">
        <v>765</v>
      </c>
      <c r="I5125" t="s">
        <v>777</v>
      </c>
    </row>
    <row r="5126" spans="1:9">
      <c r="A5126">
        <v>5125</v>
      </c>
      <c r="B5126" t="s">
        <v>751</v>
      </c>
      <c r="C5126" t="s">
        <v>757</v>
      </c>
      <c r="D5126">
        <v>2048</v>
      </c>
      <c r="E5126">
        <v>7913.9326970000002</v>
      </c>
      <c r="F5126" t="s">
        <v>753</v>
      </c>
      <c r="G5126" t="s">
        <v>775</v>
      </c>
      <c r="H5126" t="s">
        <v>765</v>
      </c>
      <c r="I5126" t="s">
        <v>777</v>
      </c>
    </row>
    <row r="5127" spans="1:9">
      <c r="A5127">
        <v>5126</v>
      </c>
      <c r="B5127" t="s">
        <v>751</v>
      </c>
      <c r="C5127" t="s">
        <v>757</v>
      </c>
      <c r="D5127">
        <v>2049</v>
      </c>
      <c r="E5127">
        <v>7952.2430029999996</v>
      </c>
      <c r="F5127" t="s">
        <v>753</v>
      </c>
      <c r="G5127" t="s">
        <v>775</v>
      </c>
      <c r="H5127" t="s">
        <v>765</v>
      </c>
      <c r="I5127" t="s">
        <v>777</v>
      </c>
    </row>
    <row r="5128" spans="1:9">
      <c r="A5128">
        <v>5127</v>
      </c>
      <c r="B5128" t="s">
        <v>751</v>
      </c>
      <c r="C5128" t="s">
        <v>757</v>
      </c>
      <c r="D5128">
        <v>2050</v>
      </c>
      <c r="E5128">
        <v>7990.4450669999997</v>
      </c>
      <c r="F5128" t="s">
        <v>753</v>
      </c>
      <c r="G5128" t="s">
        <v>775</v>
      </c>
      <c r="H5128" t="s">
        <v>765</v>
      </c>
      <c r="I5128" t="s">
        <v>777</v>
      </c>
    </row>
    <row r="5129" spans="1:9">
      <c r="A5129">
        <v>5128</v>
      </c>
      <c r="B5129" t="s">
        <v>152</v>
      </c>
      <c r="C5129" t="s">
        <v>752</v>
      </c>
      <c r="D5129">
        <v>1990</v>
      </c>
      <c r="E5129">
        <v>30.911999999999999</v>
      </c>
      <c r="F5129" t="s">
        <v>753</v>
      </c>
      <c r="G5129" t="s">
        <v>775</v>
      </c>
      <c r="H5129" t="s">
        <v>765</v>
      </c>
      <c r="I5129" t="s">
        <v>777</v>
      </c>
    </row>
    <row r="5130" spans="1:9">
      <c r="A5130">
        <v>5129</v>
      </c>
      <c r="B5130" t="s">
        <v>152</v>
      </c>
      <c r="C5130" t="s">
        <v>752</v>
      </c>
      <c r="D5130">
        <v>1991</v>
      </c>
      <c r="E5130">
        <v>52.808</v>
      </c>
      <c r="F5130" t="s">
        <v>753</v>
      </c>
      <c r="G5130" t="s">
        <v>775</v>
      </c>
      <c r="H5130" t="s">
        <v>765</v>
      </c>
      <c r="I5130" t="s">
        <v>777</v>
      </c>
    </row>
    <row r="5131" spans="1:9">
      <c r="A5131">
        <v>5130</v>
      </c>
      <c r="B5131" t="s">
        <v>152</v>
      </c>
      <c r="C5131" t="s">
        <v>752</v>
      </c>
      <c r="D5131">
        <v>1992</v>
      </c>
      <c r="E5131">
        <v>44.758000000000003</v>
      </c>
      <c r="F5131" t="s">
        <v>753</v>
      </c>
      <c r="G5131" t="s">
        <v>775</v>
      </c>
      <c r="H5131" t="s">
        <v>765</v>
      </c>
      <c r="I5131" t="s">
        <v>777</v>
      </c>
    </row>
    <row r="5132" spans="1:9">
      <c r="A5132">
        <v>5131</v>
      </c>
      <c r="B5132" t="s">
        <v>152</v>
      </c>
      <c r="C5132" t="s">
        <v>752</v>
      </c>
      <c r="D5132">
        <v>1993</v>
      </c>
      <c r="E5132">
        <v>50.231999999999999</v>
      </c>
      <c r="F5132" t="s">
        <v>753</v>
      </c>
      <c r="G5132" t="s">
        <v>775</v>
      </c>
      <c r="H5132" t="s">
        <v>765</v>
      </c>
      <c r="I5132" t="s">
        <v>777</v>
      </c>
    </row>
    <row r="5133" spans="1:9">
      <c r="A5133">
        <v>5132</v>
      </c>
      <c r="B5133" t="s">
        <v>152</v>
      </c>
      <c r="C5133" t="s">
        <v>752</v>
      </c>
      <c r="D5133">
        <v>1994</v>
      </c>
      <c r="E5133">
        <v>62.983199999999997</v>
      </c>
      <c r="F5133" t="s">
        <v>753</v>
      </c>
      <c r="G5133" t="s">
        <v>775</v>
      </c>
      <c r="H5133" t="s">
        <v>765</v>
      </c>
      <c r="I5133" t="s">
        <v>777</v>
      </c>
    </row>
    <row r="5134" spans="1:9">
      <c r="A5134">
        <v>5133</v>
      </c>
      <c r="B5134" t="s">
        <v>152</v>
      </c>
      <c r="C5134" t="s">
        <v>752</v>
      </c>
      <c r="D5134">
        <v>1995</v>
      </c>
      <c r="E5134">
        <v>88.619809599999996</v>
      </c>
      <c r="F5134" t="s">
        <v>753</v>
      </c>
      <c r="G5134" t="s">
        <v>775</v>
      </c>
      <c r="H5134" t="s">
        <v>765</v>
      </c>
      <c r="I5134" t="s">
        <v>777</v>
      </c>
    </row>
    <row r="5135" spans="1:9">
      <c r="A5135">
        <v>5134</v>
      </c>
      <c r="B5135" t="s">
        <v>152</v>
      </c>
      <c r="C5135" t="s">
        <v>752</v>
      </c>
      <c r="D5135">
        <v>1996</v>
      </c>
      <c r="E5135">
        <v>118.9241956</v>
      </c>
      <c r="F5135" t="s">
        <v>753</v>
      </c>
      <c r="G5135" t="s">
        <v>775</v>
      </c>
      <c r="H5135" t="s">
        <v>765</v>
      </c>
      <c r="I5135" t="s">
        <v>777</v>
      </c>
    </row>
    <row r="5136" spans="1:9">
      <c r="A5136">
        <v>5135</v>
      </c>
      <c r="B5136" t="s">
        <v>152</v>
      </c>
      <c r="C5136" t="s">
        <v>752</v>
      </c>
      <c r="D5136">
        <v>1997</v>
      </c>
      <c r="E5136">
        <v>122.6756888</v>
      </c>
      <c r="F5136" t="s">
        <v>753</v>
      </c>
      <c r="G5136" t="s">
        <v>775</v>
      </c>
      <c r="H5136" t="s">
        <v>765</v>
      </c>
      <c r="I5136" t="s">
        <v>777</v>
      </c>
    </row>
    <row r="5137" spans="1:9">
      <c r="A5137">
        <v>5136</v>
      </c>
      <c r="B5137" t="s">
        <v>152</v>
      </c>
      <c r="C5137" t="s">
        <v>752</v>
      </c>
      <c r="D5137">
        <v>1998</v>
      </c>
      <c r="E5137">
        <v>115.4954108</v>
      </c>
      <c r="F5137" t="s">
        <v>753</v>
      </c>
      <c r="G5137" t="s">
        <v>775</v>
      </c>
      <c r="H5137" t="s">
        <v>765</v>
      </c>
      <c r="I5137" t="s">
        <v>777</v>
      </c>
    </row>
    <row r="5138" spans="1:9">
      <c r="A5138">
        <v>5137</v>
      </c>
      <c r="B5138" t="s">
        <v>152</v>
      </c>
      <c r="C5138" t="s">
        <v>752</v>
      </c>
      <c r="D5138">
        <v>1999</v>
      </c>
      <c r="E5138">
        <v>132.8328568</v>
      </c>
      <c r="F5138" t="s">
        <v>753</v>
      </c>
      <c r="G5138" t="s">
        <v>775</v>
      </c>
      <c r="H5138" t="s">
        <v>765</v>
      </c>
      <c r="I5138" t="s">
        <v>777</v>
      </c>
    </row>
    <row r="5139" spans="1:9">
      <c r="A5139">
        <v>5138</v>
      </c>
      <c r="B5139" t="s">
        <v>152</v>
      </c>
      <c r="C5139" t="s">
        <v>752</v>
      </c>
      <c r="D5139">
        <v>2000</v>
      </c>
      <c r="E5139">
        <v>155.24676160000001</v>
      </c>
      <c r="F5139" t="s">
        <v>753</v>
      </c>
      <c r="G5139" t="s">
        <v>775</v>
      </c>
      <c r="H5139" t="s">
        <v>765</v>
      </c>
      <c r="I5139" t="s">
        <v>777</v>
      </c>
    </row>
    <row r="5140" spans="1:9">
      <c r="A5140">
        <v>5139</v>
      </c>
      <c r="B5140" t="s">
        <v>152</v>
      </c>
      <c r="C5140" t="s">
        <v>752</v>
      </c>
      <c r="D5140">
        <v>2001</v>
      </c>
      <c r="E5140">
        <v>137.3219876</v>
      </c>
      <c r="F5140" t="s">
        <v>753</v>
      </c>
      <c r="G5140" t="s">
        <v>775</v>
      </c>
      <c r="H5140" t="s">
        <v>765</v>
      </c>
      <c r="I5140" t="s">
        <v>777</v>
      </c>
    </row>
    <row r="5141" spans="1:9">
      <c r="A5141">
        <v>5140</v>
      </c>
      <c r="B5141" t="s">
        <v>152</v>
      </c>
      <c r="C5141" t="s">
        <v>752</v>
      </c>
      <c r="D5141">
        <v>2002</v>
      </c>
      <c r="E5141">
        <v>146.9207432</v>
      </c>
      <c r="F5141" t="s">
        <v>753</v>
      </c>
      <c r="G5141" t="s">
        <v>775</v>
      </c>
      <c r="H5141" t="s">
        <v>765</v>
      </c>
      <c r="I5141" t="s">
        <v>777</v>
      </c>
    </row>
    <row r="5142" spans="1:9">
      <c r="A5142">
        <v>5141</v>
      </c>
      <c r="B5142" t="s">
        <v>152</v>
      </c>
      <c r="C5142" t="s">
        <v>752</v>
      </c>
      <c r="D5142">
        <v>2003</v>
      </c>
      <c r="E5142">
        <v>62.320974800000002</v>
      </c>
      <c r="F5142" t="s">
        <v>753</v>
      </c>
      <c r="G5142" t="s">
        <v>775</v>
      </c>
      <c r="H5142" t="s">
        <v>765</v>
      </c>
      <c r="I5142" t="s">
        <v>777</v>
      </c>
    </row>
    <row r="5143" spans="1:9">
      <c r="A5143">
        <v>5142</v>
      </c>
      <c r="B5143" t="s">
        <v>152</v>
      </c>
      <c r="C5143" t="s">
        <v>752</v>
      </c>
      <c r="D5143">
        <v>2004</v>
      </c>
      <c r="E5143">
        <v>70.054899599999999</v>
      </c>
      <c r="F5143" t="s">
        <v>753</v>
      </c>
      <c r="G5143" t="s">
        <v>775</v>
      </c>
      <c r="H5143" t="s">
        <v>765</v>
      </c>
      <c r="I5143" t="s">
        <v>777</v>
      </c>
    </row>
    <row r="5144" spans="1:9">
      <c r="A5144">
        <v>5143</v>
      </c>
      <c r="B5144" t="s">
        <v>152</v>
      </c>
      <c r="C5144" t="s">
        <v>752</v>
      </c>
      <c r="D5144">
        <v>2005</v>
      </c>
      <c r="E5144">
        <v>22.103045999999999</v>
      </c>
      <c r="F5144" t="s">
        <v>753</v>
      </c>
      <c r="G5144" t="s">
        <v>775</v>
      </c>
      <c r="H5144" t="s">
        <v>765</v>
      </c>
      <c r="I5144" t="s">
        <v>777</v>
      </c>
    </row>
    <row r="5145" spans="1:9">
      <c r="A5145">
        <v>5144</v>
      </c>
      <c r="B5145" t="s">
        <v>152</v>
      </c>
      <c r="C5145" t="s">
        <v>752</v>
      </c>
      <c r="D5145">
        <v>2006</v>
      </c>
      <c r="E5145">
        <v>26.031123999999998</v>
      </c>
      <c r="F5145" t="s">
        <v>753</v>
      </c>
      <c r="G5145" t="s">
        <v>775</v>
      </c>
      <c r="H5145" t="s">
        <v>765</v>
      </c>
      <c r="I5145" t="s">
        <v>777</v>
      </c>
    </row>
    <row r="5146" spans="1:9">
      <c r="A5146">
        <v>5145</v>
      </c>
      <c r="B5146" t="s">
        <v>152</v>
      </c>
      <c r="C5146" t="s">
        <v>752</v>
      </c>
      <c r="D5146">
        <v>2007</v>
      </c>
      <c r="E5146">
        <v>27.993456399999999</v>
      </c>
      <c r="F5146" t="s">
        <v>753</v>
      </c>
      <c r="G5146" t="s">
        <v>775</v>
      </c>
      <c r="H5146" t="s">
        <v>765</v>
      </c>
      <c r="I5146" t="s">
        <v>777</v>
      </c>
    </row>
    <row r="5147" spans="1:9">
      <c r="A5147">
        <v>5146</v>
      </c>
      <c r="B5147" t="s">
        <v>152</v>
      </c>
      <c r="C5147" t="s">
        <v>752</v>
      </c>
      <c r="D5147">
        <v>2008</v>
      </c>
      <c r="E5147">
        <v>36.728479200000002</v>
      </c>
      <c r="F5147" t="s">
        <v>753</v>
      </c>
      <c r="G5147" t="s">
        <v>775</v>
      </c>
      <c r="H5147" t="s">
        <v>765</v>
      </c>
      <c r="I5147" t="s">
        <v>777</v>
      </c>
    </row>
    <row r="5148" spans="1:9">
      <c r="A5148">
        <v>5147</v>
      </c>
      <c r="B5148" t="s">
        <v>152</v>
      </c>
      <c r="C5148" t="s">
        <v>752</v>
      </c>
      <c r="D5148">
        <v>2009</v>
      </c>
      <c r="E5148">
        <v>52.959984000000013</v>
      </c>
      <c r="F5148" t="s">
        <v>753</v>
      </c>
      <c r="G5148" t="s">
        <v>775</v>
      </c>
      <c r="H5148" t="s">
        <v>765</v>
      </c>
      <c r="I5148" t="s">
        <v>777</v>
      </c>
    </row>
    <row r="5149" spans="1:9">
      <c r="A5149">
        <v>5148</v>
      </c>
      <c r="B5149" t="s">
        <v>152</v>
      </c>
      <c r="C5149" t="s">
        <v>752</v>
      </c>
      <c r="D5149">
        <v>2010</v>
      </c>
      <c r="E5149">
        <v>53.373045599999998</v>
      </c>
      <c r="F5149" t="s">
        <v>753</v>
      </c>
      <c r="G5149" t="s">
        <v>775</v>
      </c>
      <c r="H5149" t="s">
        <v>765</v>
      </c>
      <c r="I5149" t="s">
        <v>777</v>
      </c>
    </row>
    <row r="5150" spans="1:9">
      <c r="A5150">
        <v>5149</v>
      </c>
      <c r="B5150" t="s">
        <v>152</v>
      </c>
      <c r="C5150" t="s">
        <v>752</v>
      </c>
      <c r="D5150">
        <v>2011</v>
      </c>
      <c r="E5150">
        <v>53.646681200000003</v>
      </c>
      <c r="F5150" t="s">
        <v>753</v>
      </c>
      <c r="G5150" t="s">
        <v>775</v>
      </c>
      <c r="H5150" t="s">
        <v>765</v>
      </c>
      <c r="I5150" t="s">
        <v>777</v>
      </c>
    </row>
    <row r="5151" spans="1:9">
      <c r="A5151">
        <v>5150</v>
      </c>
      <c r="B5151" t="s">
        <v>152</v>
      </c>
      <c r="C5151" t="s">
        <v>752</v>
      </c>
      <c r="D5151">
        <v>2012</v>
      </c>
      <c r="E5151">
        <v>71.326992799999999</v>
      </c>
      <c r="F5151" t="s">
        <v>753</v>
      </c>
      <c r="G5151" t="s">
        <v>775</v>
      </c>
      <c r="H5151" t="s">
        <v>765</v>
      </c>
      <c r="I5151" t="s">
        <v>777</v>
      </c>
    </row>
    <row r="5152" spans="1:9">
      <c r="A5152">
        <v>5151</v>
      </c>
      <c r="B5152" t="s">
        <v>152</v>
      </c>
      <c r="C5152" t="s">
        <v>752</v>
      </c>
      <c r="D5152">
        <v>2013</v>
      </c>
      <c r="E5152">
        <v>91.447162800000001</v>
      </c>
      <c r="F5152" t="s">
        <v>753</v>
      </c>
      <c r="G5152" t="s">
        <v>775</v>
      </c>
      <c r="H5152" t="s">
        <v>765</v>
      </c>
      <c r="I5152" t="s">
        <v>777</v>
      </c>
    </row>
    <row r="5153" spans="1:9">
      <c r="A5153">
        <v>5152</v>
      </c>
      <c r="B5153" t="s">
        <v>152</v>
      </c>
      <c r="C5153" t="s">
        <v>752</v>
      </c>
      <c r="D5153">
        <v>2014</v>
      </c>
      <c r="E5153">
        <v>141.6592632</v>
      </c>
      <c r="F5153" t="s">
        <v>753</v>
      </c>
      <c r="G5153" t="s">
        <v>775</v>
      </c>
      <c r="H5153" t="s">
        <v>765</v>
      </c>
      <c r="I5153" t="s">
        <v>777</v>
      </c>
    </row>
    <row r="5154" spans="1:9">
      <c r="A5154">
        <v>5153</v>
      </c>
      <c r="B5154" t="s">
        <v>152</v>
      </c>
      <c r="C5154" t="s">
        <v>752</v>
      </c>
      <c r="D5154">
        <v>2015</v>
      </c>
      <c r="E5154">
        <v>119.5052124</v>
      </c>
      <c r="F5154" t="s">
        <v>753</v>
      </c>
      <c r="G5154" t="s">
        <v>775</v>
      </c>
      <c r="H5154" t="s">
        <v>765</v>
      </c>
      <c r="I5154" t="s">
        <v>777</v>
      </c>
    </row>
    <row r="5155" spans="1:9">
      <c r="A5155">
        <v>5154</v>
      </c>
      <c r="B5155" t="s">
        <v>152</v>
      </c>
      <c r="C5155" t="s">
        <v>752</v>
      </c>
      <c r="D5155">
        <v>2016</v>
      </c>
      <c r="E5155">
        <v>140.31102396514169</v>
      </c>
      <c r="F5155" t="s">
        <v>753</v>
      </c>
      <c r="G5155" t="s">
        <v>775</v>
      </c>
      <c r="H5155" t="s">
        <v>765</v>
      </c>
      <c r="I5155" t="s">
        <v>777</v>
      </c>
    </row>
    <row r="5156" spans="1:9">
      <c r="A5156">
        <v>5155</v>
      </c>
      <c r="B5156" t="s">
        <v>152</v>
      </c>
      <c r="C5156" t="s">
        <v>752</v>
      </c>
      <c r="D5156">
        <v>2017</v>
      </c>
      <c r="E5156">
        <v>125.4601516</v>
      </c>
      <c r="F5156" t="s">
        <v>753</v>
      </c>
      <c r="G5156" t="s">
        <v>775</v>
      </c>
      <c r="H5156" t="s">
        <v>765</v>
      </c>
      <c r="I5156" t="s">
        <v>777</v>
      </c>
    </row>
    <row r="5157" spans="1:9">
      <c r="A5157">
        <v>5156</v>
      </c>
      <c r="B5157" t="s">
        <v>152</v>
      </c>
      <c r="C5157" t="s">
        <v>752</v>
      </c>
      <c r="D5157">
        <v>2018</v>
      </c>
      <c r="E5157">
        <v>103.3386872</v>
      </c>
      <c r="F5157" t="s">
        <v>753</v>
      </c>
      <c r="G5157" t="s">
        <v>775</v>
      </c>
      <c r="H5157" t="s">
        <v>765</v>
      </c>
      <c r="I5157" t="s">
        <v>777</v>
      </c>
    </row>
    <row r="5158" spans="1:9">
      <c r="A5158">
        <v>5157</v>
      </c>
      <c r="B5158" t="s">
        <v>152</v>
      </c>
      <c r="C5158" t="s">
        <v>752</v>
      </c>
      <c r="D5158">
        <v>2019</v>
      </c>
      <c r="E5158">
        <v>120.09956</v>
      </c>
      <c r="F5158" t="s">
        <v>753</v>
      </c>
      <c r="G5158" t="s">
        <v>775</v>
      </c>
      <c r="H5158" t="s">
        <v>765</v>
      </c>
      <c r="I5158" t="s">
        <v>777</v>
      </c>
    </row>
    <row r="5159" spans="1:9">
      <c r="A5159">
        <v>5158</v>
      </c>
      <c r="B5159" t="s">
        <v>152</v>
      </c>
      <c r="C5159" t="s">
        <v>752</v>
      </c>
      <c r="D5159">
        <v>2020</v>
      </c>
      <c r="E5159">
        <v>107.6878768</v>
      </c>
      <c r="F5159" t="s">
        <v>753</v>
      </c>
      <c r="G5159" t="s">
        <v>775</v>
      </c>
      <c r="H5159" t="s">
        <v>765</v>
      </c>
      <c r="I5159" t="s">
        <v>777</v>
      </c>
    </row>
    <row r="5160" spans="1:9">
      <c r="A5160">
        <v>5159</v>
      </c>
      <c r="B5160" t="s">
        <v>152</v>
      </c>
      <c r="C5160" t="s">
        <v>752</v>
      </c>
      <c r="D5160">
        <v>2021</v>
      </c>
      <c r="E5160">
        <v>86.937617199999991</v>
      </c>
      <c r="F5160" t="s">
        <v>753</v>
      </c>
      <c r="G5160" t="s">
        <v>775</v>
      </c>
      <c r="H5160" t="s">
        <v>765</v>
      </c>
      <c r="I5160" t="s">
        <v>777</v>
      </c>
    </row>
    <row r="5161" spans="1:9">
      <c r="A5161">
        <v>5160</v>
      </c>
      <c r="B5161" t="s">
        <v>152</v>
      </c>
      <c r="C5161" t="s">
        <v>752</v>
      </c>
      <c r="D5161">
        <v>2022</v>
      </c>
      <c r="E5161">
        <v>78.120935200000005</v>
      </c>
      <c r="F5161" t="s">
        <v>753</v>
      </c>
      <c r="G5161" t="s">
        <v>775</v>
      </c>
      <c r="H5161" t="s">
        <v>765</v>
      </c>
      <c r="I5161" t="s">
        <v>777</v>
      </c>
    </row>
    <row r="5162" spans="1:9">
      <c r="A5162">
        <v>5161</v>
      </c>
      <c r="B5162" t="s">
        <v>152</v>
      </c>
      <c r="C5162" t="s">
        <v>752</v>
      </c>
      <c r="D5162">
        <v>2023</v>
      </c>
      <c r="E5162">
        <v>89.355901599999996</v>
      </c>
      <c r="F5162" t="s">
        <v>753</v>
      </c>
      <c r="G5162" t="s">
        <v>775</v>
      </c>
      <c r="H5162" t="s">
        <v>765</v>
      </c>
      <c r="I5162" t="s">
        <v>777</v>
      </c>
    </row>
    <row r="5163" spans="1:9">
      <c r="A5163">
        <v>5162</v>
      </c>
      <c r="B5163" t="s">
        <v>152</v>
      </c>
      <c r="C5163" t="s">
        <v>752</v>
      </c>
      <c r="D5163">
        <v>2024</v>
      </c>
      <c r="E5163">
        <v>43.046774249999999</v>
      </c>
      <c r="F5163" t="s">
        <v>753</v>
      </c>
      <c r="G5163" t="s">
        <v>775</v>
      </c>
      <c r="H5163" t="s">
        <v>765</v>
      </c>
      <c r="I5163" t="s">
        <v>777</v>
      </c>
    </row>
    <row r="5164" spans="1:9">
      <c r="A5164">
        <v>5163</v>
      </c>
      <c r="B5164" t="s">
        <v>152</v>
      </c>
      <c r="C5164" t="s">
        <v>752</v>
      </c>
      <c r="D5164">
        <v>2025</v>
      </c>
      <c r="E5164">
        <v>104.9065832</v>
      </c>
      <c r="F5164" t="s">
        <v>753</v>
      </c>
      <c r="G5164" t="s">
        <v>775</v>
      </c>
      <c r="H5164" t="s">
        <v>765</v>
      </c>
      <c r="I5164" t="s">
        <v>777</v>
      </c>
    </row>
    <row r="5165" spans="1:9">
      <c r="A5165">
        <v>5164</v>
      </c>
      <c r="B5165" t="s">
        <v>152</v>
      </c>
      <c r="C5165" t="s">
        <v>752</v>
      </c>
      <c r="D5165">
        <v>2026</v>
      </c>
      <c r="E5165">
        <v>104.9065832</v>
      </c>
      <c r="F5165" t="s">
        <v>753</v>
      </c>
      <c r="G5165" t="s">
        <v>775</v>
      </c>
      <c r="H5165" t="s">
        <v>765</v>
      </c>
      <c r="I5165" t="s">
        <v>777</v>
      </c>
    </row>
    <row r="5166" spans="1:9">
      <c r="A5166">
        <v>5165</v>
      </c>
      <c r="B5166" t="s">
        <v>152</v>
      </c>
      <c r="C5166" t="s">
        <v>752</v>
      </c>
      <c r="D5166">
        <v>2027</v>
      </c>
      <c r="E5166">
        <v>104.9065832</v>
      </c>
      <c r="F5166" t="s">
        <v>753</v>
      </c>
      <c r="G5166" t="s">
        <v>775</v>
      </c>
      <c r="H5166" t="s">
        <v>765</v>
      </c>
      <c r="I5166" t="s">
        <v>777</v>
      </c>
    </row>
    <row r="5167" spans="1:9">
      <c r="A5167">
        <v>5166</v>
      </c>
      <c r="B5167" t="s">
        <v>152</v>
      </c>
      <c r="C5167" t="s">
        <v>752</v>
      </c>
      <c r="D5167">
        <v>2028</v>
      </c>
      <c r="E5167">
        <v>104.9065832</v>
      </c>
      <c r="F5167" t="s">
        <v>753</v>
      </c>
      <c r="G5167" t="s">
        <v>775</v>
      </c>
      <c r="H5167" t="s">
        <v>765</v>
      </c>
      <c r="I5167" t="s">
        <v>777</v>
      </c>
    </row>
    <row r="5168" spans="1:9">
      <c r="A5168">
        <v>5167</v>
      </c>
      <c r="B5168" t="s">
        <v>152</v>
      </c>
      <c r="C5168" t="s">
        <v>752</v>
      </c>
      <c r="D5168">
        <v>2029</v>
      </c>
      <c r="E5168">
        <v>104.9065832</v>
      </c>
      <c r="F5168" t="s">
        <v>753</v>
      </c>
      <c r="G5168" t="s">
        <v>775</v>
      </c>
      <c r="H5168" t="s">
        <v>765</v>
      </c>
      <c r="I5168" t="s">
        <v>777</v>
      </c>
    </row>
    <row r="5169" spans="1:9">
      <c r="A5169">
        <v>5168</v>
      </c>
      <c r="B5169" t="s">
        <v>152</v>
      </c>
      <c r="C5169" t="s">
        <v>752</v>
      </c>
      <c r="D5169">
        <v>2030</v>
      </c>
      <c r="E5169">
        <v>52.453291589999999</v>
      </c>
      <c r="F5169" t="s">
        <v>753</v>
      </c>
      <c r="G5169" t="s">
        <v>775</v>
      </c>
      <c r="H5169" t="s">
        <v>765</v>
      </c>
      <c r="I5169" t="s">
        <v>777</v>
      </c>
    </row>
    <row r="5170" spans="1:9">
      <c r="A5170">
        <v>5169</v>
      </c>
      <c r="B5170" t="s">
        <v>152</v>
      </c>
      <c r="C5170" t="s">
        <v>752</v>
      </c>
      <c r="D5170">
        <v>2031</v>
      </c>
      <c r="E5170">
        <v>52.453291589999999</v>
      </c>
      <c r="F5170" t="s">
        <v>753</v>
      </c>
      <c r="G5170" t="s">
        <v>775</v>
      </c>
      <c r="H5170" t="s">
        <v>765</v>
      </c>
      <c r="I5170" t="s">
        <v>777</v>
      </c>
    </row>
    <row r="5171" spans="1:9">
      <c r="A5171">
        <v>5170</v>
      </c>
      <c r="B5171" t="s">
        <v>152</v>
      </c>
      <c r="C5171" t="s">
        <v>752</v>
      </c>
      <c r="D5171">
        <v>2032</v>
      </c>
      <c r="E5171">
        <v>52.453291589999999</v>
      </c>
      <c r="F5171" t="s">
        <v>753</v>
      </c>
      <c r="G5171" t="s">
        <v>775</v>
      </c>
      <c r="H5171" t="s">
        <v>765</v>
      </c>
      <c r="I5171" t="s">
        <v>777</v>
      </c>
    </row>
    <row r="5172" spans="1:9">
      <c r="A5172">
        <v>5171</v>
      </c>
      <c r="B5172" t="s">
        <v>152</v>
      </c>
      <c r="C5172" t="s">
        <v>752</v>
      </c>
      <c r="D5172">
        <v>2033</v>
      </c>
      <c r="E5172">
        <v>52.453291589999999</v>
      </c>
      <c r="F5172" t="s">
        <v>753</v>
      </c>
      <c r="G5172" t="s">
        <v>775</v>
      </c>
      <c r="H5172" t="s">
        <v>765</v>
      </c>
      <c r="I5172" t="s">
        <v>777</v>
      </c>
    </row>
    <row r="5173" spans="1:9">
      <c r="A5173">
        <v>5172</v>
      </c>
      <c r="B5173" t="s">
        <v>152</v>
      </c>
      <c r="C5173" t="s">
        <v>752</v>
      </c>
      <c r="D5173">
        <v>2034</v>
      </c>
      <c r="E5173">
        <v>52.453291589999999</v>
      </c>
      <c r="F5173" t="s">
        <v>753</v>
      </c>
      <c r="G5173" t="s">
        <v>775</v>
      </c>
      <c r="H5173" t="s">
        <v>765</v>
      </c>
      <c r="I5173" t="s">
        <v>777</v>
      </c>
    </row>
    <row r="5174" spans="1:9">
      <c r="A5174">
        <v>5173</v>
      </c>
      <c r="B5174" t="s">
        <v>152</v>
      </c>
      <c r="C5174" t="s">
        <v>752</v>
      </c>
      <c r="D5174">
        <v>2035</v>
      </c>
      <c r="E5174">
        <v>52.453291589999999</v>
      </c>
      <c r="F5174" t="s">
        <v>753</v>
      </c>
      <c r="G5174" t="s">
        <v>775</v>
      </c>
      <c r="H5174" t="s">
        <v>765</v>
      </c>
      <c r="I5174" t="s">
        <v>777</v>
      </c>
    </row>
    <row r="5175" spans="1:9">
      <c r="A5175">
        <v>5174</v>
      </c>
      <c r="B5175" t="s">
        <v>152</v>
      </c>
      <c r="C5175" t="s">
        <v>752</v>
      </c>
      <c r="D5175">
        <v>2036</v>
      </c>
      <c r="E5175">
        <v>52.453291589999999</v>
      </c>
      <c r="F5175" t="s">
        <v>753</v>
      </c>
      <c r="G5175" t="s">
        <v>775</v>
      </c>
      <c r="H5175" t="s">
        <v>765</v>
      </c>
      <c r="I5175" t="s">
        <v>777</v>
      </c>
    </row>
    <row r="5176" spans="1:9">
      <c r="A5176">
        <v>5175</v>
      </c>
      <c r="B5176" t="s">
        <v>152</v>
      </c>
      <c r="C5176" t="s">
        <v>752</v>
      </c>
      <c r="D5176">
        <v>2037</v>
      </c>
      <c r="E5176">
        <v>52.453291589999999</v>
      </c>
      <c r="F5176" t="s">
        <v>753</v>
      </c>
      <c r="G5176" t="s">
        <v>775</v>
      </c>
      <c r="H5176" t="s">
        <v>765</v>
      </c>
      <c r="I5176" t="s">
        <v>777</v>
      </c>
    </row>
    <row r="5177" spans="1:9">
      <c r="A5177">
        <v>5176</v>
      </c>
      <c r="B5177" t="s">
        <v>152</v>
      </c>
      <c r="C5177" t="s">
        <v>752</v>
      </c>
      <c r="D5177">
        <v>2038</v>
      </c>
      <c r="E5177">
        <v>52.453291589999999</v>
      </c>
      <c r="F5177" t="s">
        <v>753</v>
      </c>
      <c r="G5177" t="s">
        <v>775</v>
      </c>
      <c r="H5177" t="s">
        <v>765</v>
      </c>
      <c r="I5177" t="s">
        <v>777</v>
      </c>
    </row>
    <row r="5178" spans="1:9">
      <c r="A5178">
        <v>5177</v>
      </c>
      <c r="B5178" t="s">
        <v>152</v>
      </c>
      <c r="C5178" t="s">
        <v>752</v>
      </c>
      <c r="D5178">
        <v>2039</v>
      </c>
      <c r="E5178">
        <v>52.453291589999999</v>
      </c>
      <c r="F5178" t="s">
        <v>753</v>
      </c>
      <c r="G5178" t="s">
        <v>775</v>
      </c>
      <c r="H5178" t="s">
        <v>765</v>
      </c>
      <c r="I5178" t="s">
        <v>777</v>
      </c>
    </row>
    <row r="5179" spans="1:9">
      <c r="A5179">
        <v>5178</v>
      </c>
      <c r="B5179" t="s">
        <v>152</v>
      </c>
      <c r="C5179" t="s">
        <v>752</v>
      </c>
      <c r="D5179">
        <v>2040</v>
      </c>
      <c r="E5179">
        <v>0</v>
      </c>
      <c r="F5179" t="s">
        <v>753</v>
      </c>
      <c r="G5179" t="s">
        <v>775</v>
      </c>
      <c r="H5179" t="s">
        <v>765</v>
      </c>
      <c r="I5179" t="s">
        <v>777</v>
      </c>
    </row>
    <row r="5180" spans="1:9">
      <c r="A5180">
        <v>5179</v>
      </c>
      <c r="B5180" t="s">
        <v>152</v>
      </c>
      <c r="C5180" t="s">
        <v>752</v>
      </c>
      <c r="D5180">
        <v>2041</v>
      </c>
      <c r="E5180">
        <v>0</v>
      </c>
      <c r="F5180" t="s">
        <v>753</v>
      </c>
      <c r="G5180" t="s">
        <v>775</v>
      </c>
      <c r="H5180" t="s">
        <v>765</v>
      </c>
      <c r="I5180" t="s">
        <v>777</v>
      </c>
    </row>
    <row r="5181" spans="1:9">
      <c r="A5181">
        <v>5180</v>
      </c>
      <c r="B5181" t="s">
        <v>152</v>
      </c>
      <c r="C5181" t="s">
        <v>752</v>
      </c>
      <c r="D5181">
        <v>2042</v>
      </c>
      <c r="E5181">
        <v>0</v>
      </c>
      <c r="F5181" t="s">
        <v>753</v>
      </c>
      <c r="G5181" t="s">
        <v>775</v>
      </c>
      <c r="H5181" t="s">
        <v>765</v>
      </c>
      <c r="I5181" t="s">
        <v>777</v>
      </c>
    </row>
    <row r="5182" spans="1:9">
      <c r="A5182">
        <v>5181</v>
      </c>
      <c r="B5182" t="s">
        <v>152</v>
      </c>
      <c r="C5182" t="s">
        <v>752</v>
      </c>
      <c r="D5182">
        <v>2043</v>
      </c>
      <c r="E5182">
        <v>0</v>
      </c>
      <c r="F5182" t="s">
        <v>753</v>
      </c>
      <c r="G5182" t="s">
        <v>775</v>
      </c>
      <c r="H5182" t="s">
        <v>765</v>
      </c>
      <c r="I5182" t="s">
        <v>777</v>
      </c>
    </row>
    <row r="5183" spans="1:9">
      <c r="A5183">
        <v>5182</v>
      </c>
      <c r="B5183" t="s">
        <v>152</v>
      </c>
      <c r="C5183" t="s">
        <v>752</v>
      </c>
      <c r="D5183">
        <v>2044</v>
      </c>
      <c r="E5183">
        <v>0</v>
      </c>
      <c r="F5183" t="s">
        <v>753</v>
      </c>
      <c r="G5183" t="s">
        <v>775</v>
      </c>
      <c r="H5183" t="s">
        <v>765</v>
      </c>
      <c r="I5183" t="s">
        <v>777</v>
      </c>
    </row>
    <row r="5184" spans="1:9">
      <c r="A5184">
        <v>5183</v>
      </c>
      <c r="B5184" t="s">
        <v>152</v>
      </c>
      <c r="C5184" t="s">
        <v>752</v>
      </c>
      <c r="D5184">
        <v>2045</v>
      </c>
      <c r="E5184">
        <v>0</v>
      </c>
      <c r="F5184" t="s">
        <v>753</v>
      </c>
      <c r="G5184" t="s">
        <v>775</v>
      </c>
      <c r="H5184" t="s">
        <v>765</v>
      </c>
      <c r="I5184" t="s">
        <v>777</v>
      </c>
    </row>
    <row r="5185" spans="1:9">
      <c r="A5185">
        <v>5184</v>
      </c>
      <c r="B5185" t="s">
        <v>152</v>
      </c>
      <c r="C5185" t="s">
        <v>752</v>
      </c>
      <c r="D5185">
        <v>2046</v>
      </c>
      <c r="E5185">
        <v>0</v>
      </c>
      <c r="F5185" t="s">
        <v>753</v>
      </c>
      <c r="G5185" t="s">
        <v>775</v>
      </c>
      <c r="H5185" t="s">
        <v>765</v>
      </c>
      <c r="I5185" t="s">
        <v>777</v>
      </c>
    </row>
    <row r="5186" spans="1:9">
      <c r="A5186">
        <v>5185</v>
      </c>
      <c r="B5186" t="s">
        <v>152</v>
      </c>
      <c r="C5186" t="s">
        <v>752</v>
      </c>
      <c r="D5186">
        <v>2047</v>
      </c>
      <c r="E5186">
        <v>0</v>
      </c>
      <c r="F5186" t="s">
        <v>753</v>
      </c>
      <c r="G5186" t="s">
        <v>775</v>
      </c>
      <c r="H5186" t="s">
        <v>765</v>
      </c>
      <c r="I5186" t="s">
        <v>777</v>
      </c>
    </row>
    <row r="5187" spans="1:9">
      <c r="A5187">
        <v>5186</v>
      </c>
      <c r="B5187" t="s">
        <v>152</v>
      </c>
      <c r="C5187" t="s">
        <v>752</v>
      </c>
      <c r="D5187">
        <v>2048</v>
      </c>
      <c r="E5187">
        <v>0</v>
      </c>
      <c r="F5187" t="s">
        <v>753</v>
      </c>
      <c r="G5187" t="s">
        <v>775</v>
      </c>
      <c r="H5187" t="s">
        <v>765</v>
      </c>
      <c r="I5187" t="s">
        <v>777</v>
      </c>
    </row>
    <row r="5188" spans="1:9">
      <c r="A5188">
        <v>5187</v>
      </c>
      <c r="B5188" t="s">
        <v>152</v>
      </c>
      <c r="C5188" t="s">
        <v>752</v>
      </c>
      <c r="D5188">
        <v>2049</v>
      </c>
      <c r="E5188">
        <v>0</v>
      </c>
      <c r="F5188" t="s">
        <v>753</v>
      </c>
      <c r="G5188" t="s">
        <v>775</v>
      </c>
      <c r="H5188" t="s">
        <v>765</v>
      </c>
      <c r="I5188" t="s">
        <v>777</v>
      </c>
    </row>
    <row r="5189" spans="1:9">
      <c r="A5189">
        <v>5188</v>
      </c>
      <c r="B5189" t="s">
        <v>152</v>
      </c>
      <c r="C5189" t="s">
        <v>752</v>
      </c>
      <c r="D5189">
        <v>2050</v>
      </c>
      <c r="E5189">
        <v>0</v>
      </c>
      <c r="F5189" t="s">
        <v>753</v>
      </c>
      <c r="G5189" t="s">
        <v>775</v>
      </c>
      <c r="H5189" t="s">
        <v>765</v>
      </c>
      <c r="I5189" t="s">
        <v>777</v>
      </c>
    </row>
    <row r="5190" spans="1:9">
      <c r="A5190">
        <v>5189</v>
      </c>
      <c r="B5190" t="s">
        <v>152</v>
      </c>
      <c r="C5190" t="s">
        <v>756</v>
      </c>
      <c r="D5190">
        <v>1990</v>
      </c>
      <c r="E5190">
        <v>2524.809139966681</v>
      </c>
      <c r="F5190" t="s">
        <v>753</v>
      </c>
      <c r="G5190" t="s">
        <v>775</v>
      </c>
      <c r="H5190" t="s">
        <v>765</v>
      </c>
      <c r="I5190" t="s">
        <v>777</v>
      </c>
    </row>
    <row r="5191" spans="1:9">
      <c r="A5191">
        <v>5190</v>
      </c>
      <c r="B5191" t="s">
        <v>152</v>
      </c>
      <c r="C5191" t="s">
        <v>756</v>
      </c>
      <c r="D5191">
        <v>1991</v>
      </c>
      <c r="E5191">
        <v>2663.1971026816432</v>
      </c>
      <c r="F5191" t="s">
        <v>753</v>
      </c>
      <c r="G5191" t="s">
        <v>775</v>
      </c>
      <c r="H5191" t="s">
        <v>765</v>
      </c>
      <c r="I5191" t="s">
        <v>777</v>
      </c>
    </row>
    <row r="5192" spans="1:9">
      <c r="A5192">
        <v>5191</v>
      </c>
      <c r="B5192" t="s">
        <v>152</v>
      </c>
      <c r="C5192" t="s">
        <v>756</v>
      </c>
      <c r="D5192">
        <v>1992</v>
      </c>
      <c r="E5192">
        <v>2769.154686849361</v>
      </c>
      <c r="F5192" t="s">
        <v>753</v>
      </c>
      <c r="G5192" t="s">
        <v>775</v>
      </c>
      <c r="H5192" t="s">
        <v>765</v>
      </c>
      <c r="I5192" t="s">
        <v>777</v>
      </c>
    </row>
    <row r="5193" spans="1:9">
      <c r="A5193">
        <v>5192</v>
      </c>
      <c r="B5193" t="s">
        <v>152</v>
      </c>
      <c r="C5193" t="s">
        <v>756</v>
      </c>
      <c r="D5193">
        <v>1993</v>
      </c>
      <c r="E5193">
        <v>2859.76093201704</v>
      </c>
      <c r="F5193" t="s">
        <v>753</v>
      </c>
      <c r="G5193" t="s">
        <v>775</v>
      </c>
      <c r="H5193" t="s">
        <v>765</v>
      </c>
      <c r="I5193" t="s">
        <v>777</v>
      </c>
    </row>
    <row r="5194" spans="1:9">
      <c r="A5194">
        <v>5193</v>
      </c>
      <c r="B5194" t="s">
        <v>152</v>
      </c>
      <c r="C5194" t="s">
        <v>756</v>
      </c>
      <c r="D5194">
        <v>1994</v>
      </c>
      <c r="E5194">
        <v>2739.100468132141</v>
      </c>
      <c r="F5194" t="s">
        <v>753</v>
      </c>
      <c r="G5194" t="s">
        <v>775</v>
      </c>
      <c r="H5194" t="s">
        <v>765</v>
      </c>
      <c r="I5194" t="s">
        <v>777</v>
      </c>
    </row>
    <row r="5195" spans="1:9">
      <c r="A5195">
        <v>5194</v>
      </c>
      <c r="B5195" t="s">
        <v>152</v>
      </c>
      <c r="C5195" t="s">
        <v>756</v>
      </c>
      <c r="D5195">
        <v>1995</v>
      </c>
      <c r="E5195">
        <v>2829.1582885902499</v>
      </c>
      <c r="F5195" t="s">
        <v>753</v>
      </c>
      <c r="G5195" t="s">
        <v>775</v>
      </c>
      <c r="H5195" t="s">
        <v>765</v>
      </c>
      <c r="I5195" t="s">
        <v>777</v>
      </c>
    </row>
    <row r="5196" spans="1:9">
      <c r="A5196">
        <v>5195</v>
      </c>
      <c r="B5196" t="s">
        <v>152</v>
      </c>
      <c r="C5196" t="s">
        <v>756</v>
      </c>
      <c r="D5196">
        <v>1996</v>
      </c>
      <c r="E5196">
        <v>2842.7086453895631</v>
      </c>
      <c r="F5196" t="s">
        <v>753</v>
      </c>
      <c r="G5196" t="s">
        <v>775</v>
      </c>
      <c r="H5196" t="s">
        <v>765</v>
      </c>
      <c r="I5196" t="s">
        <v>777</v>
      </c>
    </row>
    <row r="5197" spans="1:9">
      <c r="A5197">
        <v>5196</v>
      </c>
      <c r="B5197" t="s">
        <v>152</v>
      </c>
      <c r="C5197" t="s">
        <v>756</v>
      </c>
      <c r="D5197">
        <v>1997</v>
      </c>
      <c r="E5197">
        <v>2753.0930162036748</v>
      </c>
      <c r="F5197" t="s">
        <v>753</v>
      </c>
      <c r="G5197" t="s">
        <v>775</v>
      </c>
      <c r="H5197" t="s">
        <v>765</v>
      </c>
      <c r="I5197" t="s">
        <v>777</v>
      </c>
    </row>
    <row r="5198" spans="1:9">
      <c r="A5198">
        <v>5197</v>
      </c>
      <c r="B5198" t="s">
        <v>152</v>
      </c>
      <c r="C5198" t="s">
        <v>756</v>
      </c>
      <c r="D5198">
        <v>1998</v>
      </c>
      <c r="E5198">
        <v>2807.7711417445789</v>
      </c>
      <c r="F5198" t="s">
        <v>753</v>
      </c>
      <c r="G5198" t="s">
        <v>775</v>
      </c>
      <c r="H5198" t="s">
        <v>765</v>
      </c>
      <c r="I5198" t="s">
        <v>777</v>
      </c>
    </row>
    <row r="5199" spans="1:9">
      <c r="A5199">
        <v>5198</v>
      </c>
      <c r="B5199" t="s">
        <v>152</v>
      </c>
      <c r="C5199" t="s">
        <v>756</v>
      </c>
      <c r="D5199">
        <v>1999</v>
      </c>
      <c r="E5199">
        <v>2957.1859500559322</v>
      </c>
      <c r="F5199" t="s">
        <v>753</v>
      </c>
      <c r="G5199" t="s">
        <v>775</v>
      </c>
      <c r="H5199" t="s">
        <v>765</v>
      </c>
      <c r="I5199" t="s">
        <v>777</v>
      </c>
    </row>
    <row r="5200" spans="1:9">
      <c r="A5200">
        <v>5199</v>
      </c>
      <c r="B5200" t="s">
        <v>152</v>
      </c>
      <c r="C5200" t="s">
        <v>756</v>
      </c>
      <c r="D5200">
        <v>2000</v>
      </c>
      <c r="E5200">
        <v>2932.2025579031092</v>
      </c>
      <c r="F5200" t="s">
        <v>753</v>
      </c>
      <c r="G5200" t="s">
        <v>775</v>
      </c>
      <c r="H5200" t="s">
        <v>765</v>
      </c>
      <c r="I5200" t="s">
        <v>777</v>
      </c>
    </row>
    <row r="5201" spans="1:9">
      <c r="A5201">
        <v>5200</v>
      </c>
      <c r="B5201" t="s">
        <v>152</v>
      </c>
      <c r="C5201" t="s">
        <v>756</v>
      </c>
      <c r="D5201">
        <v>2001</v>
      </c>
      <c r="E5201">
        <v>2995.765412499406</v>
      </c>
      <c r="F5201" t="s">
        <v>753</v>
      </c>
      <c r="G5201" t="s">
        <v>775</v>
      </c>
      <c r="H5201" t="s">
        <v>765</v>
      </c>
      <c r="I5201" t="s">
        <v>777</v>
      </c>
    </row>
    <row r="5202" spans="1:9">
      <c r="A5202">
        <v>5201</v>
      </c>
      <c r="B5202" t="s">
        <v>152</v>
      </c>
      <c r="C5202" t="s">
        <v>756</v>
      </c>
      <c r="D5202">
        <v>2002</v>
      </c>
      <c r="E5202">
        <v>2997.617170783034</v>
      </c>
      <c r="F5202" t="s">
        <v>753</v>
      </c>
      <c r="G5202" t="s">
        <v>775</v>
      </c>
      <c r="H5202" t="s">
        <v>765</v>
      </c>
      <c r="I5202" t="s">
        <v>777</v>
      </c>
    </row>
    <row r="5203" spans="1:9">
      <c r="A5203">
        <v>5202</v>
      </c>
      <c r="B5203" t="s">
        <v>152</v>
      </c>
      <c r="C5203" t="s">
        <v>756</v>
      </c>
      <c r="D5203">
        <v>2003</v>
      </c>
      <c r="E5203">
        <v>3166.0637142927339</v>
      </c>
      <c r="F5203" t="s">
        <v>753</v>
      </c>
      <c r="G5203" t="s">
        <v>775</v>
      </c>
      <c r="H5203" t="s">
        <v>765</v>
      </c>
      <c r="I5203" t="s">
        <v>777</v>
      </c>
    </row>
    <row r="5204" spans="1:9">
      <c r="A5204">
        <v>5203</v>
      </c>
      <c r="B5204" t="s">
        <v>152</v>
      </c>
      <c r="C5204" t="s">
        <v>756</v>
      </c>
      <c r="D5204">
        <v>2004</v>
      </c>
      <c r="E5204">
        <v>3136.81592749826</v>
      </c>
      <c r="F5204" t="s">
        <v>753</v>
      </c>
      <c r="G5204" t="s">
        <v>775</v>
      </c>
      <c r="H5204" t="s">
        <v>765</v>
      </c>
      <c r="I5204" t="s">
        <v>777</v>
      </c>
    </row>
    <row r="5205" spans="1:9">
      <c r="A5205">
        <v>5204</v>
      </c>
      <c r="B5205" t="s">
        <v>152</v>
      </c>
      <c r="C5205" t="s">
        <v>756</v>
      </c>
      <c r="D5205">
        <v>2005</v>
      </c>
      <c r="E5205">
        <v>3221.5037072331079</v>
      </c>
      <c r="F5205" t="s">
        <v>753</v>
      </c>
      <c r="G5205" t="s">
        <v>775</v>
      </c>
      <c r="H5205" t="s">
        <v>765</v>
      </c>
      <c r="I5205" t="s">
        <v>777</v>
      </c>
    </row>
    <row r="5206" spans="1:9">
      <c r="A5206">
        <v>5205</v>
      </c>
      <c r="B5206" t="s">
        <v>152</v>
      </c>
      <c r="C5206" t="s">
        <v>756</v>
      </c>
      <c r="D5206">
        <v>2006</v>
      </c>
      <c r="E5206">
        <v>3192.9766372471581</v>
      </c>
      <c r="F5206" t="s">
        <v>753</v>
      </c>
      <c r="G5206" t="s">
        <v>775</v>
      </c>
      <c r="H5206" t="s">
        <v>765</v>
      </c>
      <c r="I5206" t="s">
        <v>777</v>
      </c>
    </row>
    <row r="5207" spans="1:9">
      <c r="A5207">
        <v>5206</v>
      </c>
      <c r="B5207" t="s">
        <v>152</v>
      </c>
      <c r="C5207" t="s">
        <v>756</v>
      </c>
      <c r="D5207">
        <v>2007</v>
      </c>
      <c r="E5207">
        <v>3392.677388944669</v>
      </c>
      <c r="F5207" t="s">
        <v>753</v>
      </c>
      <c r="G5207" t="s">
        <v>775</v>
      </c>
      <c r="H5207" t="s">
        <v>765</v>
      </c>
      <c r="I5207" t="s">
        <v>777</v>
      </c>
    </row>
    <row r="5208" spans="1:9">
      <c r="A5208">
        <v>5207</v>
      </c>
      <c r="B5208" t="s">
        <v>152</v>
      </c>
      <c r="C5208" t="s">
        <v>756</v>
      </c>
      <c r="D5208">
        <v>2008</v>
      </c>
      <c r="E5208">
        <v>3181.3666482389572</v>
      </c>
      <c r="F5208" t="s">
        <v>753</v>
      </c>
      <c r="G5208" t="s">
        <v>775</v>
      </c>
      <c r="H5208" t="s">
        <v>765</v>
      </c>
      <c r="I5208" t="s">
        <v>777</v>
      </c>
    </row>
    <row r="5209" spans="1:9">
      <c r="A5209">
        <v>5208</v>
      </c>
      <c r="B5209" t="s">
        <v>152</v>
      </c>
      <c r="C5209" t="s">
        <v>756</v>
      </c>
      <c r="D5209">
        <v>2009</v>
      </c>
      <c r="E5209">
        <v>3042.692810131246</v>
      </c>
      <c r="F5209" t="s">
        <v>753</v>
      </c>
      <c r="G5209" t="s">
        <v>775</v>
      </c>
      <c r="H5209" t="s">
        <v>765</v>
      </c>
      <c r="I5209" t="s">
        <v>777</v>
      </c>
    </row>
    <row r="5210" spans="1:9">
      <c r="A5210">
        <v>5209</v>
      </c>
      <c r="B5210" t="s">
        <v>152</v>
      </c>
      <c r="C5210" t="s">
        <v>756</v>
      </c>
      <c r="D5210">
        <v>2010</v>
      </c>
      <c r="E5210">
        <v>3341.833917167708</v>
      </c>
      <c r="F5210" t="s">
        <v>753</v>
      </c>
      <c r="G5210" t="s">
        <v>775</v>
      </c>
      <c r="H5210" t="s">
        <v>765</v>
      </c>
      <c r="I5210" t="s">
        <v>777</v>
      </c>
    </row>
    <row r="5211" spans="1:9">
      <c r="A5211">
        <v>5210</v>
      </c>
      <c r="B5211" t="s">
        <v>152</v>
      </c>
      <c r="C5211" t="s">
        <v>756</v>
      </c>
      <c r="D5211">
        <v>2011</v>
      </c>
      <c r="E5211">
        <v>3315.699677906171</v>
      </c>
      <c r="F5211" t="s">
        <v>753</v>
      </c>
      <c r="G5211" t="s">
        <v>775</v>
      </c>
      <c r="H5211" t="s">
        <v>765</v>
      </c>
      <c r="I5211" t="s">
        <v>777</v>
      </c>
    </row>
    <row r="5212" spans="1:9">
      <c r="A5212">
        <v>5211</v>
      </c>
      <c r="B5212" t="s">
        <v>152</v>
      </c>
      <c r="C5212" t="s">
        <v>756</v>
      </c>
      <c r="D5212">
        <v>2012</v>
      </c>
      <c r="E5212">
        <v>3277.7050792893278</v>
      </c>
      <c r="F5212" t="s">
        <v>753</v>
      </c>
      <c r="G5212" t="s">
        <v>775</v>
      </c>
      <c r="H5212" t="s">
        <v>765</v>
      </c>
      <c r="I5212" t="s">
        <v>777</v>
      </c>
    </row>
    <row r="5213" spans="1:9">
      <c r="A5213">
        <v>5212</v>
      </c>
      <c r="B5213" t="s">
        <v>152</v>
      </c>
      <c r="C5213" t="s">
        <v>756</v>
      </c>
      <c r="D5213">
        <v>2013</v>
      </c>
      <c r="E5213">
        <v>3346.4206858088151</v>
      </c>
      <c r="F5213" t="s">
        <v>753</v>
      </c>
      <c r="G5213" t="s">
        <v>775</v>
      </c>
      <c r="H5213" t="s">
        <v>765</v>
      </c>
      <c r="I5213" t="s">
        <v>777</v>
      </c>
    </row>
    <row r="5214" spans="1:9">
      <c r="A5214">
        <v>5213</v>
      </c>
      <c r="B5214" t="s">
        <v>152</v>
      </c>
      <c r="C5214" t="s">
        <v>756</v>
      </c>
      <c r="D5214">
        <v>2014</v>
      </c>
      <c r="E5214">
        <v>3421.2825663323902</v>
      </c>
      <c r="F5214" t="s">
        <v>753</v>
      </c>
      <c r="G5214" t="s">
        <v>775</v>
      </c>
      <c r="H5214" t="s">
        <v>765</v>
      </c>
      <c r="I5214" t="s">
        <v>777</v>
      </c>
    </row>
    <row r="5215" spans="1:9">
      <c r="A5215">
        <v>5214</v>
      </c>
      <c r="B5215" t="s">
        <v>152</v>
      </c>
      <c r="C5215" t="s">
        <v>756</v>
      </c>
      <c r="D5215">
        <v>2015</v>
      </c>
      <c r="E5215">
        <v>3535.6703772269648</v>
      </c>
      <c r="F5215" t="s">
        <v>753</v>
      </c>
      <c r="G5215" t="s">
        <v>775</v>
      </c>
      <c r="H5215" t="s">
        <v>765</v>
      </c>
      <c r="I5215" t="s">
        <v>777</v>
      </c>
    </row>
    <row r="5216" spans="1:9">
      <c r="A5216">
        <v>5215</v>
      </c>
      <c r="B5216" t="s">
        <v>152</v>
      </c>
      <c r="C5216" t="s">
        <v>756</v>
      </c>
      <c r="D5216">
        <v>2016</v>
      </c>
      <c r="E5216">
        <v>3253.8399668138809</v>
      </c>
      <c r="F5216" t="s">
        <v>753</v>
      </c>
      <c r="G5216" t="s">
        <v>775</v>
      </c>
      <c r="H5216" t="s">
        <v>765</v>
      </c>
      <c r="I5216" t="s">
        <v>777</v>
      </c>
    </row>
    <row r="5217" spans="1:9">
      <c r="A5217">
        <v>5216</v>
      </c>
      <c r="B5217" t="s">
        <v>152</v>
      </c>
      <c r="C5217" t="s">
        <v>756</v>
      </c>
      <c r="D5217">
        <v>2017</v>
      </c>
      <c r="E5217">
        <v>3250.4538851978759</v>
      </c>
      <c r="F5217" t="s">
        <v>753</v>
      </c>
      <c r="G5217" t="s">
        <v>775</v>
      </c>
      <c r="H5217" t="s">
        <v>765</v>
      </c>
      <c r="I5217" t="s">
        <v>777</v>
      </c>
    </row>
    <row r="5218" spans="1:9">
      <c r="A5218">
        <v>5217</v>
      </c>
      <c r="B5218" t="s">
        <v>152</v>
      </c>
      <c r="C5218" t="s">
        <v>756</v>
      </c>
      <c r="D5218">
        <v>2018</v>
      </c>
      <c r="E5218">
        <v>3130.866227194424</v>
      </c>
      <c r="F5218" t="s">
        <v>753</v>
      </c>
      <c r="G5218" t="s">
        <v>775</v>
      </c>
      <c r="H5218" t="s">
        <v>765</v>
      </c>
      <c r="I5218" t="s">
        <v>777</v>
      </c>
    </row>
    <row r="5219" spans="1:9">
      <c r="A5219">
        <v>5218</v>
      </c>
      <c r="B5219" t="s">
        <v>152</v>
      </c>
      <c r="C5219" t="s">
        <v>756</v>
      </c>
      <c r="D5219">
        <v>2019</v>
      </c>
      <c r="E5219">
        <v>3126.034294308075</v>
      </c>
      <c r="F5219" t="s">
        <v>753</v>
      </c>
      <c r="G5219" t="s">
        <v>775</v>
      </c>
      <c r="H5219" t="s">
        <v>765</v>
      </c>
      <c r="I5219" t="s">
        <v>777</v>
      </c>
    </row>
    <row r="5220" spans="1:9">
      <c r="A5220">
        <v>5219</v>
      </c>
      <c r="B5220" t="s">
        <v>152</v>
      </c>
      <c r="C5220" t="s">
        <v>756</v>
      </c>
      <c r="D5220">
        <v>2020</v>
      </c>
      <c r="E5220">
        <v>2904.5362753306849</v>
      </c>
      <c r="F5220" t="s">
        <v>753</v>
      </c>
      <c r="G5220" t="s">
        <v>775</v>
      </c>
      <c r="H5220" t="s">
        <v>765</v>
      </c>
      <c r="I5220" t="s">
        <v>777</v>
      </c>
    </row>
    <row r="5221" spans="1:9">
      <c r="A5221">
        <v>5220</v>
      </c>
      <c r="B5221" t="s">
        <v>152</v>
      </c>
      <c r="C5221" t="s">
        <v>756</v>
      </c>
      <c r="D5221">
        <v>2021</v>
      </c>
      <c r="E5221">
        <v>2935.1433619258041</v>
      </c>
      <c r="F5221" t="s">
        <v>753</v>
      </c>
      <c r="G5221" t="s">
        <v>775</v>
      </c>
      <c r="H5221" t="s">
        <v>765</v>
      </c>
      <c r="I5221" t="s">
        <v>777</v>
      </c>
    </row>
    <row r="5222" spans="1:9">
      <c r="A5222">
        <v>5221</v>
      </c>
      <c r="B5222" t="s">
        <v>152</v>
      </c>
      <c r="C5222" t="s">
        <v>756</v>
      </c>
      <c r="D5222">
        <v>2022</v>
      </c>
      <c r="E5222">
        <v>2760.9684570484642</v>
      </c>
      <c r="F5222" t="s">
        <v>753</v>
      </c>
      <c r="G5222" t="s">
        <v>775</v>
      </c>
      <c r="H5222" t="s">
        <v>765</v>
      </c>
      <c r="I5222" t="s">
        <v>777</v>
      </c>
    </row>
    <row r="5223" spans="1:9">
      <c r="A5223">
        <v>5222</v>
      </c>
      <c r="B5223" t="s">
        <v>152</v>
      </c>
      <c r="C5223" t="s">
        <v>756</v>
      </c>
      <c r="D5223">
        <v>2023</v>
      </c>
      <c r="E5223">
        <v>2665.0049223568822</v>
      </c>
      <c r="F5223" t="s">
        <v>753</v>
      </c>
      <c r="G5223" t="s">
        <v>775</v>
      </c>
      <c r="H5223" t="s">
        <v>765</v>
      </c>
      <c r="I5223" t="s">
        <v>777</v>
      </c>
    </row>
    <row r="5224" spans="1:9">
      <c r="A5224">
        <v>5223</v>
      </c>
      <c r="B5224" t="s">
        <v>152</v>
      </c>
      <c r="C5224" t="s">
        <v>756</v>
      </c>
      <c r="D5224">
        <v>2024</v>
      </c>
      <c r="E5224">
        <v>2653.9319559999999</v>
      </c>
      <c r="F5224" t="s">
        <v>753</v>
      </c>
      <c r="G5224" t="s">
        <v>775</v>
      </c>
      <c r="H5224" t="s">
        <v>765</v>
      </c>
      <c r="I5224" t="s">
        <v>777</v>
      </c>
    </row>
    <row r="5225" spans="1:9">
      <c r="A5225">
        <v>5224</v>
      </c>
      <c r="B5225" t="s">
        <v>152</v>
      </c>
      <c r="C5225" t="s">
        <v>756</v>
      </c>
      <c r="D5225">
        <v>2025</v>
      </c>
      <c r="E5225">
        <v>2792.9445930000002</v>
      </c>
      <c r="F5225" t="s">
        <v>753</v>
      </c>
      <c r="G5225" t="s">
        <v>775</v>
      </c>
      <c r="H5225" t="s">
        <v>765</v>
      </c>
      <c r="I5225" t="s">
        <v>777</v>
      </c>
    </row>
    <row r="5226" spans="1:9">
      <c r="A5226">
        <v>5225</v>
      </c>
      <c r="B5226" t="s">
        <v>152</v>
      </c>
      <c r="C5226" t="s">
        <v>756</v>
      </c>
      <c r="D5226">
        <v>2026</v>
      </c>
      <c r="E5226">
        <v>2077.7450990000002</v>
      </c>
      <c r="F5226" t="s">
        <v>753</v>
      </c>
      <c r="G5226" t="s">
        <v>775</v>
      </c>
      <c r="H5226" t="s">
        <v>765</v>
      </c>
      <c r="I5226" t="s">
        <v>777</v>
      </c>
    </row>
    <row r="5227" spans="1:9">
      <c r="A5227">
        <v>5226</v>
      </c>
      <c r="B5227" t="s">
        <v>152</v>
      </c>
      <c r="C5227" t="s">
        <v>756</v>
      </c>
      <c r="D5227">
        <v>2027</v>
      </c>
      <c r="E5227">
        <v>1839.7436729999999</v>
      </c>
      <c r="F5227" t="s">
        <v>753</v>
      </c>
      <c r="G5227" t="s">
        <v>775</v>
      </c>
      <c r="H5227" t="s">
        <v>765</v>
      </c>
      <c r="I5227" t="s">
        <v>777</v>
      </c>
    </row>
    <row r="5228" spans="1:9">
      <c r="A5228">
        <v>5227</v>
      </c>
      <c r="B5228" t="s">
        <v>152</v>
      </c>
      <c r="C5228" t="s">
        <v>756</v>
      </c>
      <c r="D5228">
        <v>2028</v>
      </c>
      <c r="E5228">
        <v>1840.3602920000001</v>
      </c>
      <c r="F5228" t="s">
        <v>753</v>
      </c>
      <c r="G5228" t="s">
        <v>775</v>
      </c>
      <c r="H5228" t="s">
        <v>765</v>
      </c>
      <c r="I5228" t="s">
        <v>777</v>
      </c>
    </row>
    <row r="5229" spans="1:9">
      <c r="A5229">
        <v>5228</v>
      </c>
      <c r="B5229" t="s">
        <v>152</v>
      </c>
      <c r="C5229" t="s">
        <v>756</v>
      </c>
      <c r="D5229">
        <v>2029</v>
      </c>
      <c r="E5229">
        <v>1841.015048</v>
      </c>
      <c r="F5229" t="s">
        <v>753</v>
      </c>
      <c r="G5229" t="s">
        <v>775</v>
      </c>
      <c r="H5229" t="s">
        <v>765</v>
      </c>
      <c r="I5229" t="s">
        <v>777</v>
      </c>
    </row>
    <row r="5230" spans="1:9">
      <c r="A5230">
        <v>5229</v>
      </c>
      <c r="B5230" t="s">
        <v>152</v>
      </c>
      <c r="C5230" t="s">
        <v>756</v>
      </c>
      <c r="D5230">
        <v>2030</v>
      </c>
      <c r="E5230">
        <v>1841.7101749999999</v>
      </c>
      <c r="F5230" t="s">
        <v>753</v>
      </c>
      <c r="G5230" t="s">
        <v>775</v>
      </c>
      <c r="H5230" t="s">
        <v>765</v>
      </c>
      <c r="I5230" t="s">
        <v>777</v>
      </c>
    </row>
    <row r="5231" spans="1:9">
      <c r="A5231">
        <v>5230</v>
      </c>
      <c r="B5231" t="s">
        <v>152</v>
      </c>
      <c r="C5231" t="s">
        <v>756</v>
      </c>
      <c r="D5231">
        <v>2031</v>
      </c>
      <c r="E5231">
        <v>1841.706338</v>
      </c>
      <c r="F5231" t="s">
        <v>753</v>
      </c>
      <c r="G5231" t="s">
        <v>775</v>
      </c>
      <c r="H5231" t="s">
        <v>765</v>
      </c>
      <c r="I5231" t="s">
        <v>777</v>
      </c>
    </row>
    <row r="5232" spans="1:9">
      <c r="A5232">
        <v>5231</v>
      </c>
      <c r="B5232" t="s">
        <v>152</v>
      </c>
      <c r="C5232" t="s">
        <v>756</v>
      </c>
      <c r="D5232">
        <v>2032</v>
      </c>
      <c r="E5232">
        <v>1841.7032489999999</v>
      </c>
      <c r="F5232" t="s">
        <v>753</v>
      </c>
      <c r="G5232" t="s">
        <v>775</v>
      </c>
      <c r="H5232" t="s">
        <v>765</v>
      </c>
      <c r="I5232" t="s">
        <v>777</v>
      </c>
    </row>
    <row r="5233" spans="1:9">
      <c r="A5233">
        <v>5232</v>
      </c>
      <c r="B5233" t="s">
        <v>152</v>
      </c>
      <c r="C5233" t="s">
        <v>756</v>
      </c>
      <c r="D5233">
        <v>2033</v>
      </c>
      <c r="E5233">
        <v>1841.7008980000001</v>
      </c>
      <c r="F5233" t="s">
        <v>753</v>
      </c>
      <c r="G5233" t="s">
        <v>775</v>
      </c>
      <c r="H5233" t="s">
        <v>765</v>
      </c>
      <c r="I5233" t="s">
        <v>777</v>
      </c>
    </row>
    <row r="5234" spans="1:9">
      <c r="A5234">
        <v>5233</v>
      </c>
      <c r="B5234" t="s">
        <v>152</v>
      </c>
      <c r="C5234" t="s">
        <v>756</v>
      </c>
      <c r="D5234">
        <v>2034</v>
      </c>
      <c r="E5234">
        <v>1841.6992789999999</v>
      </c>
      <c r="F5234" t="s">
        <v>753</v>
      </c>
      <c r="G5234" t="s">
        <v>775</v>
      </c>
      <c r="H5234" t="s">
        <v>765</v>
      </c>
      <c r="I5234" t="s">
        <v>777</v>
      </c>
    </row>
    <row r="5235" spans="1:9">
      <c r="A5235">
        <v>5234</v>
      </c>
      <c r="B5235" t="s">
        <v>152</v>
      </c>
      <c r="C5235" t="s">
        <v>756</v>
      </c>
      <c r="D5235">
        <v>2035</v>
      </c>
      <c r="E5235">
        <v>1841.698384</v>
      </c>
      <c r="F5235" t="s">
        <v>753</v>
      </c>
      <c r="G5235" t="s">
        <v>775</v>
      </c>
      <c r="H5235" t="s">
        <v>765</v>
      </c>
      <c r="I5235" t="s">
        <v>777</v>
      </c>
    </row>
    <row r="5236" spans="1:9">
      <c r="A5236">
        <v>5235</v>
      </c>
      <c r="B5236" t="s">
        <v>152</v>
      </c>
      <c r="C5236" t="s">
        <v>756</v>
      </c>
      <c r="D5236">
        <v>2036</v>
      </c>
      <c r="E5236">
        <v>1841.6982049999999</v>
      </c>
      <c r="F5236" t="s">
        <v>753</v>
      </c>
      <c r="G5236" t="s">
        <v>775</v>
      </c>
      <c r="H5236" t="s">
        <v>765</v>
      </c>
      <c r="I5236" t="s">
        <v>777</v>
      </c>
    </row>
    <row r="5237" spans="1:9">
      <c r="A5237">
        <v>5236</v>
      </c>
      <c r="B5237" t="s">
        <v>152</v>
      </c>
      <c r="C5237" t="s">
        <v>756</v>
      </c>
      <c r="D5237">
        <v>2037</v>
      </c>
      <c r="E5237">
        <v>1841.6987369999999</v>
      </c>
      <c r="F5237" t="s">
        <v>753</v>
      </c>
      <c r="G5237" t="s">
        <v>775</v>
      </c>
      <c r="H5237" t="s">
        <v>765</v>
      </c>
      <c r="I5237" t="s">
        <v>777</v>
      </c>
    </row>
    <row r="5238" spans="1:9">
      <c r="A5238">
        <v>5237</v>
      </c>
      <c r="B5238" t="s">
        <v>152</v>
      </c>
      <c r="C5238" t="s">
        <v>756</v>
      </c>
      <c r="D5238">
        <v>2038</v>
      </c>
      <c r="E5238">
        <v>1841.6999719999999</v>
      </c>
      <c r="F5238" t="s">
        <v>753</v>
      </c>
      <c r="G5238" t="s">
        <v>775</v>
      </c>
      <c r="H5238" t="s">
        <v>765</v>
      </c>
      <c r="I5238" t="s">
        <v>777</v>
      </c>
    </row>
    <row r="5239" spans="1:9">
      <c r="A5239">
        <v>5238</v>
      </c>
      <c r="B5239" t="s">
        <v>152</v>
      </c>
      <c r="C5239" t="s">
        <v>756</v>
      </c>
      <c r="D5239">
        <v>2039</v>
      </c>
      <c r="E5239">
        <v>1841.7019049999999</v>
      </c>
      <c r="F5239" t="s">
        <v>753</v>
      </c>
      <c r="G5239" t="s">
        <v>775</v>
      </c>
      <c r="H5239" t="s">
        <v>765</v>
      </c>
      <c r="I5239" t="s">
        <v>777</v>
      </c>
    </row>
    <row r="5240" spans="1:9">
      <c r="A5240">
        <v>5239</v>
      </c>
      <c r="B5240" t="s">
        <v>152</v>
      </c>
      <c r="C5240" t="s">
        <v>756</v>
      </c>
      <c r="D5240">
        <v>2040</v>
      </c>
      <c r="E5240">
        <v>1841.7045290000001</v>
      </c>
      <c r="F5240" t="s">
        <v>753</v>
      </c>
      <c r="G5240" t="s">
        <v>775</v>
      </c>
      <c r="H5240" t="s">
        <v>765</v>
      </c>
      <c r="I5240" t="s">
        <v>777</v>
      </c>
    </row>
    <row r="5241" spans="1:9">
      <c r="A5241">
        <v>5240</v>
      </c>
      <c r="B5241" t="s">
        <v>152</v>
      </c>
      <c r="C5241" t="s">
        <v>756</v>
      </c>
      <c r="D5241">
        <v>2041</v>
      </c>
      <c r="E5241">
        <v>1841.70784</v>
      </c>
      <c r="F5241" t="s">
        <v>753</v>
      </c>
      <c r="G5241" t="s">
        <v>775</v>
      </c>
      <c r="H5241" t="s">
        <v>765</v>
      </c>
      <c r="I5241" t="s">
        <v>777</v>
      </c>
    </row>
    <row r="5242" spans="1:9">
      <c r="A5242">
        <v>5241</v>
      </c>
      <c r="B5242" t="s">
        <v>152</v>
      </c>
      <c r="C5242" t="s">
        <v>756</v>
      </c>
      <c r="D5242">
        <v>2042</v>
      </c>
      <c r="E5242">
        <v>1841.711832</v>
      </c>
      <c r="F5242" t="s">
        <v>753</v>
      </c>
      <c r="G5242" t="s">
        <v>775</v>
      </c>
      <c r="H5242" t="s">
        <v>765</v>
      </c>
      <c r="I5242" t="s">
        <v>777</v>
      </c>
    </row>
    <row r="5243" spans="1:9">
      <c r="A5243">
        <v>5242</v>
      </c>
      <c r="B5243" t="s">
        <v>152</v>
      </c>
      <c r="C5243" t="s">
        <v>756</v>
      </c>
      <c r="D5243">
        <v>2043</v>
      </c>
      <c r="E5243">
        <v>1841.7164990000001</v>
      </c>
      <c r="F5243" t="s">
        <v>753</v>
      </c>
      <c r="G5243" t="s">
        <v>775</v>
      </c>
      <c r="H5243" t="s">
        <v>765</v>
      </c>
      <c r="I5243" t="s">
        <v>777</v>
      </c>
    </row>
    <row r="5244" spans="1:9">
      <c r="A5244">
        <v>5243</v>
      </c>
      <c r="B5244" t="s">
        <v>152</v>
      </c>
      <c r="C5244" t="s">
        <v>756</v>
      </c>
      <c r="D5244">
        <v>2044</v>
      </c>
      <c r="E5244">
        <v>1841.7218379999999</v>
      </c>
      <c r="F5244" t="s">
        <v>753</v>
      </c>
      <c r="G5244" t="s">
        <v>775</v>
      </c>
      <c r="H5244" t="s">
        <v>765</v>
      </c>
      <c r="I5244" t="s">
        <v>777</v>
      </c>
    </row>
    <row r="5245" spans="1:9">
      <c r="A5245">
        <v>5244</v>
      </c>
      <c r="B5245" t="s">
        <v>152</v>
      </c>
      <c r="C5245" t="s">
        <v>756</v>
      </c>
      <c r="D5245">
        <v>2045</v>
      </c>
      <c r="E5245">
        <v>1841.727844</v>
      </c>
      <c r="F5245" t="s">
        <v>753</v>
      </c>
      <c r="G5245" t="s">
        <v>775</v>
      </c>
      <c r="H5245" t="s">
        <v>765</v>
      </c>
      <c r="I5245" t="s">
        <v>777</v>
      </c>
    </row>
    <row r="5246" spans="1:9">
      <c r="A5246">
        <v>5245</v>
      </c>
      <c r="B5246" t="s">
        <v>152</v>
      </c>
      <c r="C5246" t="s">
        <v>756</v>
      </c>
      <c r="D5246">
        <v>2046</v>
      </c>
      <c r="E5246">
        <v>1841.734512</v>
      </c>
      <c r="F5246" t="s">
        <v>753</v>
      </c>
      <c r="G5246" t="s">
        <v>775</v>
      </c>
      <c r="H5246" t="s">
        <v>765</v>
      </c>
      <c r="I5246" t="s">
        <v>777</v>
      </c>
    </row>
    <row r="5247" spans="1:9">
      <c r="A5247">
        <v>5246</v>
      </c>
      <c r="B5247" t="s">
        <v>152</v>
      </c>
      <c r="C5247" t="s">
        <v>756</v>
      </c>
      <c r="D5247">
        <v>2047</v>
      </c>
      <c r="E5247">
        <v>1841.7418399999999</v>
      </c>
      <c r="F5247" t="s">
        <v>753</v>
      </c>
      <c r="G5247" t="s">
        <v>775</v>
      </c>
      <c r="H5247" t="s">
        <v>765</v>
      </c>
      <c r="I5247" t="s">
        <v>777</v>
      </c>
    </row>
    <row r="5248" spans="1:9">
      <c r="A5248">
        <v>5247</v>
      </c>
      <c r="B5248" t="s">
        <v>152</v>
      </c>
      <c r="C5248" t="s">
        <v>756</v>
      </c>
      <c r="D5248">
        <v>2048</v>
      </c>
      <c r="E5248">
        <v>1841.749822</v>
      </c>
      <c r="F5248" t="s">
        <v>753</v>
      </c>
      <c r="G5248" t="s">
        <v>775</v>
      </c>
      <c r="H5248" t="s">
        <v>765</v>
      </c>
      <c r="I5248" t="s">
        <v>777</v>
      </c>
    </row>
    <row r="5249" spans="1:9">
      <c r="A5249">
        <v>5248</v>
      </c>
      <c r="B5249" t="s">
        <v>152</v>
      </c>
      <c r="C5249" t="s">
        <v>756</v>
      </c>
      <c r="D5249">
        <v>2049</v>
      </c>
      <c r="E5249">
        <v>1841.758456</v>
      </c>
      <c r="F5249" t="s">
        <v>753</v>
      </c>
      <c r="G5249" t="s">
        <v>775</v>
      </c>
      <c r="H5249" t="s">
        <v>765</v>
      </c>
      <c r="I5249" t="s">
        <v>777</v>
      </c>
    </row>
    <row r="5250" spans="1:9">
      <c r="A5250">
        <v>5249</v>
      </c>
      <c r="B5250" t="s">
        <v>152</v>
      </c>
      <c r="C5250" t="s">
        <v>756</v>
      </c>
      <c r="D5250">
        <v>2050</v>
      </c>
      <c r="E5250">
        <v>1841.7677389999999</v>
      </c>
      <c r="F5250" t="s">
        <v>753</v>
      </c>
      <c r="G5250" t="s">
        <v>775</v>
      </c>
      <c r="H5250" t="s">
        <v>765</v>
      </c>
      <c r="I5250" t="s">
        <v>777</v>
      </c>
    </row>
    <row r="5251" spans="1:9">
      <c r="A5251">
        <v>5250</v>
      </c>
      <c r="B5251" t="s">
        <v>152</v>
      </c>
      <c r="C5251" t="s">
        <v>758</v>
      </c>
      <c r="D5251">
        <v>1990</v>
      </c>
      <c r="E5251">
        <v>0</v>
      </c>
      <c r="F5251" t="s">
        <v>753</v>
      </c>
      <c r="G5251" t="s">
        <v>775</v>
      </c>
      <c r="H5251" t="s">
        <v>765</v>
      </c>
      <c r="I5251" t="s">
        <v>777</v>
      </c>
    </row>
    <row r="5252" spans="1:9">
      <c r="A5252">
        <v>5251</v>
      </c>
      <c r="B5252" t="s">
        <v>152</v>
      </c>
      <c r="C5252" t="s">
        <v>758</v>
      </c>
      <c r="D5252">
        <v>1991</v>
      </c>
      <c r="E5252">
        <v>0</v>
      </c>
      <c r="F5252" t="s">
        <v>753</v>
      </c>
      <c r="G5252" t="s">
        <v>775</v>
      </c>
      <c r="H5252" t="s">
        <v>765</v>
      </c>
      <c r="I5252" t="s">
        <v>777</v>
      </c>
    </row>
    <row r="5253" spans="1:9">
      <c r="A5253">
        <v>5252</v>
      </c>
      <c r="B5253" t="s">
        <v>152</v>
      </c>
      <c r="C5253" t="s">
        <v>758</v>
      </c>
      <c r="D5253">
        <v>1992</v>
      </c>
      <c r="E5253">
        <v>0.2599999999999999</v>
      </c>
      <c r="F5253" t="s">
        <v>753</v>
      </c>
      <c r="G5253" t="s">
        <v>775</v>
      </c>
      <c r="H5253" t="s">
        <v>765</v>
      </c>
      <c r="I5253" t="s">
        <v>777</v>
      </c>
    </row>
    <row r="5254" spans="1:9">
      <c r="A5254">
        <v>5253</v>
      </c>
      <c r="B5254" t="s">
        <v>152</v>
      </c>
      <c r="C5254" t="s">
        <v>758</v>
      </c>
      <c r="D5254">
        <v>1993</v>
      </c>
      <c r="E5254">
        <v>0.38999999999999979</v>
      </c>
      <c r="F5254" t="s">
        <v>753</v>
      </c>
      <c r="G5254" t="s">
        <v>775</v>
      </c>
      <c r="H5254" t="s">
        <v>765</v>
      </c>
      <c r="I5254" t="s">
        <v>777</v>
      </c>
    </row>
    <row r="5255" spans="1:9">
      <c r="A5255">
        <v>5254</v>
      </c>
      <c r="B5255" t="s">
        <v>152</v>
      </c>
      <c r="C5255" t="s">
        <v>758</v>
      </c>
      <c r="D5255">
        <v>1994</v>
      </c>
      <c r="E5255">
        <v>11.821542096799551</v>
      </c>
      <c r="F5255" t="s">
        <v>753</v>
      </c>
      <c r="G5255" t="s">
        <v>775</v>
      </c>
      <c r="H5255" t="s">
        <v>765</v>
      </c>
      <c r="I5255" t="s">
        <v>777</v>
      </c>
    </row>
    <row r="5256" spans="1:9">
      <c r="A5256">
        <v>5255</v>
      </c>
      <c r="B5256" t="s">
        <v>152</v>
      </c>
      <c r="C5256" t="s">
        <v>758</v>
      </c>
      <c r="D5256">
        <v>1995</v>
      </c>
      <c r="E5256">
        <v>29.462931991860192</v>
      </c>
      <c r="F5256" t="s">
        <v>753</v>
      </c>
      <c r="G5256" t="s">
        <v>775</v>
      </c>
      <c r="H5256" t="s">
        <v>765</v>
      </c>
      <c r="I5256" t="s">
        <v>777</v>
      </c>
    </row>
    <row r="5257" spans="1:9">
      <c r="A5257">
        <v>5256</v>
      </c>
      <c r="B5257" t="s">
        <v>152</v>
      </c>
      <c r="C5257" t="s">
        <v>758</v>
      </c>
      <c r="D5257">
        <v>1996</v>
      </c>
      <c r="E5257">
        <v>66.789176074552543</v>
      </c>
      <c r="F5257" t="s">
        <v>753</v>
      </c>
      <c r="G5257" t="s">
        <v>775</v>
      </c>
      <c r="H5257" t="s">
        <v>765</v>
      </c>
      <c r="I5257" t="s">
        <v>777</v>
      </c>
    </row>
    <row r="5258" spans="1:9">
      <c r="A5258">
        <v>5257</v>
      </c>
      <c r="B5258" t="s">
        <v>152</v>
      </c>
      <c r="C5258" t="s">
        <v>758</v>
      </c>
      <c r="D5258">
        <v>1997</v>
      </c>
      <c r="E5258">
        <v>113.35158919593231</v>
      </c>
      <c r="F5258" t="s">
        <v>753</v>
      </c>
      <c r="G5258" t="s">
        <v>775</v>
      </c>
      <c r="H5258" t="s">
        <v>765</v>
      </c>
      <c r="I5258" t="s">
        <v>777</v>
      </c>
    </row>
    <row r="5259" spans="1:9">
      <c r="A5259">
        <v>5258</v>
      </c>
      <c r="B5259" t="s">
        <v>152</v>
      </c>
      <c r="C5259" t="s">
        <v>758</v>
      </c>
      <c r="D5259">
        <v>1998</v>
      </c>
      <c r="E5259">
        <v>140.2607843338632</v>
      </c>
      <c r="F5259" t="s">
        <v>753</v>
      </c>
      <c r="G5259" t="s">
        <v>775</v>
      </c>
      <c r="H5259" t="s">
        <v>765</v>
      </c>
      <c r="I5259" t="s">
        <v>777</v>
      </c>
    </row>
    <row r="5260" spans="1:9">
      <c r="A5260">
        <v>5259</v>
      </c>
      <c r="B5260" t="s">
        <v>152</v>
      </c>
      <c r="C5260" t="s">
        <v>758</v>
      </c>
      <c r="D5260">
        <v>1999</v>
      </c>
      <c r="E5260">
        <v>185.4617080593537</v>
      </c>
      <c r="F5260" t="s">
        <v>753</v>
      </c>
      <c r="G5260" t="s">
        <v>775</v>
      </c>
      <c r="H5260" t="s">
        <v>765</v>
      </c>
      <c r="I5260" t="s">
        <v>777</v>
      </c>
    </row>
    <row r="5261" spans="1:9">
      <c r="A5261">
        <v>5260</v>
      </c>
      <c r="B5261" t="s">
        <v>152</v>
      </c>
      <c r="C5261" t="s">
        <v>758</v>
      </c>
      <c r="D5261">
        <v>2000</v>
      </c>
      <c r="E5261">
        <v>226.6030005437523</v>
      </c>
      <c r="F5261" t="s">
        <v>753</v>
      </c>
      <c r="G5261" t="s">
        <v>775</v>
      </c>
      <c r="H5261" t="s">
        <v>765</v>
      </c>
      <c r="I5261" t="s">
        <v>777</v>
      </c>
    </row>
    <row r="5262" spans="1:9">
      <c r="A5262">
        <v>5261</v>
      </c>
      <c r="B5262" t="s">
        <v>152</v>
      </c>
      <c r="C5262" t="s">
        <v>758</v>
      </c>
      <c r="D5262">
        <v>2001</v>
      </c>
      <c r="E5262">
        <v>303.96648611854772</v>
      </c>
      <c r="F5262" t="s">
        <v>753</v>
      </c>
      <c r="G5262" t="s">
        <v>775</v>
      </c>
      <c r="H5262" t="s">
        <v>765</v>
      </c>
      <c r="I5262" t="s">
        <v>777</v>
      </c>
    </row>
    <row r="5263" spans="1:9">
      <c r="A5263">
        <v>5262</v>
      </c>
      <c r="B5263" t="s">
        <v>152</v>
      </c>
      <c r="C5263" t="s">
        <v>758</v>
      </c>
      <c r="D5263">
        <v>2002</v>
      </c>
      <c r="E5263">
        <v>361.97545306556327</v>
      </c>
      <c r="F5263" t="s">
        <v>753</v>
      </c>
      <c r="G5263" t="s">
        <v>775</v>
      </c>
      <c r="H5263" t="s">
        <v>765</v>
      </c>
      <c r="I5263" t="s">
        <v>777</v>
      </c>
    </row>
    <row r="5264" spans="1:9">
      <c r="A5264">
        <v>5263</v>
      </c>
      <c r="B5264" t="s">
        <v>152</v>
      </c>
      <c r="C5264" t="s">
        <v>758</v>
      </c>
      <c r="D5264">
        <v>2003</v>
      </c>
      <c r="E5264">
        <v>424.0256014250516</v>
      </c>
      <c r="F5264" t="s">
        <v>753</v>
      </c>
      <c r="G5264" t="s">
        <v>775</v>
      </c>
      <c r="H5264" t="s">
        <v>765</v>
      </c>
      <c r="I5264" t="s">
        <v>777</v>
      </c>
    </row>
    <row r="5265" spans="1:9">
      <c r="A5265">
        <v>5264</v>
      </c>
      <c r="B5265" t="s">
        <v>152</v>
      </c>
      <c r="C5265" t="s">
        <v>758</v>
      </c>
      <c r="D5265">
        <v>2004</v>
      </c>
      <c r="E5265">
        <v>531.57896896966804</v>
      </c>
      <c r="F5265" t="s">
        <v>753</v>
      </c>
      <c r="G5265" t="s">
        <v>775</v>
      </c>
      <c r="H5265" t="s">
        <v>765</v>
      </c>
      <c r="I5265" t="s">
        <v>777</v>
      </c>
    </row>
    <row r="5266" spans="1:9">
      <c r="A5266">
        <v>5265</v>
      </c>
      <c r="B5266" t="s">
        <v>152</v>
      </c>
      <c r="C5266" t="s">
        <v>758</v>
      </c>
      <c r="D5266">
        <v>2005</v>
      </c>
      <c r="E5266">
        <v>648.30678519472451</v>
      </c>
      <c r="F5266" t="s">
        <v>753</v>
      </c>
      <c r="G5266" t="s">
        <v>775</v>
      </c>
      <c r="H5266" t="s">
        <v>765</v>
      </c>
      <c r="I5266" t="s">
        <v>777</v>
      </c>
    </row>
    <row r="5267" spans="1:9">
      <c r="A5267">
        <v>5266</v>
      </c>
      <c r="B5267" t="s">
        <v>152</v>
      </c>
      <c r="C5267" t="s">
        <v>758</v>
      </c>
      <c r="D5267">
        <v>2006</v>
      </c>
      <c r="E5267">
        <v>748.10659479507035</v>
      </c>
      <c r="F5267" t="s">
        <v>753</v>
      </c>
      <c r="G5267" t="s">
        <v>775</v>
      </c>
      <c r="H5267" t="s">
        <v>765</v>
      </c>
      <c r="I5267" t="s">
        <v>777</v>
      </c>
    </row>
    <row r="5268" spans="1:9">
      <c r="A5268">
        <v>5267</v>
      </c>
      <c r="B5268" t="s">
        <v>152</v>
      </c>
      <c r="C5268" t="s">
        <v>758</v>
      </c>
      <c r="D5268">
        <v>2007</v>
      </c>
      <c r="E5268">
        <v>822.15597506122776</v>
      </c>
      <c r="F5268" t="s">
        <v>753</v>
      </c>
      <c r="G5268" t="s">
        <v>775</v>
      </c>
      <c r="H5268" t="s">
        <v>765</v>
      </c>
      <c r="I5268" t="s">
        <v>777</v>
      </c>
    </row>
    <row r="5269" spans="1:9">
      <c r="A5269">
        <v>5268</v>
      </c>
      <c r="B5269" t="s">
        <v>152</v>
      </c>
      <c r="C5269" t="s">
        <v>758</v>
      </c>
      <c r="D5269">
        <v>2008</v>
      </c>
      <c r="E5269">
        <v>910.09732613155802</v>
      </c>
      <c r="F5269" t="s">
        <v>753</v>
      </c>
      <c r="G5269" t="s">
        <v>775</v>
      </c>
      <c r="H5269" t="s">
        <v>765</v>
      </c>
      <c r="I5269" t="s">
        <v>777</v>
      </c>
    </row>
    <row r="5270" spans="1:9">
      <c r="A5270">
        <v>5269</v>
      </c>
      <c r="B5270" t="s">
        <v>152</v>
      </c>
      <c r="C5270" t="s">
        <v>758</v>
      </c>
      <c r="D5270">
        <v>2009</v>
      </c>
      <c r="E5270">
        <v>982.94461152021404</v>
      </c>
      <c r="F5270" t="s">
        <v>753</v>
      </c>
      <c r="G5270" t="s">
        <v>775</v>
      </c>
      <c r="H5270" t="s">
        <v>765</v>
      </c>
      <c r="I5270" t="s">
        <v>777</v>
      </c>
    </row>
    <row r="5271" spans="1:9">
      <c r="A5271">
        <v>5270</v>
      </c>
      <c r="B5271" t="s">
        <v>152</v>
      </c>
      <c r="C5271" t="s">
        <v>758</v>
      </c>
      <c r="D5271">
        <v>2010</v>
      </c>
      <c r="E5271">
        <v>1010.467495462368</v>
      </c>
      <c r="F5271" t="s">
        <v>753</v>
      </c>
      <c r="G5271" t="s">
        <v>775</v>
      </c>
      <c r="H5271" t="s">
        <v>765</v>
      </c>
      <c r="I5271" t="s">
        <v>777</v>
      </c>
    </row>
    <row r="5272" spans="1:9">
      <c r="A5272">
        <v>5271</v>
      </c>
      <c r="B5272" t="s">
        <v>152</v>
      </c>
      <c r="C5272" t="s">
        <v>758</v>
      </c>
      <c r="D5272">
        <v>2011</v>
      </c>
      <c r="E5272">
        <v>1058.0099127240289</v>
      </c>
      <c r="F5272" t="s">
        <v>753</v>
      </c>
      <c r="G5272" t="s">
        <v>775</v>
      </c>
      <c r="H5272" t="s">
        <v>765</v>
      </c>
      <c r="I5272" t="s">
        <v>777</v>
      </c>
    </row>
    <row r="5273" spans="1:9">
      <c r="A5273">
        <v>5272</v>
      </c>
      <c r="B5273" t="s">
        <v>152</v>
      </c>
      <c r="C5273" t="s">
        <v>758</v>
      </c>
      <c r="D5273">
        <v>2012</v>
      </c>
      <c r="E5273">
        <v>1103.121039283755</v>
      </c>
      <c r="F5273" t="s">
        <v>753</v>
      </c>
      <c r="G5273" t="s">
        <v>775</v>
      </c>
      <c r="H5273" t="s">
        <v>765</v>
      </c>
      <c r="I5273" t="s">
        <v>777</v>
      </c>
    </row>
    <row r="5274" spans="1:9">
      <c r="A5274">
        <v>5273</v>
      </c>
      <c r="B5274" t="s">
        <v>152</v>
      </c>
      <c r="C5274" t="s">
        <v>758</v>
      </c>
      <c r="D5274">
        <v>2013</v>
      </c>
      <c r="E5274">
        <v>1136.5370129920429</v>
      </c>
      <c r="F5274" t="s">
        <v>753</v>
      </c>
      <c r="G5274" t="s">
        <v>775</v>
      </c>
      <c r="H5274" t="s">
        <v>765</v>
      </c>
      <c r="I5274" t="s">
        <v>777</v>
      </c>
    </row>
    <row r="5275" spans="1:9">
      <c r="A5275">
        <v>5274</v>
      </c>
      <c r="B5275" t="s">
        <v>152</v>
      </c>
      <c r="C5275" t="s">
        <v>758</v>
      </c>
      <c r="D5275">
        <v>2014</v>
      </c>
      <c r="E5275">
        <v>1175.912464832955</v>
      </c>
      <c r="F5275" t="s">
        <v>753</v>
      </c>
      <c r="G5275" t="s">
        <v>775</v>
      </c>
      <c r="H5275" t="s">
        <v>765</v>
      </c>
      <c r="I5275" t="s">
        <v>777</v>
      </c>
    </row>
    <row r="5276" spans="1:9">
      <c r="A5276">
        <v>5275</v>
      </c>
      <c r="B5276" t="s">
        <v>152</v>
      </c>
      <c r="C5276" t="s">
        <v>758</v>
      </c>
      <c r="D5276">
        <v>2015</v>
      </c>
      <c r="E5276">
        <v>1198.3090072456409</v>
      </c>
      <c r="F5276" t="s">
        <v>753</v>
      </c>
      <c r="G5276" t="s">
        <v>775</v>
      </c>
      <c r="H5276" t="s">
        <v>765</v>
      </c>
      <c r="I5276" t="s">
        <v>777</v>
      </c>
    </row>
    <row r="5277" spans="1:9">
      <c r="A5277">
        <v>5276</v>
      </c>
      <c r="B5277" t="s">
        <v>152</v>
      </c>
      <c r="C5277" t="s">
        <v>758</v>
      </c>
      <c r="D5277">
        <v>2016</v>
      </c>
      <c r="E5277">
        <v>1217.139570021686</v>
      </c>
      <c r="F5277" t="s">
        <v>753</v>
      </c>
      <c r="G5277" t="s">
        <v>775</v>
      </c>
      <c r="H5277" t="s">
        <v>765</v>
      </c>
      <c r="I5277" t="s">
        <v>777</v>
      </c>
    </row>
    <row r="5278" spans="1:9">
      <c r="A5278">
        <v>5277</v>
      </c>
      <c r="B5278" t="s">
        <v>152</v>
      </c>
      <c r="C5278" t="s">
        <v>758</v>
      </c>
      <c r="D5278">
        <v>2017</v>
      </c>
      <c r="E5278">
        <v>1252.203587096413</v>
      </c>
      <c r="F5278" t="s">
        <v>753</v>
      </c>
      <c r="G5278" t="s">
        <v>775</v>
      </c>
      <c r="H5278" t="s">
        <v>765</v>
      </c>
      <c r="I5278" t="s">
        <v>777</v>
      </c>
    </row>
    <row r="5279" spans="1:9">
      <c r="A5279">
        <v>5278</v>
      </c>
      <c r="B5279" t="s">
        <v>152</v>
      </c>
      <c r="C5279" t="s">
        <v>758</v>
      </c>
      <c r="D5279">
        <v>2018</v>
      </c>
      <c r="E5279">
        <v>1299.3109512162041</v>
      </c>
      <c r="F5279" t="s">
        <v>753</v>
      </c>
      <c r="G5279" t="s">
        <v>775</v>
      </c>
      <c r="H5279" t="s">
        <v>765</v>
      </c>
      <c r="I5279" t="s">
        <v>777</v>
      </c>
    </row>
    <row r="5280" spans="1:9">
      <c r="A5280">
        <v>5279</v>
      </c>
      <c r="B5280" t="s">
        <v>152</v>
      </c>
      <c r="C5280" t="s">
        <v>758</v>
      </c>
      <c r="D5280">
        <v>2019</v>
      </c>
      <c r="E5280">
        <v>1314.5950710156501</v>
      </c>
      <c r="F5280" t="s">
        <v>753</v>
      </c>
      <c r="G5280" t="s">
        <v>775</v>
      </c>
      <c r="H5280" t="s">
        <v>765</v>
      </c>
      <c r="I5280" t="s">
        <v>777</v>
      </c>
    </row>
    <row r="5281" spans="1:9">
      <c r="A5281">
        <v>5280</v>
      </c>
      <c r="B5281" t="s">
        <v>152</v>
      </c>
      <c r="C5281" t="s">
        <v>758</v>
      </c>
      <c r="D5281">
        <v>2020</v>
      </c>
      <c r="E5281">
        <v>1342.9679691905501</v>
      </c>
      <c r="F5281" t="s">
        <v>753</v>
      </c>
      <c r="G5281" t="s">
        <v>775</v>
      </c>
      <c r="H5281" t="s">
        <v>765</v>
      </c>
      <c r="I5281" t="s">
        <v>777</v>
      </c>
    </row>
    <row r="5282" spans="1:9">
      <c r="A5282">
        <v>5281</v>
      </c>
      <c r="B5282" t="s">
        <v>152</v>
      </c>
      <c r="C5282" t="s">
        <v>758</v>
      </c>
      <c r="D5282">
        <v>2021</v>
      </c>
      <c r="E5282">
        <v>1545.994457819357</v>
      </c>
      <c r="F5282" t="s">
        <v>753</v>
      </c>
      <c r="G5282" t="s">
        <v>775</v>
      </c>
      <c r="H5282" t="s">
        <v>765</v>
      </c>
      <c r="I5282" t="s">
        <v>777</v>
      </c>
    </row>
    <row r="5283" spans="1:9">
      <c r="A5283">
        <v>5282</v>
      </c>
      <c r="B5283" t="s">
        <v>152</v>
      </c>
      <c r="C5283" t="s">
        <v>758</v>
      </c>
      <c r="D5283">
        <v>2022</v>
      </c>
      <c r="E5283">
        <v>1439.77469659385</v>
      </c>
      <c r="F5283" t="s">
        <v>753</v>
      </c>
      <c r="G5283" t="s">
        <v>775</v>
      </c>
      <c r="H5283" t="s">
        <v>765</v>
      </c>
      <c r="I5283" t="s">
        <v>777</v>
      </c>
    </row>
    <row r="5284" spans="1:9">
      <c r="A5284">
        <v>5283</v>
      </c>
      <c r="B5284" t="s">
        <v>152</v>
      </c>
      <c r="C5284" t="s">
        <v>758</v>
      </c>
      <c r="D5284">
        <v>2023</v>
      </c>
      <c r="E5284">
        <v>1087.12560857828</v>
      </c>
      <c r="F5284" t="s">
        <v>753</v>
      </c>
      <c r="G5284" t="s">
        <v>775</v>
      </c>
      <c r="H5284" t="s">
        <v>765</v>
      </c>
      <c r="I5284" t="s">
        <v>777</v>
      </c>
    </row>
    <row r="5285" spans="1:9">
      <c r="A5285">
        <v>5284</v>
      </c>
      <c r="B5285" t="s">
        <v>152</v>
      </c>
      <c r="C5285" t="s">
        <v>758</v>
      </c>
      <c r="D5285">
        <v>2024</v>
      </c>
      <c r="E5285">
        <v>1095.973864</v>
      </c>
      <c r="F5285" t="s">
        <v>753</v>
      </c>
      <c r="G5285" t="s">
        <v>775</v>
      </c>
      <c r="H5285" t="s">
        <v>765</v>
      </c>
      <c r="I5285" t="s">
        <v>777</v>
      </c>
    </row>
    <row r="5286" spans="1:9">
      <c r="A5286">
        <v>5285</v>
      </c>
      <c r="B5286" t="s">
        <v>152</v>
      </c>
      <c r="C5286" t="s">
        <v>758</v>
      </c>
      <c r="D5286">
        <v>2025</v>
      </c>
      <c r="E5286">
        <v>1015.603626</v>
      </c>
      <c r="F5286" t="s">
        <v>753</v>
      </c>
      <c r="G5286" t="s">
        <v>775</v>
      </c>
      <c r="H5286" t="s">
        <v>765</v>
      </c>
      <c r="I5286" t="s">
        <v>777</v>
      </c>
    </row>
    <row r="5287" spans="1:9">
      <c r="A5287">
        <v>5286</v>
      </c>
      <c r="B5287" t="s">
        <v>152</v>
      </c>
      <c r="C5287" t="s">
        <v>758</v>
      </c>
      <c r="D5287">
        <v>2026</v>
      </c>
      <c r="E5287">
        <v>993.15016479999997</v>
      </c>
      <c r="F5287" t="s">
        <v>753</v>
      </c>
      <c r="G5287" t="s">
        <v>775</v>
      </c>
      <c r="H5287" t="s">
        <v>765</v>
      </c>
      <c r="I5287" t="s">
        <v>777</v>
      </c>
    </row>
    <row r="5288" spans="1:9">
      <c r="A5288">
        <v>5287</v>
      </c>
      <c r="B5288" t="s">
        <v>152</v>
      </c>
      <c r="C5288" t="s">
        <v>758</v>
      </c>
      <c r="D5288">
        <v>2027</v>
      </c>
      <c r="E5288">
        <v>987.51494219999995</v>
      </c>
      <c r="F5288" t="s">
        <v>753</v>
      </c>
      <c r="G5288" t="s">
        <v>775</v>
      </c>
      <c r="H5288" t="s">
        <v>765</v>
      </c>
      <c r="I5288" t="s">
        <v>777</v>
      </c>
    </row>
    <row r="5289" spans="1:9">
      <c r="A5289">
        <v>5288</v>
      </c>
      <c r="B5289" t="s">
        <v>152</v>
      </c>
      <c r="C5289" t="s">
        <v>758</v>
      </c>
      <c r="D5289">
        <v>2028</v>
      </c>
      <c r="E5289">
        <v>958.26316929999996</v>
      </c>
      <c r="F5289" t="s">
        <v>753</v>
      </c>
      <c r="G5289" t="s">
        <v>775</v>
      </c>
      <c r="H5289" t="s">
        <v>765</v>
      </c>
      <c r="I5289" t="s">
        <v>777</v>
      </c>
    </row>
    <row r="5290" spans="1:9">
      <c r="A5290">
        <v>5289</v>
      </c>
      <c r="B5290" t="s">
        <v>152</v>
      </c>
      <c r="C5290" t="s">
        <v>758</v>
      </c>
      <c r="D5290">
        <v>2029</v>
      </c>
      <c r="E5290">
        <v>939.21441570000002</v>
      </c>
      <c r="F5290" t="s">
        <v>753</v>
      </c>
      <c r="G5290" t="s">
        <v>775</v>
      </c>
      <c r="H5290" t="s">
        <v>765</v>
      </c>
      <c r="I5290" t="s">
        <v>777</v>
      </c>
    </row>
    <row r="5291" spans="1:9">
      <c r="A5291">
        <v>5290</v>
      </c>
      <c r="B5291" t="s">
        <v>152</v>
      </c>
      <c r="C5291" t="s">
        <v>758</v>
      </c>
      <c r="D5291">
        <v>2030</v>
      </c>
      <c r="E5291">
        <v>933.92653640000003</v>
      </c>
      <c r="F5291" t="s">
        <v>753</v>
      </c>
      <c r="G5291" t="s">
        <v>775</v>
      </c>
      <c r="H5291" t="s">
        <v>765</v>
      </c>
      <c r="I5291" t="s">
        <v>777</v>
      </c>
    </row>
    <row r="5292" spans="1:9">
      <c r="A5292">
        <v>5291</v>
      </c>
      <c r="B5292" t="s">
        <v>152</v>
      </c>
      <c r="C5292" t="s">
        <v>758</v>
      </c>
      <c r="D5292">
        <v>2031</v>
      </c>
      <c r="E5292">
        <v>931.60503329999995</v>
      </c>
      <c r="F5292" t="s">
        <v>753</v>
      </c>
      <c r="G5292" t="s">
        <v>775</v>
      </c>
      <c r="H5292" t="s">
        <v>765</v>
      </c>
      <c r="I5292" t="s">
        <v>777</v>
      </c>
    </row>
    <row r="5293" spans="1:9">
      <c r="A5293">
        <v>5292</v>
      </c>
      <c r="B5293" t="s">
        <v>152</v>
      </c>
      <c r="C5293" t="s">
        <v>758</v>
      </c>
      <c r="D5293">
        <v>2032</v>
      </c>
      <c r="E5293">
        <v>901.68035929999996</v>
      </c>
      <c r="F5293" t="s">
        <v>753</v>
      </c>
      <c r="G5293" t="s">
        <v>775</v>
      </c>
      <c r="H5293" t="s">
        <v>765</v>
      </c>
      <c r="I5293" t="s">
        <v>777</v>
      </c>
    </row>
    <row r="5294" spans="1:9">
      <c r="A5294">
        <v>5293</v>
      </c>
      <c r="B5294" t="s">
        <v>152</v>
      </c>
      <c r="C5294" t="s">
        <v>758</v>
      </c>
      <c r="D5294">
        <v>2033</v>
      </c>
      <c r="E5294">
        <v>893.64692390000005</v>
      </c>
      <c r="F5294" t="s">
        <v>753</v>
      </c>
      <c r="G5294" t="s">
        <v>775</v>
      </c>
      <c r="H5294" t="s">
        <v>765</v>
      </c>
      <c r="I5294" t="s">
        <v>777</v>
      </c>
    </row>
    <row r="5295" spans="1:9">
      <c r="A5295">
        <v>5294</v>
      </c>
      <c r="B5295" t="s">
        <v>152</v>
      </c>
      <c r="C5295" t="s">
        <v>758</v>
      </c>
      <c r="D5295">
        <v>2034</v>
      </c>
      <c r="E5295">
        <v>874.72838690000003</v>
      </c>
      <c r="F5295" t="s">
        <v>753</v>
      </c>
      <c r="G5295" t="s">
        <v>775</v>
      </c>
      <c r="H5295" t="s">
        <v>765</v>
      </c>
      <c r="I5295" t="s">
        <v>777</v>
      </c>
    </row>
    <row r="5296" spans="1:9">
      <c r="A5296">
        <v>5295</v>
      </c>
      <c r="B5296" t="s">
        <v>152</v>
      </c>
      <c r="C5296" t="s">
        <v>758</v>
      </c>
      <c r="D5296">
        <v>2035</v>
      </c>
      <c r="E5296">
        <v>861.86847939999996</v>
      </c>
      <c r="F5296" t="s">
        <v>753</v>
      </c>
      <c r="G5296" t="s">
        <v>775</v>
      </c>
      <c r="H5296" t="s">
        <v>765</v>
      </c>
      <c r="I5296" t="s">
        <v>777</v>
      </c>
    </row>
    <row r="5297" spans="1:9">
      <c r="A5297">
        <v>5296</v>
      </c>
      <c r="B5297" t="s">
        <v>152</v>
      </c>
      <c r="C5297" t="s">
        <v>758</v>
      </c>
      <c r="D5297">
        <v>2036</v>
      </c>
      <c r="E5297">
        <v>835.48230699999999</v>
      </c>
      <c r="F5297" t="s">
        <v>753</v>
      </c>
      <c r="G5297" t="s">
        <v>775</v>
      </c>
      <c r="H5297" t="s">
        <v>765</v>
      </c>
      <c r="I5297" t="s">
        <v>777</v>
      </c>
    </row>
    <row r="5298" spans="1:9">
      <c r="A5298">
        <v>5297</v>
      </c>
      <c r="B5298" t="s">
        <v>152</v>
      </c>
      <c r="C5298" t="s">
        <v>758</v>
      </c>
      <c r="D5298">
        <v>2037</v>
      </c>
      <c r="E5298">
        <v>831.87302050000005</v>
      </c>
      <c r="F5298" t="s">
        <v>753</v>
      </c>
      <c r="G5298" t="s">
        <v>775</v>
      </c>
      <c r="H5298" t="s">
        <v>765</v>
      </c>
      <c r="I5298" t="s">
        <v>777</v>
      </c>
    </row>
    <row r="5299" spans="1:9">
      <c r="A5299">
        <v>5298</v>
      </c>
      <c r="B5299" t="s">
        <v>152</v>
      </c>
      <c r="C5299" t="s">
        <v>758</v>
      </c>
      <c r="D5299">
        <v>2038</v>
      </c>
      <c r="E5299">
        <v>800.38172210000005</v>
      </c>
      <c r="F5299" t="s">
        <v>753</v>
      </c>
      <c r="G5299" t="s">
        <v>775</v>
      </c>
      <c r="H5299" t="s">
        <v>765</v>
      </c>
      <c r="I5299" t="s">
        <v>777</v>
      </c>
    </row>
    <row r="5300" spans="1:9">
      <c r="A5300">
        <v>5299</v>
      </c>
      <c r="B5300" t="s">
        <v>152</v>
      </c>
      <c r="C5300" t="s">
        <v>758</v>
      </c>
      <c r="D5300">
        <v>2039</v>
      </c>
      <c r="E5300">
        <v>782.93033419999995</v>
      </c>
      <c r="F5300" t="s">
        <v>753</v>
      </c>
      <c r="G5300" t="s">
        <v>775</v>
      </c>
      <c r="H5300" t="s">
        <v>765</v>
      </c>
      <c r="I5300" t="s">
        <v>777</v>
      </c>
    </row>
    <row r="5301" spans="1:9">
      <c r="A5301">
        <v>5300</v>
      </c>
      <c r="B5301" t="s">
        <v>152</v>
      </c>
      <c r="C5301" t="s">
        <v>758</v>
      </c>
      <c r="D5301">
        <v>2040</v>
      </c>
      <c r="E5301">
        <v>750.16686460000005</v>
      </c>
      <c r="F5301" t="s">
        <v>753</v>
      </c>
      <c r="G5301" t="s">
        <v>775</v>
      </c>
      <c r="H5301" t="s">
        <v>765</v>
      </c>
      <c r="I5301" t="s">
        <v>777</v>
      </c>
    </row>
    <row r="5302" spans="1:9">
      <c r="A5302">
        <v>5301</v>
      </c>
      <c r="B5302" t="s">
        <v>152</v>
      </c>
      <c r="C5302" t="s">
        <v>758</v>
      </c>
      <c r="D5302">
        <v>2041</v>
      </c>
      <c r="E5302">
        <v>775.77022690000001</v>
      </c>
      <c r="F5302" t="s">
        <v>753</v>
      </c>
      <c r="G5302" t="s">
        <v>775</v>
      </c>
      <c r="H5302" t="s">
        <v>765</v>
      </c>
      <c r="I5302" t="s">
        <v>777</v>
      </c>
    </row>
    <row r="5303" spans="1:9">
      <c r="A5303">
        <v>5302</v>
      </c>
      <c r="B5303" t="s">
        <v>152</v>
      </c>
      <c r="C5303" t="s">
        <v>758</v>
      </c>
      <c r="D5303">
        <v>2042</v>
      </c>
      <c r="E5303">
        <v>751.59064169999999</v>
      </c>
      <c r="F5303" t="s">
        <v>753</v>
      </c>
      <c r="G5303" t="s">
        <v>775</v>
      </c>
      <c r="H5303" t="s">
        <v>765</v>
      </c>
      <c r="I5303" t="s">
        <v>777</v>
      </c>
    </row>
    <row r="5304" spans="1:9">
      <c r="A5304">
        <v>5303</v>
      </c>
      <c r="B5304" t="s">
        <v>152</v>
      </c>
      <c r="C5304" t="s">
        <v>758</v>
      </c>
      <c r="D5304">
        <v>2043</v>
      </c>
      <c r="E5304">
        <v>773.91640140000004</v>
      </c>
      <c r="F5304" t="s">
        <v>753</v>
      </c>
      <c r="G5304" t="s">
        <v>775</v>
      </c>
      <c r="H5304" t="s">
        <v>765</v>
      </c>
      <c r="I5304" t="s">
        <v>777</v>
      </c>
    </row>
    <row r="5305" spans="1:9">
      <c r="A5305">
        <v>5304</v>
      </c>
      <c r="B5305" t="s">
        <v>152</v>
      </c>
      <c r="C5305" t="s">
        <v>758</v>
      </c>
      <c r="D5305">
        <v>2044</v>
      </c>
      <c r="E5305">
        <v>776.00593430000004</v>
      </c>
      <c r="F5305" t="s">
        <v>753</v>
      </c>
      <c r="G5305" t="s">
        <v>775</v>
      </c>
      <c r="H5305" t="s">
        <v>765</v>
      </c>
      <c r="I5305" t="s">
        <v>777</v>
      </c>
    </row>
    <row r="5306" spans="1:9">
      <c r="A5306">
        <v>5305</v>
      </c>
      <c r="B5306" t="s">
        <v>152</v>
      </c>
      <c r="C5306" t="s">
        <v>758</v>
      </c>
      <c r="D5306">
        <v>2045</v>
      </c>
      <c r="E5306">
        <v>758.07236690000002</v>
      </c>
      <c r="F5306" t="s">
        <v>753</v>
      </c>
      <c r="G5306" t="s">
        <v>775</v>
      </c>
      <c r="H5306" t="s">
        <v>765</v>
      </c>
      <c r="I5306" t="s">
        <v>777</v>
      </c>
    </row>
    <row r="5307" spans="1:9">
      <c r="A5307">
        <v>5306</v>
      </c>
      <c r="B5307" t="s">
        <v>152</v>
      </c>
      <c r="C5307" t="s">
        <v>758</v>
      </c>
      <c r="D5307">
        <v>2046</v>
      </c>
      <c r="E5307">
        <v>737.50058999999999</v>
      </c>
      <c r="F5307" t="s">
        <v>753</v>
      </c>
      <c r="G5307" t="s">
        <v>775</v>
      </c>
      <c r="H5307" t="s">
        <v>765</v>
      </c>
      <c r="I5307" t="s">
        <v>777</v>
      </c>
    </row>
    <row r="5308" spans="1:9">
      <c r="A5308">
        <v>5307</v>
      </c>
      <c r="B5308" t="s">
        <v>152</v>
      </c>
      <c r="C5308" t="s">
        <v>758</v>
      </c>
      <c r="D5308">
        <v>2047</v>
      </c>
      <c r="E5308">
        <v>715.36720209999999</v>
      </c>
      <c r="F5308" t="s">
        <v>753</v>
      </c>
      <c r="G5308" t="s">
        <v>775</v>
      </c>
      <c r="H5308" t="s">
        <v>765</v>
      </c>
      <c r="I5308" t="s">
        <v>777</v>
      </c>
    </row>
    <row r="5309" spans="1:9">
      <c r="A5309">
        <v>5308</v>
      </c>
      <c r="B5309" t="s">
        <v>152</v>
      </c>
      <c r="C5309" t="s">
        <v>758</v>
      </c>
      <c r="D5309">
        <v>2048</v>
      </c>
      <c r="E5309">
        <v>701.01130920000003</v>
      </c>
      <c r="F5309" t="s">
        <v>753</v>
      </c>
      <c r="G5309" t="s">
        <v>775</v>
      </c>
      <c r="H5309" t="s">
        <v>765</v>
      </c>
      <c r="I5309" t="s">
        <v>777</v>
      </c>
    </row>
    <row r="5310" spans="1:9">
      <c r="A5310">
        <v>5309</v>
      </c>
      <c r="B5310" t="s">
        <v>152</v>
      </c>
      <c r="C5310" t="s">
        <v>758</v>
      </c>
      <c r="D5310">
        <v>2049</v>
      </c>
      <c r="E5310">
        <v>689.02078319999998</v>
      </c>
      <c r="F5310" t="s">
        <v>753</v>
      </c>
      <c r="G5310" t="s">
        <v>775</v>
      </c>
      <c r="H5310" t="s">
        <v>765</v>
      </c>
      <c r="I5310" t="s">
        <v>777</v>
      </c>
    </row>
    <row r="5311" spans="1:9">
      <c r="A5311">
        <v>5310</v>
      </c>
      <c r="B5311" t="s">
        <v>152</v>
      </c>
      <c r="C5311" t="s">
        <v>758</v>
      </c>
      <c r="D5311">
        <v>2050</v>
      </c>
      <c r="E5311">
        <v>678.19766059999995</v>
      </c>
      <c r="F5311" t="s">
        <v>753</v>
      </c>
      <c r="G5311" t="s">
        <v>775</v>
      </c>
      <c r="H5311" t="s">
        <v>765</v>
      </c>
      <c r="I5311" t="s">
        <v>777</v>
      </c>
    </row>
    <row r="5312" spans="1:9">
      <c r="A5312">
        <v>5311</v>
      </c>
      <c r="B5312" t="s">
        <v>152</v>
      </c>
      <c r="C5312" t="s">
        <v>757</v>
      </c>
      <c r="D5312">
        <v>1990</v>
      </c>
      <c r="E5312">
        <v>88.764883075424351</v>
      </c>
      <c r="F5312" t="s">
        <v>753</v>
      </c>
      <c r="G5312" t="s">
        <v>775</v>
      </c>
      <c r="H5312" t="s">
        <v>765</v>
      </c>
      <c r="I5312" t="s">
        <v>777</v>
      </c>
    </row>
    <row r="5313" spans="1:9">
      <c r="A5313">
        <v>5312</v>
      </c>
      <c r="B5313" t="s">
        <v>152</v>
      </c>
      <c r="C5313" t="s">
        <v>757</v>
      </c>
      <c r="D5313">
        <v>1991</v>
      </c>
      <c r="E5313">
        <v>86.545760998538739</v>
      </c>
      <c r="F5313" t="s">
        <v>753</v>
      </c>
      <c r="G5313" t="s">
        <v>775</v>
      </c>
      <c r="H5313" t="s">
        <v>765</v>
      </c>
      <c r="I5313" t="s">
        <v>777</v>
      </c>
    </row>
    <row r="5314" spans="1:9">
      <c r="A5314">
        <v>5313</v>
      </c>
      <c r="B5314" t="s">
        <v>152</v>
      </c>
      <c r="C5314" t="s">
        <v>757</v>
      </c>
      <c r="D5314">
        <v>1992</v>
      </c>
      <c r="E5314">
        <v>82.218472948611819</v>
      </c>
      <c r="F5314" t="s">
        <v>753</v>
      </c>
      <c r="G5314" t="s">
        <v>775</v>
      </c>
      <c r="H5314" t="s">
        <v>765</v>
      </c>
      <c r="I5314" t="s">
        <v>777</v>
      </c>
    </row>
    <row r="5315" spans="1:9">
      <c r="A5315">
        <v>5314</v>
      </c>
      <c r="B5315" t="s">
        <v>152</v>
      </c>
      <c r="C5315" t="s">
        <v>757</v>
      </c>
      <c r="D5315">
        <v>1993</v>
      </c>
      <c r="E5315">
        <v>78.107549301181209</v>
      </c>
      <c r="F5315" t="s">
        <v>753</v>
      </c>
      <c r="G5315" t="s">
        <v>775</v>
      </c>
      <c r="H5315" t="s">
        <v>765</v>
      </c>
      <c r="I5315" t="s">
        <v>777</v>
      </c>
    </row>
    <row r="5316" spans="1:9">
      <c r="A5316">
        <v>5315</v>
      </c>
      <c r="B5316" t="s">
        <v>152</v>
      </c>
      <c r="C5316" t="s">
        <v>757</v>
      </c>
      <c r="D5316">
        <v>1994</v>
      </c>
      <c r="E5316">
        <v>74.202171836122147</v>
      </c>
      <c r="F5316" t="s">
        <v>753</v>
      </c>
      <c r="G5316" t="s">
        <v>775</v>
      </c>
      <c r="H5316" t="s">
        <v>765</v>
      </c>
      <c r="I5316" t="s">
        <v>777</v>
      </c>
    </row>
    <row r="5317" spans="1:9">
      <c r="A5317">
        <v>5316</v>
      </c>
      <c r="B5317" t="s">
        <v>152</v>
      </c>
      <c r="C5317" t="s">
        <v>757</v>
      </c>
      <c r="D5317">
        <v>1995</v>
      </c>
      <c r="E5317">
        <v>70.492063244316043</v>
      </c>
      <c r="F5317" t="s">
        <v>753</v>
      </c>
      <c r="G5317" t="s">
        <v>775</v>
      </c>
      <c r="H5317" t="s">
        <v>765</v>
      </c>
      <c r="I5317" t="s">
        <v>777</v>
      </c>
    </row>
    <row r="5318" spans="1:9">
      <c r="A5318">
        <v>5317</v>
      </c>
      <c r="B5318" t="s">
        <v>152</v>
      </c>
      <c r="C5318" t="s">
        <v>757</v>
      </c>
      <c r="D5318">
        <v>1996</v>
      </c>
      <c r="E5318">
        <v>66.967460082100231</v>
      </c>
      <c r="F5318" t="s">
        <v>753</v>
      </c>
      <c r="G5318" t="s">
        <v>775</v>
      </c>
      <c r="H5318" t="s">
        <v>765</v>
      </c>
      <c r="I5318" t="s">
        <v>777</v>
      </c>
    </row>
    <row r="5319" spans="1:9">
      <c r="A5319">
        <v>5318</v>
      </c>
      <c r="B5319" t="s">
        <v>152</v>
      </c>
      <c r="C5319" t="s">
        <v>757</v>
      </c>
      <c r="D5319">
        <v>1997</v>
      </c>
      <c r="E5319">
        <v>63.619087077995218</v>
      </c>
      <c r="F5319" t="s">
        <v>753</v>
      </c>
      <c r="G5319" t="s">
        <v>775</v>
      </c>
      <c r="H5319" t="s">
        <v>765</v>
      </c>
      <c r="I5319" t="s">
        <v>777</v>
      </c>
    </row>
    <row r="5320" spans="1:9">
      <c r="A5320">
        <v>5319</v>
      </c>
      <c r="B5320" t="s">
        <v>152</v>
      </c>
      <c r="C5320" t="s">
        <v>757</v>
      </c>
      <c r="D5320">
        <v>1998</v>
      </c>
      <c r="E5320">
        <v>60.438132724095453</v>
      </c>
      <c r="F5320" t="s">
        <v>753</v>
      </c>
      <c r="G5320" t="s">
        <v>775</v>
      </c>
      <c r="H5320" t="s">
        <v>765</v>
      </c>
      <c r="I5320" t="s">
        <v>777</v>
      </c>
    </row>
    <row r="5321" spans="1:9">
      <c r="A5321">
        <v>5320</v>
      </c>
      <c r="B5321" t="s">
        <v>152</v>
      </c>
      <c r="C5321" t="s">
        <v>757</v>
      </c>
      <c r="D5321">
        <v>1999</v>
      </c>
      <c r="E5321">
        <v>57.416226087890678</v>
      </c>
      <c r="F5321" t="s">
        <v>753</v>
      </c>
      <c r="G5321" t="s">
        <v>775</v>
      </c>
      <c r="H5321" t="s">
        <v>765</v>
      </c>
      <c r="I5321" t="s">
        <v>777</v>
      </c>
    </row>
    <row r="5322" spans="1:9">
      <c r="A5322">
        <v>5321</v>
      </c>
      <c r="B5322" t="s">
        <v>152</v>
      </c>
      <c r="C5322" t="s">
        <v>757</v>
      </c>
      <c r="D5322">
        <v>2000</v>
      </c>
      <c r="E5322">
        <v>54.545414783496142</v>
      </c>
      <c r="F5322" t="s">
        <v>753</v>
      </c>
      <c r="G5322" t="s">
        <v>775</v>
      </c>
      <c r="H5322" t="s">
        <v>765</v>
      </c>
      <c r="I5322" t="s">
        <v>777</v>
      </c>
    </row>
    <row r="5323" spans="1:9">
      <c r="A5323">
        <v>5322</v>
      </c>
      <c r="B5323" t="s">
        <v>152</v>
      </c>
      <c r="C5323" t="s">
        <v>757</v>
      </c>
      <c r="D5323">
        <v>2001</v>
      </c>
      <c r="E5323">
        <v>51.818144044321343</v>
      </c>
      <c r="F5323" t="s">
        <v>753</v>
      </c>
      <c r="G5323" t="s">
        <v>775</v>
      </c>
      <c r="H5323" t="s">
        <v>765</v>
      </c>
      <c r="I5323" t="s">
        <v>777</v>
      </c>
    </row>
    <row r="5324" spans="1:9">
      <c r="A5324">
        <v>5323</v>
      </c>
      <c r="B5324" t="s">
        <v>152</v>
      </c>
      <c r="C5324" t="s">
        <v>757</v>
      </c>
      <c r="D5324">
        <v>2002</v>
      </c>
      <c r="E5324">
        <v>49.227236842105263</v>
      </c>
      <c r="F5324" t="s">
        <v>753</v>
      </c>
      <c r="G5324" t="s">
        <v>775</v>
      </c>
      <c r="H5324" t="s">
        <v>765</v>
      </c>
      <c r="I5324" t="s">
        <v>777</v>
      </c>
    </row>
    <row r="5325" spans="1:9">
      <c r="A5325">
        <v>5324</v>
      </c>
      <c r="B5325" t="s">
        <v>152</v>
      </c>
      <c r="C5325" t="s">
        <v>757</v>
      </c>
      <c r="D5325">
        <v>2003</v>
      </c>
      <c r="E5325">
        <v>46.375</v>
      </c>
      <c r="F5325" t="s">
        <v>753</v>
      </c>
      <c r="G5325" t="s">
        <v>775</v>
      </c>
      <c r="H5325" t="s">
        <v>765</v>
      </c>
      <c r="I5325" t="s">
        <v>777</v>
      </c>
    </row>
    <row r="5326" spans="1:9">
      <c r="A5326">
        <v>5325</v>
      </c>
      <c r="B5326" t="s">
        <v>152</v>
      </c>
      <c r="C5326" t="s">
        <v>757</v>
      </c>
      <c r="D5326">
        <v>2004</v>
      </c>
      <c r="E5326">
        <v>43.0625</v>
      </c>
      <c r="F5326" t="s">
        <v>753</v>
      </c>
      <c r="G5326" t="s">
        <v>775</v>
      </c>
      <c r="H5326" t="s">
        <v>765</v>
      </c>
      <c r="I5326" t="s">
        <v>777</v>
      </c>
    </row>
    <row r="5327" spans="1:9">
      <c r="A5327">
        <v>5326</v>
      </c>
      <c r="B5327" t="s">
        <v>152</v>
      </c>
      <c r="C5327" t="s">
        <v>757</v>
      </c>
      <c r="D5327">
        <v>2005</v>
      </c>
      <c r="E5327">
        <v>39.6175</v>
      </c>
      <c r="F5327" t="s">
        <v>753</v>
      </c>
      <c r="G5327" t="s">
        <v>775</v>
      </c>
      <c r="H5327" t="s">
        <v>765</v>
      </c>
      <c r="I5327" t="s">
        <v>777</v>
      </c>
    </row>
    <row r="5328" spans="1:9">
      <c r="A5328">
        <v>5327</v>
      </c>
      <c r="B5328" t="s">
        <v>152</v>
      </c>
      <c r="C5328" t="s">
        <v>757</v>
      </c>
      <c r="D5328">
        <v>2006</v>
      </c>
      <c r="E5328">
        <v>36.172499999999999</v>
      </c>
      <c r="F5328" t="s">
        <v>753</v>
      </c>
      <c r="G5328" t="s">
        <v>775</v>
      </c>
      <c r="H5328" t="s">
        <v>765</v>
      </c>
      <c r="I5328" t="s">
        <v>777</v>
      </c>
    </row>
    <row r="5329" spans="1:9">
      <c r="A5329">
        <v>5328</v>
      </c>
      <c r="B5329" t="s">
        <v>152</v>
      </c>
      <c r="C5329" t="s">
        <v>757</v>
      </c>
      <c r="D5329">
        <v>2007</v>
      </c>
      <c r="E5329">
        <v>39.180250000000001</v>
      </c>
      <c r="F5329" t="s">
        <v>753</v>
      </c>
      <c r="G5329" t="s">
        <v>775</v>
      </c>
      <c r="H5329" t="s">
        <v>765</v>
      </c>
      <c r="I5329" t="s">
        <v>777</v>
      </c>
    </row>
    <row r="5330" spans="1:9">
      <c r="A5330">
        <v>5329</v>
      </c>
      <c r="B5330" t="s">
        <v>152</v>
      </c>
      <c r="C5330" t="s">
        <v>757</v>
      </c>
      <c r="D5330">
        <v>2008</v>
      </c>
      <c r="E5330">
        <v>46.825499999999998</v>
      </c>
      <c r="F5330" t="s">
        <v>753</v>
      </c>
      <c r="G5330" t="s">
        <v>775</v>
      </c>
      <c r="H5330" t="s">
        <v>765</v>
      </c>
      <c r="I5330" t="s">
        <v>777</v>
      </c>
    </row>
    <row r="5331" spans="1:9">
      <c r="A5331">
        <v>5330</v>
      </c>
      <c r="B5331" t="s">
        <v>152</v>
      </c>
      <c r="C5331" t="s">
        <v>757</v>
      </c>
      <c r="D5331">
        <v>2009</v>
      </c>
      <c r="E5331">
        <v>47.183250000000001</v>
      </c>
      <c r="F5331" t="s">
        <v>753</v>
      </c>
      <c r="G5331" t="s">
        <v>775</v>
      </c>
      <c r="H5331" t="s">
        <v>765</v>
      </c>
      <c r="I5331" t="s">
        <v>777</v>
      </c>
    </row>
    <row r="5332" spans="1:9">
      <c r="A5332">
        <v>5331</v>
      </c>
      <c r="B5332" t="s">
        <v>152</v>
      </c>
      <c r="C5332" t="s">
        <v>757</v>
      </c>
      <c r="D5332">
        <v>2010</v>
      </c>
      <c r="E5332">
        <v>47.501249999999999</v>
      </c>
      <c r="F5332" t="s">
        <v>753</v>
      </c>
      <c r="G5332" t="s">
        <v>775</v>
      </c>
      <c r="H5332" t="s">
        <v>765</v>
      </c>
      <c r="I5332" t="s">
        <v>777</v>
      </c>
    </row>
    <row r="5333" spans="1:9">
      <c r="A5333">
        <v>5332</v>
      </c>
      <c r="B5333" t="s">
        <v>152</v>
      </c>
      <c r="C5333" t="s">
        <v>757</v>
      </c>
      <c r="D5333">
        <v>2011</v>
      </c>
      <c r="E5333">
        <v>47.408499999999997</v>
      </c>
      <c r="F5333" t="s">
        <v>753</v>
      </c>
      <c r="G5333" t="s">
        <v>775</v>
      </c>
      <c r="H5333" t="s">
        <v>765</v>
      </c>
      <c r="I5333" t="s">
        <v>777</v>
      </c>
    </row>
    <row r="5334" spans="1:9">
      <c r="A5334">
        <v>5333</v>
      </c>
      <c r="B5334" t="s">
        <v>152</v>
      </c>
      <c r="C5334" t="s">
        <v>757</v>
      </c>
      <c r="D5334">
        <v>2012</v>
      </c>
      <c r="E5334">
        <v>48.070999999999991</v>
      </c>
      <c r="F5334" t="s">
        <v>753</v>
      </c>
      <c r="G5334" t="s">
        <v>775</v>
      </c>
      <c r="H5334" t="s">
        <v>765</v>
      </c>
      <c r="I5334" t="s">
        <v>777</v>
      </c>
    </row>
    <row r="5335" spans="1:9">
      <c r="A5335">
        <v>5334</v>
      </c>
      <c r="B5335" t="s">
        <v>152</v>
      </c>
      <c r="C5335" t="s">
        <v>757</v>
      </c>
      <c r="D5335">
        <v>2013</v>
      </c>
      <c r="E5335">
        <v>51.728000000000002</v>
      </c>
      <c r="F5335" t="s">
        <v>753</v>
      </c>
      <c r="G5335" t="s">
        <v>775</v>
      </c>
      <c r="H5335" t="s">
        <v>765</v>
      </c>
      <c r="I5335" t="s">
        <v>777</v>
      </c>
    </row>
    <row r="5336" spans="1:9">
      <c r="A5336">
        <v>5335</v>
      </c>
      <c r="B5336" t="s">
        <v>152</v>
      </c>
      <c r="C5336" t="s">
        <v>757</v>
      </c>
      <c r="D5336">
        <v>2014</v>
      </c>
      <c r="E5336">
        <v>51.728000000000002</v>
      </c>
      <c r="F5336" t="s">
        <v>753</v>
      </c>
      <c r="G5336" t="s">
        <v>775</v>
      </c>
      <c r="H5336" t="s">
        <v>765</v>
      </c>
      <c r="I5336" t="s">
        <v>777</v>
      </c>
    </row>
    <row r="5337" spans="1:9">
      <c r="A5337">
        <v>5336</v>
      </c>
      <c r="B5337" t="s">
        <v>152</v>
      </c>
      <c r="C5337" t="s">
        <v>757</v>
      </c>
      <c r="D5337">
        <v>2015</v>
      </c>
      <c r="E5337">
        <v>53.291499999999999</v>
      </c>
      <c r="F5337" t="s">
        <v>753</v>
      </c>
      <c r="G5337" t="s">
        <v>775</v>
      </c>
      <c r="H5337" t="s">
        <v>765</v>
      </c>
      <c r="I5337" t="s">
        <v>777</v>
      </c>
    </row>
    <row r="5338" spans="1:9">
      <c r="A5338">
        <v>5337</v>
      </c>
      <c r="B5338" t="s">
        <v>152</v>
      </c>
      <c r="C5338" t="s">
        <v>757</v>
      </c>
      <c r="D5338">
        <v>2016</v>
      </c>
      <c r="E5338">
        <v>52.310999999999993</v>
      </c>
      <c r="F5338" t="s">
        <v>753</v>
      </c>
      <c r="G5338" t="s">
        <v>775</v>
      </c>
      <c r="H5338" t="s">
        <v>765</v>
      </c>
      <c r="I5338" t="s">
        <v>777</v>
      </c>
    </row>
    <row r="5339" spans="1:9">
      <c r="A5339">
        <v>5338</v>
      </c>
      <c r="B5339" t="s">
        <v>152</v>
      </c>
      <c r="C5339" t="s">
        <v>757</v>
      </c>
      <c r="D5339">
        <v>2017</v>
      </c>
      <c r="E5339">
        <v>54.735750000000003</v>
      </c>
      <c r="F5339" t="s">
        <v>753</v>
      </c>
      <c r="G5339" t="s">
        <v>775</v>
      </c>
      <c r="H5339" t="s">
        <v>765</v>
      </c>
      <c r="I5339" t="s">
        <v>777</v>
      </c>
    </row>
    <row r="5340" spans="1:9">
      <c r="A5340">
        <v>5339</v>
      </c>
      <c r="B5340" t="s">
        <v>152</v>
      </c>
      <c r="C5340" t="s">
        <v>757</v>
      </c>
      <c r="D5340">
        <v>2018</v>
      </c>
      <c r="E5340">
        <v>72.437750000000008</v>
      </c>
      <c r="F5340" t="s">
        <v>753</v>
      </c>
      <c r="G5340" t="s">
        <v>775</v>
      </c>
      <c r="H5340" t="s">
        <v>765</v>
      </c>
      <c r="I5340" t="s">
        <v>777</v>
      </c>
    </row>
    <row r="5341" spans="1:9">
      <c r="A5341">
        <v>5340</v>
      </c>
      <c r="B5341" t="s">
        <v>152</v>
      </c>
      <c r="C5341" t="s">
        <v>757</v>
      </c>
      <c r="D5341">
        <v>2019</v>
      </c>
      <c r="E5341">
        <v>73.285750000000007</v>
      </c>
      <c r="F5341" t="s">
        <v>753</v>
      </c>
      <c r="G5341" t="s">
        <v>775</v>
      </c>
      <c r="H5341" t="s">
        <v>765</v>
      </c>
      <c r="I5341" t="s">
        <v>777</v>
      </c>
    </row>
    <row r="5342" spans="1:9">
      <c r="A5342">
        <v>5341</v>
      </c>
      <c r="B5342" t="s">
        <v>152</v>
      </c>
      <c r="C5342" t="s">
        <v>757</v>
      </c>
      <c r="D5342">
        <v>2020</v>
      </c>
      <c r="E5342">
        <v>65.6935</v>
      </c>
      <c r="F5342" t="s">
        <v>753</v>
      </c>
      <c r="G5342" t="s">
        <v>775</v>
      </c>
      <c r="H5342" t="s">
        <v>765</v>
      </c>
      <c r="I5342" t="s">
        <v>777</v>
      </c>
    </row>
    <row r="5343" spans="1:9">
      <c r="A5343">
        <v>5342</v>
      </c>
      <c r="B5343" t="s">
        <v>152</v>
      </c>
      <c r="C5343" t="s">
        <v>757</v>
      </c>
      <c r="D5343">
        <v>2021</v>
      </c>
      <c r="E5343">
        <v>79.632499999999993</v>
      </c>
      <c r="F5343" t="s">
        <v>753</v>
      </c>
      <c r="G5343" t="s">
        <v>775</v>
      </c>
      <c r="H5343" t="s">
        <v>765</v>
      </c>
      <c r="I5343" t="s">
        <v>777</v>
      </c>
    </row>
    <row r="5344" spans="1:9">
      <c r="A5344">
        <v>5343</v>
      </c>
      <c r="B5344" t="s">
        <v>152</v>
      </c>
      <c r="C5344" t="s">
        <v>757</v>
      </c>
      <c r="D5344">
        <v>2022</v>
      </c>
      <c r="E5344">
        <v>94.737499999999997</v>
      </c>
      <c r="F5344" t="s">
        <v>753</v>
      </c>
      <c r="G5344" t="s">
        <v>775</v>
      </c>
      <c r="H5344" t="s">
        <v>765</v>
      </c>
      <c r="I5344" t="s">
        <v>777</v>
      </c>
    </row>
    <row r="5345" spans="1:9">
      <c r="A5345">
        <v>5344</v>
      </c>
      <c r="B5345" t="s">
        <v>152</v>
      </c>
      <c r="C5345" t="s">
        <v>757</v>
      </c>
      <c r="D5345">
        <v>2023</v>
      </c>
      <c r="E5345">
        <v>112.49250000000001</v>
      </c>
      <c r="F5345" t="s">
        <v>753</v>
      </c>
      <c r="G5345" t="s">
        <v>775</v>
      </c>
      <c r="H5345" t="s">
        <v>765</v>
      </c>
      <c r="I5345" t="s">
        <v>777</v>
      </c>
    </row>
    <row r="5346" spans="1:9">
      <c r="A5346">
        <v>5345</v>
      </c>
      <c r="B5346" t="s">
        <v>152</v>
      </c>
      <c r="C5346" t="s">
        <v>757</v>
      </c>
      <c r="D5346">
        <v>2024</v>
      </c>
      <c r="E5346">
        <v>147.21569840000001</v>
      </c>
      <c r="F5346" t="s">
        <v>753</v>
      </c>
      <c r="G5346" t="s">
        <v>775</v>
      </c>
      <c r="H5346" t="s">
        <v>765</v>
      </c>
      <c r="I5346" t="s">
        <v>777</v>
      </c>
    </row>
    <row r="5347" spans="1:9">
      <c r="A5347">
        <v>5346</v>
      </c>
      <c r="B5347" t="s">
        <v>152</v>
      </c>
      <c r="C5347" t="s">
        <v>757</v>
      </c>
      <c r="D5347">
        <v>2025</v>
      </c>
      <c r="E5347">
        <v>149.97238730000001</v>
      </c>
      <c r="F5347" t="s">
        <v>753</v>
      </c>
      <c r="G5347" t="s">
        <v>775</v>
      </c>
      <c r="H5347" t="s">
        <v>765</v>
      </c>
      <c r="I5347" t="s">
        <v>777</v>
      </c>
    </row>
    <row r="5348" spans="1:9">
      <c r="A5348">
        <v>5347</v>
      </c>
      <c r="B5348" t="s">
        <v>152</v>
      </c>
      <c r="C5348" t="s">
        <v>757</v>
      </c>
      <c r="D5348">
        <v>2026</v>
      </c>
      <c r="E5348">
        <v>152.9015143</v>
      </c>
      <c r="F5348" t="s">
        <v>753</v>
      </c>
      <c r="G5348" t="s">
        <v>775</v>
      </c>
      <c r="H5348" t="s">
        <v>765</v>
      </c>
      <c r="I5348" t="s">
        <v>777</v>
      </c>
    </row>
    <row r="5349" spans="1:9">
      <c r="A5349">
        <v>5348</v>
      </c>
      <c r="B5349" t="s">
        <v>152</v>
      </c>
      <c r="C5349" t="s">
        <v>757</v>
      </c>
      <c r="D5349">
        <v>2027</v>
      </c>
      <c r="E5349">
        <v>156.013113</v>
      </c>
      <c r="F5349" t="s">
        <v>753</v>
      </c>
      <c r="G5349" t="s">
        <v>775</v>
      </c>
      <c r="H5349" t="s">
        <v>765</v>
      </c>
      <c r="I5349" t="s">
        <v>777</v>
      </c>
    </row>
    <row r="5350" spans="1:9">
      <c r="A5350">
        <v>5349</v>
      </c>
      <c r="B5350" t="s">
        <v>152</v>
      </c>
      <c r="C5350" t="s">
        <v>757</v>
      </c>
      <c r="D5350">
        <v>2028</v>
      </c>
      <c r="E5350">
        <v>159.31782430000001</v>
      </c>
      <c r="F5350" t="s">
        <v>753</v>
      </c>
      <c r="G5350" t="s">
        <v>775</v>
      </c>
      <c r="H5350" t="s">
        <v>765</v>
      </c>
      <c r="I5350" t="s">
        <v>777</v>
      </c>
    </row>
    <row r="5351" spans="1:9">
      <c r="A5351">
        <v>5350</v>
      </c>
      <c r="B5351" t="s">
        <v>152</v>
      </c>
      <c r="C5351" t="s">
        <v>757</v>
      </c>
      <c r="D5351">
        <v>2029</v>
      </c>
      <c r="E5351">
        <v>162.82693269999999</v>
      </c>
      <c r="F5351" t="s">
        <v>753</v>
      </c>
      <c r="G5351" t="s">
        <v>775</v>
      </c>
      <c r="H5351" t="s">
        <v>765</v>
      </c>
      <c r="I5351" t="s">
        <v>777</v>
      </c>
    </row>
    <row r="5352" spans="1:9">
      <c r="A5352">
        <v>5351</v>
      </c>
      <c r="B5352" t="s">
        <v>152</v>
      </c>
      <c r="C5352" t="s">
        <v>757</v>
      </c>
      <c r="D5352">
        <v>2030</v>
      </c>
      <c r="E5352">
        <v>166.55240470000001</v>
      </c>
      <c r="F5352" t="s">
        <v>753</v>
      </c>
      <c r="G5352" t="s">
        <v>775</v>
      </c>
      <c r="H5352" t="s">
        <v>765</v>
      </c>
      <c r="I5352" t="s">
        <v>777</v>
      </c>
    </row>
    <row r="5353" spans="1:9">
      <c r="A5353">
        <v>5352</v>
      </c>
      <c r="B5353" t="s">
        <v>152</v>
      </c>
      <c r="C5353" t="s">
        <v>757</v>
      </c>
      <c r="D5353">
        <v>2031</v>
      </c>
      <c r="E5353">
        <v>166.53184400000001</v>
      </c>
      <c r="F5353" t="s">
        <v>753</v>
      </c>
      <c r="G5353" t="s">
        <v>775</v>
      </c>
      <c r="H5353" t="s">
        <v>765</v>
      </c>
      <c r="I5353" t="s">
        <v>777</v>
      </c>
    </row>
    <row r="5354" spans="1:9">
      <c r="A5354">
        <v>5353</v>
      </c>
      <c r="B5354" t="s">
        <v>152</v>
      </c>
      <c r="C5354" t="s">
        <v>757</v>
      </c>
      <c r="D5354">
        <v>2032</v>
      </c>
      <c r="E5354">
        <v>166.5152865</v>
      </c>
      <c r="F5354" t="s">
        <v>753</v>
      </c>
      <c r="G5354" t="s">
        <v>775</v>
      </c>
      <c r="H5354" t="s">
        <v>765</v>
      </c>
      <c r="I5354" t="s">
        <v>777</v>
      </c>
    </row>
    <row r="5355" spans="1:9">
      <c r="A5355">
        <v>5354</v>
      </c>
      <c r="B5355" t="s">
        <v>152</v>
      </c>
      <c r="C5355" t="s">
        <v>757</v>
      </c>
      <c r="D5355">
        <v>2033</v>
      </c>
      <c r="E5355">
        <v>166.50268929999999</v>
      </c>
      <c r="F5355" t="s">
        <v>753</v>
      </c>
      <c r="G5355" t="s">
        <v>775</v>
      </c>
      <c r="H5355" t="s">
        <v>765</v>
      </c>
      <c r="I5355" t="s">
        <v>777</v>
      </c>
    </row>
    <row r="5356" spans="1:9">
      <c r="A5356">
        <v>5355</v>
      </c>
      <c r="B5356" t="s">
        <v>152</v>
      </c>
      <c r="C5356" t="s">
        <v>757</v>
      </c>
      <c r="D5356">
        <v>2034</v>
      </c>
      <c r="E5356">
        <v>166.49401109999999</v>
      </c>
      <c r="F5356" t="s">
        <v>753</v>
      </c>
      <c r="G5356" t="s">
        <v>775</v>
      </c>
      <c r="H5356" t="s">
        <v>765</v>
      </c>
      <c r="I5356" t="s">
        <v>777</v>
      </c>
    </row>
    <row r="5357" spans="1:9">
      <c r="A5357">
        <v>5356</v>
      </c>
      <c r="B5357" t="s">
        <v>152</v>
      </c>
      <c r="C5357" t="s">
        <v>757</v>
      </c>
      <c r="D5357">
        <v>2035</v>
      </c>
      <c r="E5357">
        <v>166.48921250000001</v>
      </c>
      <c r="F5357" t="s">
        <v>753</v>
      </c>
      <c r="G5357" t="s">
        <v>775</v>
      </c>
      <c r="H5357" t="s">
        <v>765</v>
      </c>
      <c r="I5357" t="s">
        <v>777</v>
      </c>
    </row>
    <row r="5358" spans="1:9">
      <c r="A5358">
        <v>5357</v>
      </c>
      <c r="B5358" t="s">
        <v>152</v>
      </c>
      <c r="C5358" t="s">
        <v>757</v>
      </c>
      <c r="D5358">
        <v>2036</v>
      </c>
      <c r="E5358">
        <v>166.4882557</v>
      </c>
      <c r="F5358" t="s">
        <v>753</v>
      </c>
      <c r="G5358" t="s">
        <v>775</v>
      </c>
      <c r="H5358" t="s">
        <v>765</v>
      </c>
      <c r="I5358" t="s">
        <v>777</v>
      </c>
    </row>
    <row r="5359" spans="1:9">
      <c r="A5359">
        <v>5358</v>
      </c>
      <c r="B5359" t="s">
        <v>152</v>
      </c>
      <c r="C5359" t="s">
        <v>757</v>
      </c>
      <c r="D5359">
        <v>2037</v>
      </c>
      <c r="E5359">
        <v>166.4911046</v>
      </c>
      <c r="F5359" t="s">
        <v>753</v>
      </c>
      <c r="G5359" t="s">
        <v>775</v>
      </c>
      <c r="H5359" t="s">
        <v>765</v>
      </c>
      <c r="I5359" t="s">
        <v>777</v>
      </c>
    </row>
    <row r="5360" spans="1:9">
      <c r="A5360">
        <v>5359</v>
      </c>
      <c r="B5360" t="s">
        <v>152</v>
      </c>
      <c r="C5360" t="s">
        <v>757</v>
      </c>
      <c r="D5360">
        <v>2038</v>
      </c>
      <c r="E5360">
        <v>166.49772469999999</v>
      </c>
      <c r="F5360" t="s">
        <v>753</v>
      </c>
      <c r="G5360" t="s">
        <v>775</v>
      </c>
      <c r="H5360" t="s">
        <v>765</v>
      </c>
      <c r="I5360" t="s">
        <v>777</v>
      </c>
    </row>
    <row r="5361" spans="1:9">
      <c r="A5361">
        <v>5360</v>
      </c>
      <c r="B5361" t="s">
        <v>152</v>
      </c>
      <c r="C5361" t="s">
        <v>757</v>
      </c>
      <c r="D5361">
        <v>2039</v>
      </c>
      <c r="E5361">
        <v>166.5080834</v>
      </c>
      <c r="F5361" t="s">
        <v>753</v>
      </c>
      <c r="G5361" t="s">
        <v>775</v>
      </c>
      <c r="H5361" t="s">
        <v>765</v>
      </c>
      <c r="I5361" t="s">
        <v>777</v>
      </c>
    </row>
    <row r="5362" spans="1:9">
      <c r="A5362">
        <v>5361</v>
      </c>
      <c r="B5362" t="s">
        <v>152</v>
      </c>
      <c r="C5362" t="s">
        <v>757</v>
      </c>
      <c r="D5362">
        <v>2040</v>
      </c>
      <c r="E5362">
        <v>166.5221493</v>
      </c>
      <c r="F5362" t="s">
        <v>753</v>
      </c>
      <c r="G5362" t="s">
        <v>775</v>
      </c>
      <c r="H5362" t="s">
        <v>765</v>
      </c>
      <c r="I5362" t="s">
        <v>777</v>
      </c>
    </row>
    <row r="5363" spans="1:9">
      <c r="A5363">
        <v>5362</v>
      </c>
      <c r="B5363" t="s">
        <v>152</v>
      </c>
      <c r="C5363" t="s">
        <v>757</v>
      </c>
      <c r="D5363">
        <v>2041</v>
      </c>
      <c r="E5363">
        <v>166.53989290000001</v>
      </c>
      <c r="F5363" t="s">
        <v>753</v>
      </c>
      <c r="G5363" t="s">
        <v>775</v>
      </c>
      <c r="H5363" t="s">
        <v>765</v>
      </c>
      <c r="I5363" t="s">
        <v>777</v>
      </c>
    </row>
    <row r="5364" spans="1:9">
      <c r="A5364">
        <v>5363</v>
      </c>
      <c r="B5364" t="s">
        <v>152</v>
      </c>
      <c r="C5364" t="s">
        <v>757</v>
      </c>
      <c r="D5364">
        <v>2042</v>
      </c>
      <c r="E5364">
        <v>166.5612859</v>
      </c>
      <c r="F5364" t="s">
        <v>753</v>
      </c>
      <c r="G5364" t="s">
        <v>775</v>
      </c>
      <c r="H5364" t="s">
        <v>765</v>
      </c>
      <c r="I5364" t="s">
        <v>777</v>
      </c>
    </row>
    <row r="5365" spans="1:9">
      <c r="A5365">
        <v>5364</v>
      </c>
      <c r="B5365" t="s">
        <v>152</v>
      </c>
      <c r="C5365" t="s">
        <v>757</v>
      </c>
      <c r="D5365">
        <v>2043</v>
      </c>
      <c r="E5365">
        <v>166.58630170000001</v>
      </c>
      <c r="F5365" t="s">
        <v>753</v>
      </c>
      <c r="G5365" t="s">
        <v>775</v>
      </c>
      <c r="H5365" t="s">
        <v>765</v>
      </c>
      <c r="I5365" t="s">
        <v>777</v>
      </c>
    </row>
    <row r="5366" spans="1:9">
      <c r="A5366">
        <v>5365</v>
      </c>
      <c r="B5366" t="s">
        <v>152</v>
      </c>
      <c r="C5366" t="s">
        <v>757</v>
      </c>
      <c r="D5366">
        <v>2044</v>
      </c>
      <c r="E5366">
        <v>166.61491509999999</v>
      </c>
      <c r="F5366" t="s">
        <v>753</v>
      </c>
      <c r="G5366" t="s">
        <v>775</v>
      </c>
      <c r="H5366" t="s">
        <v>765</v>
      </c>
      <c r="I5366" t="s">
        <v>777</v>
      </c>
    </row>
    <row r="5367" spans="1:9">
      <c r="A5367">
        <v>5366</v>
      </c>
      <c r="B5367" t="s">
        <v>152</v>
      </c>
      <c r="C5367" t="s">
        <v>757</v>
      </c>
      <c r="D5367">
        <v>2045</v>
      </c>
      <c r="E5367">
        <v>166.64710239999999</v>
      </c>
      <c r="F5367" t="s">
        <v>753</v>
      </c>
      <c r="G5367" t="s">
        <v>775</v>
      </c>
      <c r="H5367" t="s">
        <v>765</v>
      </c>
      <c r="I5367" t="s">
        <v>777</v>
      </c>
    </row>
    <row r="5368" spans="1:9">
      <c r="A5368">
        <v>5367</v>
      </c>
      <c r="B5368" t="s">
        <v>152</v>
      </c>
      <c r="C5368" t="s">
        <v>757</v>
      </c>
      <c r="D5368">
        <v>2046</v>
      </c>
      <c r="E5368">
        <v>166.68284130000001</v>
      </c>
      <c r="F5368" t="s">
        <v>753</v>
      </c>
      <c r="G5368" t="s">
        <v>775</v>
      </c>
      <c r="H5368" t="s">
        <v>765</v>
      </c>
      <c r="I5368" t="s">
        <v>777</v>
      </c>
    </row>
    <row r="5369" spans="1:9">
      <c r="A5369">
        <v>5368</v>
      </c>
      <c r="B5369" t="s">
        <v>152</v>
      </c>
      <c r="C5369" t="s">
        <v>757</v>
      </c>
      <c r="D5369">
        <v>2047</v>
      </c>
      <c r="E5369">
        <v>166.7221108</v>
      </c>
      <c r="F5369" t="s">
        <v>753</v>
      </c>
      <c r="G5369" t="s">
        <v>775</v>
      </c>
      <c r="H5369" t="s">
        <v>765</v>
      </c>
      <c r="I5369" t="s">
        <v>777</v>
      </c>
    </row>
    <row r="5370" spans="1:9">
      <c r="A5370">
        <v>5369</v>
      </c>
      <c r="B5370" t="s">
        <v>152</v>
      </c>
      <c r="C5370" t="s">
        <v>757</v>
      </c>
      <c r="D5370">
        <v>2048</v>
      </c>
      <c r="E5370">
        <v>166.76489140000001</v>
      </c>
      <c r="F5370" t="s">
        <v>753</v>
      </c>
      <c r="G5370" t="s">
        <v>775</v>
      </c>
      <c r="H5370" t="s">
        <v>765</v>
      </c>
      <c r="I5370" t="s">
        <v>777</v>
      </c>
    </row>
    <row r="5371" spans="1:9">
      <c r="A5371">
        <v>5370</v>
      </c>
      <c r="B5371" t="s">
        <v>152</v>
      </c>
      <c r="C5371" t="s">
        <v>757</v>
      </c>
      <c r="D5371">
        <v>2049</v>
      </c>
      <c r="E5371">
        <v>166.8111648</v>
      </c>
      <c r="F5371" t="s">
        <v>753</v>
      </c>
      <c r="G5371" t="s">
        <v>775</v>
      </c>
      <c r="H5371" t="s">
        <v>765</v>
      </c>
      <c r="I5371" t="s">
        <v>777</v>
      </c>
    </row>
    <row r="5372" spans="1:9">
      <c r="A5372">
        <v>5371</v>
      </c>
      <c r="B5372" t="s">
        <v>152</v>
      </c>
      <c r="C5372" t="s">
        <v>757</v>
      </c>
      <c r="D5372">
        <v>2050</v>
      </c>
      <c r="E5372">
        <v>166.86091400000001</v>
      </c>
      <c r="F5372" t="s">
        <v>753</v>
      </c>
      <c r="G5372" t="s">
        <v>775</v>
      </c>
      <c r="H5372" t="s">
        <v>765</v>
      </c>
      <c r="I5372" t="s">
        <v>777</v>
      </c>
    </row>
    <row r="5373" spans="1:9">
      <c r="A5373">
        <v>5372</v>
      </c>
      <c r="B5373" t="s">
        <v>152</v>
      </c>
      <c r="C5373" t="s">
        <v>759</v>
      </c>
      <c r="D5373">
        <v>1990</v>
      </c>
      <c r="E5373">
        <v>818.0081160000002</v>
      </c>
      <c r="F5373" t="s">
        <v>753</v>
      </c>
      <c r="G5373" t="s">
        <v>775</v>
      </c>
      <c r="H5373" t="s">
        <v>765</v>
      </c>
      <c r="I5373" t="s">
        <v>777</v>
      </c>
    </row>
    <row r="5374" spans="1:9">
      <c r="A5374">
        <v>5373</v>
      </c>
      <c r="B5374" t="s">
        <v>152</v>
      </c>
      <c r="C5374" t="s">
        <v>759</v>
      </c>
      <c r="D5374">
        <v>1991</v>
      </c>
      <c r="E5374">
        <v>812.46662400000002</v>
      </c>
      <c r="F5374" t="s">
        <v>753</v>
      </c>
      <c r="G5374" t="s">
        <v>775</v>
      </c>
      <c r="H5374" t="s">
        <v>765</v>
      </c>
      <c r="I5374" t="s">
        <v>777</v>
      </c>
    </row>
    <row r="5375" spans="1:9">
      <c r="A5375">
        <v>5374</v>
      </c>
      <c r="B5375" t="s">
        <v>152</v>
      </c>
      <c r="C5375" t="s">
        <v>759</v>
      </c>
      <c r="D5375">
        <v>1992</v>
      </c>
      <c r="E5375">
        <v>415.35300000000001</v>
      </c>
      <c r="F5375" t="s">
        <v>753</v>
      </c>
      <c r="G5375" t="s">
        <v>775</v>
      </c>
      <c r="H5375" t="s">
        <v>765</v>
      </c>
      <c r="I5375" t="s">
        <v>777</v>
      </c>
    </row>
    <row r="5376" spans="1:9">
      <c r="A5376">
        <v>5375</v>
      </c>
      <c r="B5376" t="s">
        <v>152</v>
      </c>
      <c r="C5376" t="s">
        <v>759</v>
      </c>
      <c r="D5376">
        <v>1993</v>
      </c>
      <c r="E5376">
        <v>188.988</v>
      </c>
      <c r="F5376" t="s">
        <v>753</v>
      </c>
      <c r="G5376" t="s">
        <v>775</v>
      </c>
      <c r="H5376" t="s">
        <v>765</v>
      </c>
      <c r="I5376" t="s">
        <v>777</v>
      </c>
    </row>
    <row r="5377" spans="1:9">
      <c r="A5377">
        <v>5376</v>
      </c>
      <c r="B5377" t="s">
        <v>152</v>
      </c>
      <c r="C5377" t="s">
        <v>759</v>
      </c>
      <c r="D5377">
        <v>1994</v>
      </c>
      <c r="E5377">
        <v>167.42400000000001</v>
      </c>
      <c r="F5377" t="s">
        <v>753</v>
      </c>
      <c r="G5377" t="s">
        <v>775</v>
      </c>
      <c r="H5377" t="s">
        <v>765</v>
      </c>
      <c r="I5377" t="s">
        <v>777</v>
      </c>
    </row>
    <row r="5378" spans="1:9">
      <c r="A5378">
        <v>5377</v>
      </c>
      <c r="B5378" t="s">
        <v>152</v>
      </c>
      <c r="C5378" t="s">
        <v>759</v>
      </c>
      <c r="D5378">
        <v>1995</v>
      </c>
      <c r="E5378">
        <v>138.60400000000001</v>
      </c>
      <c r="F5378" t="s">
        <v>753</v>
      </c>
      <c r="G5378" t="s">
        <v>775</v>
      </c>
      <c r="H5378" t="s">
        <v>765</v>
      </c>
      <c r="I5378" t="s">
        <v>777</v>
      </c>
    </row>
    <row r="5379" spans="1:9">
      <c r="A5379">
        <v>5378</v>
      </c>
      <c r="B5379" t="s">
        <v>152</v>
      </c>
      <c r="C5379" t="s">
        <v>759</v>
      </c>
      <c r="D5379">
        <v>1996</v>
      </c>
      <c r="E5379">
        <v>227.00299999999999</v>
      </c>
      <c r="F5379" t="s">
        <v>753</v>
      </c>
      <c r="G5379" t="s">
        <v>775</v>
      </c>
      <c r="H5379" t="s">
        <v>765</v>
      </c>
      <c r="I5379" t="s">
        <v>777</v>
      </c>
    </row>
    <row r="5380" spans="1:9">
      <c r="A5380">
        <v>5379</v>
      </c>
      <c r="B5380" t="s">
        <v>152</v>
      </c>
      <c r="C5380" t="s">
        <v>759</v>
      </c>
      <c r="D5380">
        <v>1997</v>
      </c>
      <c r="E5380">
        <v>195.36060000000001</v>
      </c>
      <c r="F5380" t="s">
        <v>753</v>
      </c>
      <c r="G5380" t="s">
        <v>775</v>
      </c>
      <c r="H5380" t="s">
        <v>765</v>
      </c>
      <c r="I5380" t="s">
        <v>777</v>
      </c>
    </row>
    <row r="5381" spans="1:9">
      <c r="A5381">
        <v>5380</v>
      </c>
      <c r="B5381" t="s">
        <v>152</v>
      </c>
      <c r="C5381" t="s">
        <v>759</v>
      </c>
      <c r="D5381">
        <v>1998</v>
      </c>
      <c r="E5381">
        <v>110.58263333333331</v>
      </c>
      <c r="F5381" t="s">
        <v>753</v>
      </c>
      <c r="G5381" t="s">
        <v>775</v>
      </c>
      <c r="H5381" t="s">
        <v>765</v>
      </c>
      <c r="I5381" t="s">
        <v>777</v>
      </c>
    </row>
    <row r="5382" spans="1:9">
      <c r="A5382">
        <v>5381</v>
      </c>
      <c r="B5382" t="s">
        <v>152</v>
      </c>
      <c r="C5382" t="s">
        <v>759</v>
      </c>
      <c r="D5382">
        <v>1999</v>
      </c>
      <c r="E5382">
        <v>85.483533333333341</v>
      </c>
      <c r="F5382" t="s">
        <v>753</v>
      </c>
      <c r="G5382" t="s">
        <v>775</v>
      </c>
      <c r="H5382" t="s">
        <v>765</v>
      </c>
      <c r="I5382" t="s">
        <v>777</v>
      </c>
    </row>
    <row r="5383" spans="1:9">
      <c r="A5383">
        <v>5382</v>
      </c>
      <c r="B5383" t="s">
        <v>152</v>
      </c>
      <c r="C5383" t="s">
        <v>759</v>
      </c>
      <c r="D5383">
        <v>2000</v>
      </c>
      <c r="E5383">
        <v>84.532233333333338</v>
      </c>
      <c r="F5383" t="s">
        <v>753</v>
      </c>
      <c r="G5383" t="s">
        <v>775</v>
      </c>
      <c r="H5383" t="s">
        <v>765</v>
      </c>
      <c r="I5383" t="s">
        <v>777</v>
      </c>
    </row>
    <row r="5384" spans="1:9">
      <c r="A5384">
        <v>5383</v>
      </c>
      <c r="B5384" t="s">
        <v>152</v>
      </c>
      <c r="C5384" t="s">
        <v>759</v>
      </c>
      <c r="D5384">
        <v>2001</v>
      </c>
      <c r="E5384">
        <v>63.497100000000003</v>
      </c>
      <c r="F5384" t="s">
        <v>753</v>
      </c>
      <c r="G5384" t="s">
        <v>775</v>
      </c>
      <c r="H5384" t="s">
        <v>765</v>
      </c>
      <c r="I5384" t="s">
        <v>777</v>
      </c>
    </row>
    <row r="5385" spans="1:9">
      <c r="A5385">
        <v>5384</v>
      </c>
      <c r="B5385" t="s">
        <v>152</v>
      </c>
      <c r="C5385" t="s">
        <v>759</v>
      </c>
      <c r="D5385">
        <v>2002</v>
      </c>
      <c r="E5385">
        <v>77.024699999999996</v>
      </c>
      <c r="F5385" t="s">
        <v>753</v>
      </c>
      <c r="G5385" t="s">
        <v>775</v>
      </c>
      <c r="H5385" t="s">
        <v>765</v>
      </c>
      <c r="I5385" t="s">
        <v>777</v>
      </c>
    </row>
    <row r="5386" spans="1:9">
      <c r="A5386">
        <v>5385</v>
      </c>
      <c r="B5386" t="s">
        <v>152</v>
      </c>
      <c r="C5386" t="s">
        <v>759</v>
      </c>
      <c r="D5386">
        <v>2003</v>
      </c>
      <c r="E5386">
        <v>115.767</v>
      </c>
      <c r="F5386" t="s">
        <v>753</v>
      </c>
      <c r="G5386" t="s">
        <v>775</v>
      </c>
      <c r="H5386" t="s">
        <v>765</v>
      </c>
      <c r="I5386" t="s">
        <v>777</v>
      </c>
    </row>
    <row r="5387" spans="1:9">
      <c r="A5387">
        <v>5386</v>
      </c>
      <c r="B5387" t="s">
        <v>152</v>
      </c>
      <c r="C5387" t="s">
        <v>759</v>
      </c>
      <c r="D5387">
        <v>2004</v>
      </c>
      <c r="E5387">
        <v>90.067499999999995</v>
      </c>
      <c r="F5387" t="s">
        <v>753</v>
      </c>
      <c r="G5387" t="s">
        <v>775</v>
      </c>
      <c r="H5387" t="s">
        <v>765</v>
      </c>
      <c r="I5387" t="s">
        <v>777</v>
      </c>
    </row>
    <row r="5388" spans="1:9">
      <c r="A5388">
        <v>5387</v>
      </c>
      <c r="B5388" t="s">
        <v>152</v>
      </c>
      <c r="C5388" t="s">
        <v>759</v>
      </c>
      <c r="D5388">
        <v>2005</v>
      </c>
      <c r="E5388">
        <v>62.391599999999997</v>
      </c>
      <c r="F5388" t="s">
        <v>753</v>
      </c>
      <c r="G5388" t="s">
        <v>775</v>
      </c>
      <c r="H5388" t="s">
        <v>765</v>
      </c>
      <c r="I5388" t="s">
        <v>777</v>
      </c>
    </row>
    <row r="5389" spans="1:9">
      <c r="A5389">
        <v>5388</v>
      </c>
      <c r="B5389" t="s">
        <v>152</v>
      </c>
      <c r="C5389" t="s">
        <v>759</v>
      </c>
      <c r="D5389">
        <v>2006</v>
      </c>
      <c r="E5389">
        <v>97.087500000000006</v>
      </c>
      <c r="F5389" t="s">
        <v>753</v>
      </c>
      <c r="G5389" t="s">
        <v>775</v>
      </c>
      <c r="H5389" t="s">
        <v>765</v>
      </c>
      <c r="I5389" t="s">
        <v>777</v>
      </c>
    </row>
    <row r="5390" spans="1:9">
      <c r="A5390">
        <v>5389</v>
      </c>
      <c r="B5390" t="s">
        <v>152</v>
      </c>
      <c r="C5390" t="s">
        <v>759</v>
      </c>
      <c r="D5390">
        <v>2007</v>
      </c>
      <c r="E5390">
        <v>43.684800000000003</v>
      </c>
      <c r="F5390" t="s">
        <v>753</v>
      </c>
      <c r="G5390" t="s">
        <v>775</v>
      </c>
      <c r="H5390" t="s">
        <v>765</v>
      </c>
      <c r="I5390" t="s">
        <v>777</v>
      </c>
    </row>
    <row r="5391" spans="1:9">
      <c r="A5391">
        <v>5390</v>
      </c>
      <c r="B5391" t="s">
        <v>152</v>
      </c>
      <c r="C5391" t="s">
        <v>759</v>
      </c>
      <c r="D5391">
        <v>2008</v>
      </c>
      <c r="E5391">
        <v>41.212800000000001</v>
      </c>
      <c r="F5391" t="s">
        <v>753</v>
      </c>
      <c r="G5391" t="s">
        <v>775</v>
      </c>
      <c r="H5391" t="s">
        <v>765</v>
      </c>
      <c r="I5391" t="s">
        <v>777</v>
      </c>
    </row>
    <row r="5392" spans="1:9">
      <c r="A5392">
        <v>5391</v>
      </c>
      <c r="B5392" t="s">
        <v>152</v>
      </c>
      <c r="C5392" t="s">
        <v>759</v>
      </c>
      <c r="D5392">
        <v>2009</v>
      </c>
      <c r="E5392">
        <v>48.613799999999998</v>
      </c>
      <c r="F5392" t="s">
        <v>753</v>
      </c>
      <c r="G5392" t="s">
        <v>775</v>
      </c>
      <c r="H5392" t="s">
        <v>765</v>
      </c>
      <c r="I5392" t="s">
        <v>777</v>
      </c>
    </row>
    <row r="5393" spans="1:9">
      <c r="A5393">
        <v>5392</v>
      </c>
      <c r="B5393" t="s">
        <v>152</v>
      </c>
      <c r="C5393" t="s">
        <v>759</v>
      </c>
      <c r="D5393">
        <v>2010</v>
      </c>
      <c r="E5393">
        <v>42.77376000000001</v>
      </c>
      <c r="F5393" t="s">
        <v>753</v>
      </c>
      <c r="G5393" t="s">
        <v>775</v>
      </c>
      <c r="H5393" t="s">
        <v>765</v>
      </c>
      <c r="I5393" t="s">
        <v>777</v>
      </c>
    </row>
    <row r="5394" spans="1:9">
      <c r="A5394">
        <v>5393</v>
      </c>
      <c r="B5394" t="s">
        <v>152</v>
      </c>
      <c r="C5394" t="s">
        <v>759</v>
      </c>
      <c r="D5394">
        <v>2011</v>
      </c>
      <c r="E5394">
        <v>31.611070266580001</v>
      </c>
      <c r="F5394" t="s">
        <v>753</v>
      </c>
      <c r="G5394" t="s">
        <v>775</v>
      </c>
      <c r="H5394" t="s">
        <v>765</v>
      </c>
      <c r="I5394" t="s">
        <v>777</v>
      </c>
    </row>
    <row r="5395" spans="1:9">
      <c r="A5395">
        <v>5394</v>
      </c>
      <c r="B5395" t="s">
        <v>152</v>
      </c>
      <c r="C5395" t="s">
        <v>759</v>
      </c>
      <c r="D5395">
        <v>2012</v>
      </c>
      <c r="E5395">
        <v>42.680956069072003</v>
      </c>
      <c r="F5395" t="s">
        <v>753</v>
      </c>
      <c r="G5395" t="s">
        <v>775</v>
      </c>
      <c r="H5395" t="s">
        <v>765</v>
      </c>
      <c r="I5395" t="s">
        <v>777</v>
      </c>
    </row>
    <row r="5396" spans="1:9">
      <c r="A5396">
        <v>5395</v>
      </c>
      <c r="B5396" t="s">
        <v>152</v>
      </c>
      <c r="C5396" t="s">
        <v>759</v>
      </c>
      <c r="D5396">
        <v>2013</v>
      </c>
      <c r="E5396">
        <v>43.277804181960001</v>
      </c>
      <c r="F5396" t="s">
        <v>753</v>
      </c>
      <c r="G5396" t="s">
        <v>775</v>
      </c>
      <c r="H5396" t="s">
        <v>765</v>
      </c>
      <c r="I5396" t="s">
        <v>777</v>
      </c>
    </row>
    <row r="5397" spans="1:9">
      <c r="A5397">
        <v>5396</v>
      </c>
      <c r="B5397" t="s">
        <v>152</v>
      </c>
      <c r="C5397" t="s">
        <v>759</v>
      </c>
      <c r="D5397">
        <v>2014</v>
      </c>
      <c r="E5397">
        <v>66.0154191427077</v>
      </c>
      <c r="F5397" t="s">
        <v>753</v>
      </c>
      <c r="G5397" t="s">
        <v>775</v>
      </c>
      <c r="H5397" t="s">
        <v>765</v>
      </c>
      <c r="I5397" t="s">
        <v>777</v>
      </c>
    </row>
    <row r="5398" spans="1:9">
      <c r="A5398">
        <v>5397</v>
      </c>
      <c r="B5398" t="s">
        <v>152</v>
      </c>
      <c r="C5398" t="s">
        <v>759</v>
      </c>
      <c r="D5398">
        <v>2015</v>
      </c>
      <c r="E5398">
        <v>52.684147821630802</v>
      </c>
      <c r="F5398" t="s">
        <v>753</v>
      </c>
      <c r="G5398" t="s">
        <v>775</v>
      </c>
      <c r="H5398" t="s">
        <v>765</v>
      </c>
      <c r="I5398" t="s">
        <v>777</v>
      </c>
    </row>
    <row r="5399" spans="1:9">
      <c r="A5399">
        <v>5398</v>
      </c>
      <c r="B5399" t="s">
        <v>152</v>
      </c>
      <c r="C5399" t="s">
        <v>759</v>
      </c>
      <c r="D5399">
        <v>2016</v>
      </c>
      <c r="E5399">
        <v>43.786996734535997</v>
      </c>
      <c r="F5399" t="s">
        <v>753</v>
      </c>
      <c r="G5399" t="s">
        <v>775</v>
      </c>
      <c r="H5399" t="s">
        <v>765</v>
      </c>
      <c r="I5399" t="s">
        <v>777</v>
      </c>
    </row>
    <row r="5400" spans="1:9">
      <c r="A5400">
        <v>5399</v>
      </c>
      <c r="B5400" t="s">
        <v>152</v>
      </c>
      <c r="C5400" t="s">
        <v>759</v>
      </c>
      <c r="D5400">
        <v>2017</v>
      </c>
      <c r="E5400">
        <v>54.368065500000007</v>
      </c>
      <c r="F5400" t="s">
        <v>753</v>
      </c>
      <c r="G5400" t="s">
        <v>775</v>
      </c>
      <c r="H5400" t="s">
        <v>765</v>
      </c>
      <c r="I5400" t="s">
        <v>777</v>
      </c>
    </row>
    <row r="5401" spans="1:9">
      <c r="A5401">
        <v>5400</v>
      </c>
      <c r="B5401" t="s">
        <v>152</v>
      </c>
      <c r="C5401" t="s">
        <v>759</v>
      </c>
      <c r="D5401">
        <v>2018</v>
      </c>
      <c r="E5401">
        <v>65.103999107936005</v>
      </c>
      <c r="F5401" t="s">
        <v>753</v>
      </c>
      <c r="G5401" t="s">
        <v>775</v>
      </c>
      <c r="H5401" t="s">
        <v>765</v>
      </c>
      <c r="I5401" t="s">
        <v>777</v>
      </c>
    </row>
    <row r="5402" spans="1:9">
      <c r="A5402">
        <v>5401</v>
      </c>
      <c r="B5402" t="s">
        <v>152</v>
      </c>
      <c r="C5402" t="s">
        <v>759</v>
      </c>
      <c r="D5402">
        <v>2019</v>
      </c>
      <c r="E5402">
        <v>80.153760543999994</v>
      </c>
      <c r="F5402" t="s">
        <v>753</v>
      </c>
      <c r="G5402" t="s">
        <v>775</v>
      </c>
      <c r="H5402" t="s">
        <v>765</v>
      </c>
      <c r="I5402" t="s">
        <v>777</v>
      </c>
    </row>
    <row r="5403" spans="1:9">
      <c r="A5403">
        <v>5402</v>
      </c>
      <c r="B5403" t="s">
        <v>152</v>
      </c>
      <c r="C5403" t="s">
        <v>759</v>
      </c>
      <c r="D5403">
        <v>2020</v>
      </c>
      <c r="E5403">
        <v>79.060343626079998</v>
      </c>
      <c r="F5403" t="s">
        <v>753</v>
      </c>
      <c r="G5403" t="s">
        <v>775</v>
      </c>
      <c r="H5403" t="s">
        <v>765</v>
      </c>
      <c r="I5403" t="s">
        <v>777</v>
      </c>
    </row>
    <row r="5404" spans="1:9">
      <c r="A5404">
        <v>5403</v>
      </c>
      <c r="B5404" t="s">
        <v>152</v>
      </c>
      <c r="C5404" t="s">
        <v>759</v>
      </c>
      <c r="D5404">
        <v>2021</v>
      </c>
      <c r="E5404">
        <v>45.582774393999998</v>
      </c>
      <c r="F5404" t="s">
        <v>753</v>
      </c>
      <c r="G5404" t="s">
        <v>775</v>
      </c>
      <c r="H5404" t="s">
        <v>765</v>
      </c>
      <c r="I5404" t="s">
        <v>777</v>
      </c>
    </row>
    <row r="5405" spans="1:9">
      <c r="A5405">
        <v>5404</v>
      </c>
      <c r="B5405" t="s">
        <v>152</v>
      </c>
      <c r="C5405" t="s">
        <v>759</v>
      </c>
      <c r="D5405">
        <v>2022</v>
      </c>
      <c r="E5405">
        <v>50.934298771160002</v>
      </c>
      <c r="F5405" t="s">
        <v>753</v>
      </c>
      <c r="G5405" t="s">
        <v>775</v>
      </c>
      <c r="H5405" t="s">
        <v>765</v>
      </c>
      <c r="I5405" t="s">
        <v>777</v>
      </c>
    </row>
    <row r="5406" spans="1:9">
      <c r="A5406">
        <v>5405</v>
      </c>
      <c r="B5406" t="s">
        <v>152</v>
      </c>
      <c r="C5406" t="s">
        <v>759</v>
      </c>
      <c r="D5406">
        <v>2023</v>
      </c>
      <c r="E5406">
        <v>60.908333304000003</v>
      </c>
      <c r="F5406" t="s">
        <v>753</v>
      </c>
      <c r="G5406" t="s">
        <v>775</v>
      </c>
      <c r="H5406" t="s">
        <v>765</v>
      </c>
      <c r="I5406" t="s">
        <v>777</v>
      </c>
    </row>
    <row r="5407" spans="1:9">
      <c r="A5407">
        <v>5406</v>
      </c>
      <c r="B5407" t="s">
        <v>152</v>
      </c>
      <c r="C5407" t="s">
        <v>759</v>
      </c>
      <c r="D5407">
        <v>2024</v>
      </c>
      <c r="E5407">
        <v>60.905870540000002</v>
      </c>
      <c r="F5407" t="s">
        <v>753</v>
      </c>
      <c r="G5407" t="s">
        <v>775</v>
      </c>
      <c r="H5407" t="s">
        <v>765</v>
      </c>
      <c r="I5407" t="s">
        <v>777</v>
      </c>
    </row>
    <row r="5408" spans="1:9">
      <c r="A5408">
        <v>5407</v>
      </c>
      <c r="B5408" t="s">
        <v>152</v>
      </c>
      <c r="C5408" t="s">
        <v>759</v>
      </c>
      <c r="D5408">
        <v>2025</v>
      </c>
      <c r="E5408">
        <v>62.575315500000002</v>
      </c>
      <c r="F5408" t="s">
        <v>753</v>
      </c>
      <c r="G5408" t="s">
        <v>775</v>
      </c>
      <c r="H5408" t="s">
        <v>765</v>
      </c>
      <c r="I5408" t="s">
        <v>777</v>
      </c>
    </row>
    <row r="5409" spans="1:9">
      <c r="A5409">
        <v>5408</v>
      </c>
      <c r="B5409" t="s">
        <v>152</v>
      </c>
      <c r="C5409" t="s">
        <v>759</v>
      </c>
      <c r="D5409">
        <v>2026</v>
      </c>
      <c r="E5409">
        <v>62.575420559999998</v>
      </c>
      <c r="F5409" t="s">
        <v>753</v>
      </c>
      <c r="G5409" t="s">
        <v>775</v>
      </c>
      <c r="H5409" t="s">
        <v>765</v>
      </c>
      <c r="I5409" t="s">
        <v>777</v>
      </c>
    </row>
    <row r="5410" spans="1:9">
      <c r="A5410">
        <v>5409</v>
      </c>
      <c r="B5410" t="s">
        <v>152</v>
      </c>
      <c r="C5410" t="s">
        <v>759</v>
      </c>
      <c r="D5410">
        <v>2027</v>
      </c>
      <c r="E5410">
        <v>62.575532170000002</v>
      </c>
      <c r="F5410" t="s">
        <v>753</v>
      </c>
      <c r="G5410" t="s">
        <v>775</v>
      </c>
      <c r="H5410" t="s">
        <v>765</v>
      </c>
      <c r="I5410" t="s">
        <v>777</v>
      </c>
    </row>
    <row r="5411" spans="1:9">
      <c r="A5411">
        <v>5410</v>
      </c>
      <c r="B5411" t="s">
        <v>152</v>
      </c>
      <c r="C5411" t="s">
        <v>759</v>
      </c>
      <c r="D5411">
        <v>2028</v>
      </c>
      <c r="E5411">
        <v>62.575650709999998</v>
      </c>
      <c r="F5411" t="s">
        <v>753</v>
      </c>
      <c r="G5411" t="s">
        <v>775</v>
      </c>
      <c r="H5411" t="s">
        <v>765</v>
      </c>
      <c r="I5411" t="s">
        <v>777</v>
      </c>
    </row>
    <row r="5412" spans="1:9">
      <c r="A5412">
        <v>5411</v>
      </c>
      <c r="B5412" t="s">
        <v>152</v>
      </c>
      <c r="C5412" t="s">
        <v>759</v>
      </c>
      <c r="D5412">
        <v>2029</v>
      </c>
      <c r="E5412">
        <v>62.575776580000003</v>
      </c>
      <c r="F5412" t="s">
        <v>753</v>
      </c>
      <c r="G5412" t="s">
        <v>775</v>
      </c>
      <c r="H5412" t="s">
        <v>765</v>
      </c>
      <c r="I5412" t="s">
        <v>777</v>
      </c>
    </row>
    <row r="5413" spans="1:9">
      <c r="A5413">
        <v>5412</v>
      </c>
      <c r="B5413" t="s">
        <v>152</v>
      </c>
      <c r="C5413" t="s">
        <v>759</v>
      </c>
      <c r="D5413">
        <v>2030</v>
      </c>
      <c r="E5413">
        <v>62.575910210000004</v>
      </c>
      <c r="F5413" t="s">
        <v>753</v>
      </c>
      <c r="G5413" t="s">
        <v>775</v>
      </c>
      <c r="H5413" t="s">
        <v>765</v>
      </c>
      <c r="I5413" t="s">
        <v>777</v>
      </c>
    </row>
    <row r="5414" spans="1:9">
      <c r="A5414">
        <v>5413</v>
      </c>
      <c r="B5414" t="s">
        <v>152</v>
      </c>
      <c r="C5414" t="s">
        <v>759</v>
      </c>
      <c r="D5414">
        <v>2031</v>
      </c>
      <c r="E5414">
        <v>62.575909469999999</v>
      </c>
      <c r="F5414" t="s">
        <v>753</v>
      </c>
      <c r="G5414" t="s">
        <v>775</v>
      </c>
      <c r="H5414" t="s">
        <v>765</v>
      </c>
      <c r="I5414" t="s">
        <v>777</v>
      </c>
    </row>
    <row r="5415" spans="1:9">
      <c r="A5415">
        <v>5414</v>
      </c>
      <c r="B5415" t="s">
        <v>152</v>
      </c>
      <c r="C5415" t="s">
        <v>759</v>
      </c>
      <c r="D5415">
        <v>2032</v>
      </c>
      <c r="E5415">
        <v>62.575908869999999</v>
      </c>
      <c r="F5415" t="s">
        <v>753</v>
      </c>
      <c r="G5415" t="s">
        <v>775</v>
      </c>
      <c r="H5415" t="s">
        <v>765</v>
      </c>
      <c r="I5415" t="s">
        <v>777</v>
      </c>
    </row>
    <row r="5416" spans="1:9">
      <c r="A5416">
        <v>5415</v>
      </c>
      <c r="B5416" t="s">
        <v>152</v>
      </c>
      <c r="C5416" t="s">
        <v>759</v>
      </c>
      <c r="D5416">
        <v>2033</v>
      </c>
      <c r="E5416">
        <v>62.575908419999998</v>
      </c>
      <c r="F5416" t="s">
        <v>753</v>
      </c>
      <c r="G5416" t="s">
        <v>775</v>
      </c>
      <c r="H5416" t="s">
        <v>765</v>
      </c>
      <c r="I5416" t="s">
        <v>777</v>
      </c>
    </row>
    <row r="5417" spans="1:9">
      <c r="A5417">
        <v>5416</v>
      </c>
      <c r="B5417" t="s">
        <v>152</v>
      </c>
      <c r="C5417" t="s">
        <v>759</v>
      </c>
      <c r="D5417">
        <v>2034</v>
      </c>
      <c r="E5417">
        <v>62.57590811</v>
      </c>
      <c r="F5417" t="s">
        <v>753</v>
      </c>
      <c r="G5417" t="s">
        <v>775</v>
      </c>
      <c r="H5417" t="s">
        <v>765</v>
      </c>
      <c r="I5417" t="s">
        <v>777</v>
      </c>
    </row>
    <row r="5418" spans="1:9">
      <c r="A5418">
        <v>5417</v>
      </c>
      <c r="B5418" t="s">
        <v>152</v>
      </c>
      <c r="C5418" t="s">
        <v>759</v>
      </c>
      <c r="D5418">
        <v>2035</v>
      </c>
      <c r="E5418">
        <v>62.57590794</v>
      </c>
      <c r="F5418" t="s">
        <v>753</v>
      </c>
      <c r="G5418" t="s">
        <v>775</v>
      </c>
      <c r="H5418" t="s">
        <v>765</v>
      </c>
      <c r="I5418" t="s">
        <v>777</v>
      </c>
    </row>
    <row r="5419" spans="1:9">
      <c r="A5419">
        <v>5418</v>
      </c>
      <c r="B5419" t="s">
        <v>152</v>
      </c>
      <c r="C5419" t="s">
        <v>759</v>
      </c>
      <c r="D5419">
        <v>2036</v>
      </c>
      <c r="E5419">
        <v>62.575907909999998</v>
      </c>
      <c r="F5419" t="s">
        <v>753</v>
      </c>
      <c r="G5419" t="s">
        <v>775</v>
      </c>
      <c r="H5419" t="s">
        <v>765</v>
      </c>
      <c r="I5419" t="s">
        <v>777</v>
      </c>
    </row>
    <row r="5420" spans="1:9">
      <c r="A5420">
        <v>5419</v>
      </c>
      <c r="B5420" t="s">
        <v>152</v>
      </c>
      <c r="C5420" t="s">
        <v>759</v>
      </c>
      <c r="D5420">
        <v>2037</v>
      </c>
      <c r="E5420">
        <v>62.575908009999999</v>
      </c>
      <c r="F5420" t="s">
        <v>753</v>
      </c>
      <c r="G5420" t="s">
        <v>775</v>
      </c>
      <c r="H5420" t="s">
        <v>765</v>
      </c>
      <c r="I5420" t="s">
        <v>777</v>
      </c>
    </row>
    <row r="5421" spans="1:9">
      <c r="A5421">
        <v>5420</v>
      </c>
      <c r="B5421" t="s">
        <v>152</v>
      </c>
      <c r="C5421" t="s">
        <v>759</v>
      </c>
      <c r="D5421">
        <v>2038</v>
      </c>
      <c r="E5421">
        <v>62.575908239999997</v>
      </c>
      <c r="F5421" t="s">
        <v>753</v>
      </c>
      <c r="G5421" t="s">
        <v>775</v>
      </c>
      <c r="H5421" t="s">
        <v>765</v>
      </c>
      <c r="I5421" t="s">
        <v>777</v>
      </c>
    </row>
    <row r="5422" spans="1:9">
      <c r="A5422">
        <v>5421</v>
      </c>
      <c r="B5422" t="s">
        <v>152</v>
      </c>
      <c r="C5422" t="s">
        <v>759</v>
      </c>
      <c r="D5422">
        <v>2039</v>
      </c>
      <c r="E5422">
        <v>62.57590862</v>
      </c>
      <c r="F5422" t="s">
        <v>753</v>
      </c>
      <c r="G5422" t="s">
        <v>775</v>
      </c>
      <c r="H5422" t="s">
        <v>765</v>
      </c>
      <c r="I5422" t="s">
        <v>777</v>
      </c>
    </row>
    <row r="5423" spans="1:9">
      <c r="A5423">
        <v>5422</v>
      </c>
      <c r="B5423" t="s">
        <v>152</v>
      </c>
      <c r="C5423" t="s">
        <v>759</v>
      </c>
      <c r="D5423">
        <v>2040</v>
      </c>
      <c r="E5423">
        <v>62.575909119999999</v>
      </c>
      <c r="F5423" t="s">
        <v>753</v>
      </c>
      <c r="G5423" t="s">
        <v>775</v>
      </c>
      <c r="H5423" t="s">
        <v>765</v>
      </c>
      <c r="I5423" t="s">
        <v>777</v>
      </c>
    </row>
    <row r="5424" spans="1:9">
      <c r="A5424">
        <v>5423</v>
      </c>
      <c r="B5424" t="s">
        <v>152</v>
      </c>
      <c r="C5424" t="s">
        <v>759</v>
      </c>
      <c r="D5424">
        <v>2041</v>
      </c>
      <c r="E5424">
        <v>62.575909760000002</v>
      </c>
      <c r="F5424" t="s">
        <v>753</v>
      </c>
      <c r="G5424" t="s">
        <v>775</v>
      </c>
      <c r="H5424" t="s">
        <v>765</v>
      </c>
      <c r="I5424" t="s">
        <v>777</v>
      </c>
    </row>
    <row r="5425" spans="1:9">
      <c r="A5425">
        <v>5424</v>
      </c>
      <c r="B5425" t="s">
        <v>152</v>
      </c>
      <c r="C5425" t="s">
        <v>759</v>
      </c>
      <c r="D5425">
        <v>2042</v>
      </c>
      <c r="E5425">
        <v>62.575910520000001</v>
      </c>
      <c r="F5425" t="s">
        <v>753</v>
      </c>
      <c r="G5425" t="s">
        <v>775</v>
      </c>
      <c r="H5425" t="s">
        <v>765</v>
      </c>
      <c r="I5425" t="s">
        <v>777</v>
      </c>
    </row>
    <row r="5426" spans="1:9">
      <c r="A5426">
        <v>5425</v>
      </c>
      <c r="B5426" t="s">
        <v>152</v>
      </c>
      <c r="C5426" t="s">
        <v>759</v>
      </c>
      <c r="D5426">
        <v>2043</v>
      </c>
      <c r="E5426">
        <v>62.575911419999997</v>
      </c>
      <c r="F5426" t="s">
        <v>753</v>
      </c>
      <c r="G5426" t="s">
        <v>775</v>
      </c>
      <c r="H5426" t="s">
        <v>765</v>
      </c>
      <c r="I5426" t="s">
        <v>777</v>
      </c>
    </row>
    <row r="5427" spans="1:9">
      <c r="A5427">
        <v>5426</v>
      </c>
      <c r="B5427" t="s">
        <v>152</v>
      </c>
      <c r="C5427" t="s">
        <v>759</v>
      </c>
      <c r="D5427">
        <v>2044</v>
      </c>
      <c r="E5427">
        <v>62.575912449999997</v>
      </c>
      <c r="F5427" t="s">
        <v>753</v>
      </c>
      <c r="G5427" t="s">
        <v>775</v>
      </c>
      <c r="H5427" t="s">
        <v>765</v>
      </c>
      <c r="I5427" t="s">
        <v>777</v>
      </c>
    </row>
    <row r="5428" spans="1:9">
      <c r="A5428">
        <v>5427</v>
      </c>
      <c r="B5428" t="s">
        <v>152</v>
      </c>
      <c r="C5428" t="s">
        <v>759</v>
      </c>
      <c r="D5428">
        <v>2045</v>
      </c>
      <c r="E5428">
        <v>62.5759136</v>
      </c>
      <c r="F5428" t="s">
        <v>753</v>
      </c>
      <c r="G5428" t="s">
        <v>775</v>
      </c>
      <c r="H5428" t="s">
        <v>765</v>
      </c>
      <c r="I5428" t="s">
        <v>777</v>
      </c>
    </row>
    <row r="5429" spans="1:9">
      <c r="A5429">
        <v>5428</v>
      </c>
      <c r="B5429" t="s">
        <v>152</v>
      </c>
      <c r="C5429" t="s">
        <v>759</v>
      </c>
      <c r="D5429">
        <v>2046</v>
      </c>
      <c r="E5429">
        <v>62.575914879999999</v>
      </c>
      <c r="F5429" t="s">
        <v>753</v>
      </c>
      <c r="G5429" t="s">
        <v>775</v>
      </c>
      <c r="H5429" t="s">
        <v>765</v>
      </c>
      <c r="I5429" t="s">
        <v>777</v>
      </c>
    </row>
    <row r="5430" spans="1:9">
      <c r="A5430">
        <v>5429</v>
      </c>
      <c r="B5430" t="s">
        <v>152</v>
      </c>
      <c r="C5430" t="s">
        <v>759</v>
      </c>
      <c r="D5430">
        <v>2047</v>
      </c>
      <c r="E5430">
        <v>62.575916290000002</v>
      </c>
      <c r="F5430" t="s">
        <v>753</v>
      </c>
      <c r="G5430" t="s">
        <v>775</v>
      </c>
      <c r="H5430" t="s">
        <v>765</v>
      </c>
      <c r="I5430" t="s">
        <v>777</v>
      </c>
    </row>
    <row r="5431" spans="1:9">
      <c r="A5431">
        <v>5430</v>
      </c>
      <c r="B5431" t="s">
        <v>152</v>
      </c>
      <c r="C5431" t="s">
        <v>759</v>
      </c>
      <c r="D5431">
        <v>2048</v>
      </c>
      <c r="E5431">
        <v>62.575917830000002</v>
      </c>
      <c r="F5431" t="s">
        <v>753</v>
      </c>
      <c r="G5431" t="s">
        <v>775</v>
      </c>
      <c r="H5431" t="s">
        <v>765</v>
      </c>
      <c r="I5431" t="s">
        <v>777</v>
      </c>
    </row>
    <row r="5432" spans="1:9">
      <c r="A5432">
        <v>5431</v>
      </c>
      <c r="B5432" t="s">
        <v>152</v>
      </c>
      <c r="C5432" t="s">
        <v>759</v>
      </c>
      <c r="D5432">
        <v>2049</v>
      </c>
      <c r="E5432">
        <v>62.575919489999997</v>
      </c>
      <c r="F5432" t="s">
        <v>753</v>
      </c>
      <c r="G5432" t="s">
        <v>775</v>
      </c>
      <c r="H5432" t="s">
        <v>765</v>
      </c>
      <c r="I5432" t="s">
        <v>777</v>
      </c>
    </row>
    <row r="5433" spans="1:9">
      <c r="A5433">
        <v>5432</v>
      </c>
      <c r="B5433" t="s">
        <v>152</v>
      </c>
      <c r="C5433" t="s">
        <v>759</v>
      </c>
      <c r="D5433">
        <v>2050</v>
      </c>
      <c r="E5433">
        <v>62.575921270000002</v>
      </c>
      <c r="F5433" t="s">
        <v>753</v>
      </c>
      <c r="G5433" t="s">
        <v>775</v>
      </c>
      <c r="H5433" t="s">
        <v>765</v>
      </c>
      <c r="I5433" t="s">
        <v>777</v>
      </c>
    </row>
    <row r="5434" spans="1:9">
      <c r="A5434">
        <v>5433</v>
      </c>
      <c r="B5434" t="s">
        <v>152</v>
      </c>
      <c r="C5434" t="s">
        <v>760</v>
      </c>
      <c r="D5434">
        <v>1990</v>
      </c>
      <c r="E5434">
        <v>20.585999999999999</v>
      </c>
      <c r="F5434" t="s">
        <v>753</v>
      </c>
      <c r="G5434" t="s">
        <v>775</v>
      </c>
      <c r="H5434" t="s">
        <v>765</v>
      </c>
      <c r="I5434" t="s">
        <v>777</v>
      </c>
    </row>
    <row r="5435" spans="1:9">
      <c r="A5435">
        <v>5434</v>
      </c>
      <c r="B5435" t="s">
        <v>152</v>
      </c>
      <c r="C5435" t="s">
        <v>760</v>
      </c>
      <c r="D5435">
        <v>1991</v>
      </c>
      <c r="E5435">
        <v>21.502500000000001</v>
      </c>
      <c r="F5435" t="s">
        <v>753</v>
      </c>
      <c r="G5435" t="s">
        <v>775</v>
      </c>
      <c r="H5435" t="s">
        <v>765</v>
      </c>
      <c r="I5435" t="s">
        <v>777</v>
      </c>
    </row>
    <row r="5436" spans="1:9">
      <c r="A5436">
        <v>5435</v>
      </c>
      <c r="B5436" t="s">
        <v>152</v>
      </c>
      <c r="C5436" t="s">
        <v>760</v>
      </c>
      <c r="D5436">
        <v>1992</v>
      </c>
      <c r="E5436">
        <v>22.577625000000001</v>
      </c>
      <c r="F5436" t="s">
        <v>753</v>
      </c>
      <c r="G5436" t="s">
        <v>775</v>
      </c>
      <c r="H5436" t="s">
        <v>765</v>
      </c>
      <c r="I5436" t="s">
        <v>777</v>
      </c>
    </row>
    <row r="5437" spans="1:9">
      <c r="A5437">
        <v>5436</v>
      </c>
      <c r="B5437" t="s">
        <v>152</v>
      </c>
      <c r="C5437" t="s">
        <v>760</v>
      </c>
      <c r="D5437">
        <v>1993</v>
      </c>
      <c r="E5437">
        <v>23.389256249999999</v>
      </c>
      <c r="F5437" t="s">
        <v>753</v>
      </c>
      <c r="G5437" t="s">
        <v>775</v>
      </c>
      <c r="H5437" t="s">
        <v>765</v>
      </c>
      <c r="I5437" t="s">
        <v>777</v>
      </c>
    </row>
    <row r="5438" spans="1:9">
      <c r="A5438">
        <v>5437</v>
      </c>
      <c r="B5438" t="s">
        <v>152</v>
      </c>
      <c r="C5438" t="s">
        <v>760</v>
      </c>
      <c r="D5438">
        <v>1994</v>
      </c>
      <c r="E5438">
        <v>24.149819062500001</v>
      </c>
      <c r="F5438" t="s">
        <v>753</v>
      </c>
      <c r="G5438" t="s">
        <v>775</v>
      </c>
      <c r="H5438" t="s">
        <v>765</v>
      </c>
      <c r="I5438" t="s">
        <v>777</v>
      </c>
    </row>
    <row r="5439" spans="1:9">
      <c r="A5439">
        <v>5438</v>
      </c>
      <c r="B5439" t="s">
        <v>152</v>
      </c>
      <c r="C5439" t="s">
        <v>760</v>
      </c>
      <c r="D5439">
        <v>1995</v>
      </c>
      <c r="E5439">
        <v>25.165785015625001</v>
      </c>
      <c r="F5439" t="s">
        <v>753</v>
      </c>
      <c r="G5439" t="s">
        <v>775</v>
      </c>
      <c r="H5439" t="s">
        <v>765</v>
      </c>
      <c r="I5439" t="s">
        <v>777</v>
      </c>
    </row>
    <row r="5440" spans="1:9">
      <c r="A5440">
        <v>5439</v>
      </c>
      <c r="B5440" t="s">
        <v>152</v>
      </c>
      <c r="C5440" t="s">
        <v>760</v>
      </c>
      <c r="D5440">
        <v>1996</v>
      </c>
      <c r="E5440">
        <v>25.404174266406251</v>
      </c>
      <c r="F5440" t="s">
        <v>753</v>
      </c>
      <c r="G5440" t="s">
        <v>775</v>
      </c>
      <c r="H5440" t="s">
        <v>765</v>
      </c>
      <c r="I5440" t="s">
        <v>777</v>
      </c>
    </row>
    <row r="5441" spans="1:9">
      <c r="A5441">
        <v>5440</v>
      </c>
      <c r="B5441" t="s">
        <v>152</v>
      </c>
      <c r="C5441" t="s">
        <v>760</v>
      </c>
      <c r="D5441">
        <v>1997</v>
      </c>
      <c r="E5441">
        <v>26.37005797972656</v>
      </c>
      <c r="F5441" t="s">
        <v>753</v>
      </c>
      <c r="G5441" t="s">
        <v>775</v>
      </c>
      <c r="H5441" t="s">
        <v>765</v>
      </c>
      <c r="I5441" t="s">
        <v>777</v>
      </c>
    </row>
    <row r="5442" spans="1:9">
      <c r="A5442">
        <v>5441</v>
      </c>
      <c r="B5442" t="s">
        <v>152</v>
      </c>
      <c r="C5442" t="s">
        <v>760</v>
      </c>
      <c r="D5442">
        <v>1998</v>
      </c>
      <c r="E5442">
        <v>25.62056087871289</v>
      </c>
      <c r="F5442" t="s">
        <v>753</v>
      </c>
      <c r="G5442" t="s">
        <v>775</v>
      </c>
      <c r="H5442" t="s">
        <v>765</v>
      </c>
      <c r="I5442" t="s">
        <v>777</v>
      </c>
    </row>
    <row r="5443" spans="1:9">
      <c r="A5443">
        <v>5442</v>
      </c>
      <c r="B5443" t="s">
        <v>152</v>
      </c>
      <c r="C5443" t="s">
        <v>760</v>
      </c>
      <c r="D5443">
        <v>1999</v>
      </c>
      <c r="E5443">
        <v>25.318863922648539</v>
      </c>
      <c r="F5443" t="s">
        <v>753</v>
      </c>
      <c r="G5443" t="s">
        <v>775</v>
      </c>
      <c r="H5443" t="s">
        <v>765</v>
      </c>
      <c r="I5443" t="s">
        <v>777</v>
      </c>
    </row>
    <row r="5444" spans="1:9">
      <c r="A5444">
        <v>5443</v>
      </c>
      <c r="B5444" t="s">
        <v>152</v>
      </c>
      <c r="C5444" t="s">
        <v>760</v>
      </c>
      <c r="D5444">
        <v>2000</v>
      </c>
      <c r="E5444">
        <v>20.164808859961539</v>
      </c>
      <c r="F5444" t="s">
        <v>753</v>
      </c>
      <c r="G5444" t="s">
        <v>775</v>
      </c>
      <c r="H5444" t="s">
        <v>765</v>
      </c>
      <c r="I5444" t="s">
        <v>777</v>
      </c>
    </row>
    <row r="5445" spans="1:9">
      <c r="A5445">
        <v>5444</v>
      </c>
      <c r="B5445" t="s">
        <v>152</v>
      </c>
      <c r="C5445" t="s">
        <v>760</v>
      </c>
      <c r="D5445">
        <v>2001</v>
      </c>
      <c r="E5445">
        <v>20.651896085180571</v>
      </c>
      <c r="F5445" t="s">
        <v>753</v>
      </c>
      <c r="G5445" t="s">
        <v>775</v>
      </c>
      <c r="H5445" t="s">
        <v>765</v>
      </c>
      <c r="I5445" t="s">
        <v>777</v>
      </c>
    </row>
    <row r="5446" spans="1:9">
      <c r="A5446">
        <v>5445</v>
      </c>
      <c r="B5446" t="s">
        <v>152</v>
      </c>
      <c r="C5446" t="s">
        <v>760</v>
      </c>
      <c r="D5446">
        <v>2002</v>
      </c>
      <c r="E5446">
        <v>24.033259949180572</v>
      </c>
      <c r="F5446" t="s">
        <v>753</v>
      </c>
      <c r="G5446" t="s">
        <v>775</v>
      </c>
      <c r="H5446" t="s">
        <v>765</v>
      </c>
      <c r="I5446" t="s">
        <v>777</v>
      </c>
    </row>
    <row r="5447" spans="1:9">
      <c r="A5447">
        <v>5446</v>
      </c>
      <c r="B5447" t="s">
        <v>152</v>
      </c>
      <c r="C5447" t="s">
        <v>760</v>
      </c>
      <c r="D5447">
        <v>2003</v>
      </c>
      <c r="E5447">
        <v>25.960654587289451</v>
      </c>
      <c r="F5447" t="s">
        <v>753</v>
      </c>
      <c r="G5447" t="s">
        <v>775</v>
      </c>
      <c r="H5447" t="s">
        <v>765</v>
      </c>
      <c r="I5447" t="s">
        <v>777</v>
      </c>
    </row>
    <row r="5448" spans="1:9">
      <c r="A5448">
        <v>5447</v>
      </c>
      <c r="B5448" t="s">
        <v>152</v>
      </c>
      <c r="C5448" t="s">
        <v>760</v>
      </c>
      <c r="D5448">
        <v>2004</v>
      </c>
      <c r="E5448">
        <v>29.80360549648297</v>
      </c>
      <c r="F5448" t="s">
        <v>753</v>
      </c>
      <c r="G5448" t="s">
        <v>775</v>
      </c>
      <c r="H5448" t="s">
        <v>765</v>
      </c>
      <c r="I5448" t="s">
        <v>777</v>
      </c>
    </row>
    <row r="5449" spans="1:9">
      <c r="A5449">
        <v>5448</v>
      </c>
      <c r="B5449" t="s">
        <v>152</v>
      </c>
      <c r="C5449" t="s">
        <v>760</v>
      </c>
      <c r="D5449">
        <v>2005</v>
      </c>
      <c r="E5449">
        <v>26.19377435159771</v>
      </c>
      <c r="F5449" t="s">
        <v>753</v>
      </c>
      <c r="G5449" t="s">
        <v>775</v>
      </c>
      <c r="H5449" t="s">
        <v>765</v>
      </c>
      <c r="I5449" t="s">
        <v>777</v>
      </c>
    </row>
    <row r="5450" spans="1:9">
      <c r="A5450">
        <v>5449</v>
      </c>
      <c r="B5450" t="s">
        <v>152</v>
      </c>
      <c r="C5450" t="s">
        <v>760</v>
      </c>
      <c r="D5450">
        <v>2006</v>
      </c>
      <c r="E5450">
        <v>21.692016207496529</v>
      </c>
      <c r="F5450" t="s">
        <v>753</v>
      </c>
      <c r="G5450" t="s">
        <v>775</v>
      </c>
      <c r="H5450" t="s">
        <v>765</v>
      </c>
      <c r="I5450" t="s">
        <v>777</v>
      </c>
    </row>
    <row r="5451" spans="1:9">
      <c r="A5451">
        <v>5450</v>
      </c>
      <c r="B5451" t="s">
        <v>152</v>
      </c>
      <c r="C5451" t="s">
        <v>760</v>
      </c>
      <c r="D5451">
        <v>2007</v>
      </c>
      <c r="E5451">
        <v>20.484810358296961</v>
      </c>
      <c r="F5451" t="s">
        <v>753</v>
      </c>
      <c r="G5451" t="s">
        <v>775</v>
      </c>
      <c r="H5451" t="s">
        <v>765</v>
      </c>
      <c r="I5451" t="s">
        <v>777</v>
      </c>
    </row>
    <row r="5452" spans="1:9">
      <c r="A5452">
        <v>5451</v>
      </c>
      <c r="B5452" t="s">
        <v>152</v>
      </c>
      <c r="C5452" t="s">
        <v>760</v>
      </c>
      <c r="D5452">
        <v>2008</v>
      </c>
      <c r="E5452">
        <v>19.93503104477653</v>
      </c>
      <c r="F5452" t="s">
        <v>753</v>
      </c>
      <c r="G5452" t="s">
        <v>775</v>
      </c>
      <c r="H5452" t="s">
        <v>765</v>
      </c>
      <c r="I5452" t="s">
        <v>777</v>
      </c>
    </row>
    <row r="5453" spans="1:9">
      <c r="A5453">
        <v>5452</v>
      </c>
      <c r="B5453" t="s">
        <v>152</v>
      </c>
      <c r="C5453" t="s">
        <v>760</v>
      </c>
      <c r="D5453">
        <v>2009</v>
      </c>
      <c r="E5453">
        <v>23.227986245354352</v>
      </c>
      <c r="F5453" t="s">
        <v>753</v>
      </c>
      <c r="G5453" t="s">
        <v>775</v>
      </c>
      <c r="H5453" t="s">
        <v>765</v>
      </c>
      <c r="I5453" t="s">
        <v>777</v>
      </c>
    </row>
    <row r="5454" spans="1:9">
      <c r="A5454">
        <v>5453</v>
      </c>
      <c r="B5454" t="s">
        <v>152</v>
      </c>
      <c r="C5454" t="s">
        <v>760</v>
      </c>
      <c r="D5454">
        <v>2010</v>
      </c>
      <c r="E5454">
        <v>23.538657742293889</v>
      </c>
      <c r="F5454" t="s">
        <v>753</v>
      </c>
      <c r="G5454" t="s">
        <v>775</v>
      </c>
      <c r="H5454" t="s">
        <v>765</v>
      </c>
      <c r="I5454" t="s">
        <v>777</v>
      </c>
    </row>
    <row r="5455" spans="1:9">
      <c r="A5455">
        <v>5454</v>
      </c>
      <c r="B5455" t="s">
        <v>152</v>
      </c>
      <c r="C5455" t="s">
        <v>760</v>
      </c>
      <c r="D5455">
        <v>2011</v>
      </c>
      <c r="E5455">
        <v>19.521264389513181</v>
      </c>
      <c r="F5455" t="s">
        <v>753</v>
      </c>
      <c r="G5455" t="s">
        <v>775</v>
      </c>
      <c r="H5455" t="s">
        <v>765</v>
      </c>
      <c r="I5455" t="s">
        <v>777</v>
      </c>
    </row>
    <row r="5456" spans="1:9">
      <c r="A5456">
        <v>5455</v>
      </c>
      <c r="B5456" t="s">
        <v>152</v>
      </c>
      <c r="C5456" t="s">
        <v>760</v>
      </c>
      <c r="D5456">
        <v>2012</v>
      </c>
      <c r="E5456">
        <v>21.540943245804751</v>
      </c>
      <c r="F5456" t="s">
        <v>753</v>
      </c>
      <c r="G5456" t="s">
        <v>775</v>
      </c>
      <c r="H5456" t="s">
        <v>765</v>
      </c>
      <c r="I5456" t="s">
        <v>777</v>
      </c>
    </row>
    <row r="5457" spans="1:9">
      <c r="A5457">
        <v>5456</v>
      </c>
      <c r="B5457" t="s">
        <v>152</v>
      </c>
      <c r="C5457" t="s">
        <v>760</v>
      </c>
      <c r="D5457">
        <v>2013</v>
      </c>
      <c r="E5457">
        <v>18.743308822104289</v>
      </c>
      <c r="F5457" t="s">
        <v>753</v>
      </c>
      <c r="G5457" t="s">
        <v>775</v>
      </c>
      <c r="H5457" t="s">
        <v>765</v>
      </c>
      <c r="I5457" t="s">
        <v>777</v>
      </c>
    </row>
    <row r="5458" spans="1:9">
      <c r="A5458">
        <v>5457</v>
      </c>
      <c r="B5458" t="s">
        <v>152</v>
      </c>
      <c r="C5458" t="s">
        <v>760</v>
      </c>
      <c r="D5458">
        <v>2014</v>
      </c>
      <c r="E5458">
        <v>17.316639576168789</v>
      </c>
      <c r="F5458" t="s">
        <v>753</v>
      </c>
      <c r="G5458" t="s">
        <v>775</v>
      </c>
      <c r="H5458" t="s">
        <v>765</v>
      </c>
      <c r="I5458" t="s">
        <v>777</v>
      </c>
    </row>
    <row r="5459" spans="1:9">
      <c r="A5459">
        <v>5458</v>
      </c>
      <c r="B5459" t="s">
        <v>152</v>
      </c>
      <c r="C5459" t="s">
        <v>760</v>
      </c>
      <c r="D5459">
        <v>2015</v>
      </c>
      <c r="E5459">
        <v>16.970090641175471</v>
      </c>
      <c r="F5459" t="s">
        <v>753</v>
      </c>
      <c r="G5459" t="s">
        <v>775</v>
      </c>
      <c r="H5459" t="s">
        <v>765</v>
      </c>
      <c r="I5459" t="s">
        <v>777</v>
      </c>
    </row>
    <row r="5460" spans="1:9">
      <c r="A5460">
        <v>5459</v>
      </c>
      <c r="B5460" t="s">
        <v>152</v>
      </c>
      <c r="C5460" t="s">
        <v>760</v>
      </c>
      <c r="D5460">
        <v>2016</v>
      </c>
      <c r="E5460">
        <v>17.896067092177098</v>
      </c>
      <c r="F5460" t="s">
        <v>753</v>
      </c>
      <c r="G5460" t="s">
        <v>775</v>
      </c>
      <c r="H5460" t="s">
        <v>765</v>
      </c>
      <c r="I5460" t="s">
        <v>777</v>
      </c>
    </row>
    <row r="5461" spans="1:9">
      <c r="A5461">
        <v>5460</v>
      </c>
      <c r="B5461" t="s">
        <v>152</v>
      </c>
      <c r="C5461" t="s">
        <v>760</v>
      </c>
      <c r="D5461">
        <v>2017</v>
      </c>
      <c r="E5461">
        <v>15.243828671418241</v>
      </c>
      <c r="F5461" t="s">
        <v>753</v>
      </c>
      <c r="G5461" t="s">
        <v>775</v>
      </c>
      <c r="H5461" t="s">
        <v>765</v>
      </c>
      <c r="I5461" t="s">
        <v>777</v>
      </c>
    </row>
    <row r="5462" spans="1:9">
      <c r="A5462">
        <v>5461</v>
      </c>
      <c r="B5462" t="s">
        <v>152</v>
      </c>
      <c r="C5462" t="s">
        <v>760</v>
      </c>
      <c r="D5462">
        <v>2018</v>
      </c>
      <c r="E5462">
        <v>15.16046605648533</v>
      </c>
      <c r="F5462" t="s">
        <v>753</v>
      </c>
      <c r="G5462" t="s">
        <v>775</v>
      </c>
      <c r="H5462" t="s">
        <v>765</v>
      </c>
      <c r="I5462" t="s">
        <v>777</v>
      </c>
    </row>
    <row r="5463" spans="1:9">
      <c r="A5463">
        <v>5462</v>
      </c>
      <c r="B5463" t="s">
        <v>152</v>
      </c>
      <c r="C5463" t="s">
        <v>760</v>
      </c>
      <c r="D5463">
        <v>2019</v>
      </c>
      <c r="E5463">
        <v>16.481411472012471</v>
      </c>
      <c r="F5463" t="s">
        <v>753</v>
      </c>
      <c r="G5463" t="s">
        <v>775</v>
      </c>
      <c r="H5463" t="s">
        <v>765</v>
      </c>
      <c r="I5463" t="s">
        <v>777</v>
      </c>
    </row>
    <row r="5464" spans="1:9">
      <c r="A5464">
        <v>5463</v>
      </c>
      <c r="B5464" t="s">
        <v>152</v>
      </c>
      <c r="C5464" t="s">
        <v>760</v>
      </c>
      <c r="D5464">
        <v>2020</v>
      </c>
      <c r="E5464">
        <v>17.009029364967869</v>
      </c>
      <c r="F5464" t="s">
        <v>753</v>
      </c>
      <c r="G5464" t="s">
        <v>775</v>
      </c>
      <c r="H5464" t="s">
        <v>765</v>
      </c>
      <c r="I5464" t="s">
        <v>777</v>
      </c>
    </row>
    <row r="5465" spans="1:9">
      <c r="A5465">
        <v>5464</v>
      </c>
      <c r="B5465" t="s">
        <v>152</v>
      </c>
      <c r="C5465" t="s">
        <v>760</v>
      </c>
      <c r="D5465">
        <v>2021</v>
      </c>
      <c r="E5465">
        <v>16.03310305608537</v>
      </c>
      <c r="F5465" t="s">
        <v>753</v>
      </c>
      <c r="G5465" t="s">
        <v>775</v>
      </c>
      <c r="H5465" t="s">
        <v>765</v>
      </c>
      <c r="I5465" t="s">
        <v>777</v>
      </c>
    </row>
    <row r="5466" spans="1:9">
      <c r="A5466">
        <v>5465</v>
      </c>
      <c r="B5466" t="s">
        <v>152</v>
      </c>
      <c r="C5466" t="s">
        <v>760</v>
      </c>
      <c r="D5466">
        <v>2022</v>
      </c>
      <c r="E5466">
        <v>19.376727194456741</v>
      </c>
      <c r="F5466" t="s">
        <v>753</v>
      </c>
      <c r="G5466" t="s">
        <v>775</v>
      </c>
      <c r="H5466" t="s">
        <v>765</v>
      </c>
      <c r="I5466" t="s">
        <v>777</v>
      </c>
    </row>
    <row r="5467" spans="1:9">
      <c r="A5467">
        <v>5466</v>
      </c>
      <c r="B5467" t="s">
        <v>152</v>
      </c>
      <c r="C5467" t="s">
        <v>760</v>
      </c>
      <c r="D5467">
        <v>2023</v>
      </c>
      <c r="E5467">
        <v>16.628568921315761</v>
      </c>
      <c r="F5467" t="s">
        <v>753</v>
      </c>
      <c r="G5467" t="s">
        <v>775</v>
      </c>
      <c r="H5467" t="s">
        <v>765</v>
      </c>
      <c r="I5467" t="s">
        <v>777</v>
      </c>
    </row>
    <row r="5468" spans="1:9">
      <c r="A5468">
        <v>5467</v>
      </c>
      <c r="B5468" t="s">
        <v>152</v>
      </c>
      <c r="C5468" t="s">
        <v>760</v>
      </c>
      <c r="D5468">
        <v>2024</v>
      </c>
      <c r="E5468">
        <v>21.761329750000002</v>
      </c>
      <c r="F5468" t="s">
        <v>753</v>
      </c>
      <c r="G5468" t="s">
        <v>775</v>
      </c>
      <c r="H5468" t="s">
        <v>765</v>
      </c>
      <c r="I5468" t="s">
        <v>777</v>
      </c>
    </row>
    <row r="5469" spans="1:9">
      <c r="A5469">
        <v>5468</v>
      </c>
      <c r="B5469" t="s">
        <v>152</v>
      </c>
      <c r="C5469" t="s">
        <v>760</v>
      </c>
      <c r="D5469">
        <v>2025</v>
      </c>
      <c r="E5469">
        <v>22.168821730000001</v>
      </c>
      <c r="F5469" t="s">
        <v>753</v>
      </c>
      <c r="G5469" t="s">
        <v>775</v>
      </c>
      <c r="H5469" t="s">
        <v>765</v>
      </c>
      <c r="I5469" t="s">
        <v>777</v>
      </c>
    </row>
    <row r="5470" spans="1:9">
      <c r="A5470">
        <v>5469</v>
      </c>
      <c r="B5470" t="s">
        <v>152</v>
      </c>
      <c r="C5470" t="s">
        <v>760</v>
      </c>
      <c r="D5470">
        <v>2026</v>
      </c>
      <c r="E5470">
        <v>22.601803390000001</v>
      </c>
      <c r="F5470" t="s">
        <v>753</v>
      </c>
      <c r="G5470" t="s">
        <v>775</v>
      </c>
      <c r="H5470" t="s">
        <v>765</v>
      </c>
      <c r="I5470" t="s">
        <v>777</v>
      </c>
    </row>
    <row r="5471" spans="1:9">
      <c r="A5471">
        <v>5470</v>
      </c>
      <c r="B5471" t="s">
        <v>152</v>
      </c>
      <c r="C5471" t="s">
        <v>760</v>
      </c>
      <c r="D5471">
        <v>2027</v>
      </c>
      <c r="E5471">
        <v>23.061757920000002</v>
      </c>
      <c r="F5471" t="s">
        <v>753</v>
      </c>
      <c r="G5471" t="s">
        <v>775</v>
      </c>
      <c r="H5471" t="s">
        <v>765</v>
      </c>
      <c r="I5471" t="s">
        <v>777</v>
      </c>
    </row>
    <row r="5472" spans="1:9">
      <c r="A5472">
        <v>5471</v>
      </c>
      <c r="B5472" t="s">
        <v>152</v>
      </c>
      <c r="C5472" t="s">
        <v>760</v>
      </c>
      <c r="D5472">
        <v>2028</v>
      </c>
      <c r="E5472">
        <v>23.550258209999999</v>
      </c>
      <c r="F5472" t="s">
        <v>753</v>
      </c>
      <c r="G5472" t="s">
        <v>775</v>
      </c>
      <c r="H5472" t="s">
        <v>765</v>
      </c>
      <c r="I5472" t="s">
        <v>777</v>
      </c>
    </row>
    <row r="5473" spans="1:9">
      <c r="A5473">
        <v>5472</v>
      </c>
      <c r="B5473" t="s">
        <v>152</v>
      </c>
      <c r="C5473" t="s">
        <v>760</v>
      </c>
      <c r="D5473">
        <v>2029</v>
      </c>
      <c r="E5473">
        <v>24.068972349999999</v>
      </c>
      <c r="F5473" t="s">
        <v>753</v>
      </c>
      <c r="G5473" t="s">
        <v>775</v>
      </c>
      <c r="H5473" t="s">
        <v>765</v>
      </c>
      <c r="I5473" t="s">
        <v>777</v>
      </c>
    </row>
    <row r="5474" spans="1:9">
      <c r="A5474">
        <v>5473</v>
      </c>
      <c r="B5474" t="s">
        <v>152</v>
      </c>
      <c r="C5474" t="s">
        <v>760</v>
      </c>
      <c r="D5474">
        <v>2030</v>
      </c>
      <c r="E5474">
        <v>24.61966923</v>
      </c>
      <c r="F5474" t="s">
        <v>753</v>
      </c>
      <c r="G5474" t="s">
        <v>775</v>
      </c>
      <c r="H5474" t="s">
        <v>765</v>
      </c>
      <c r="I5474" t="s">
        <v>777</v>
      </c>
    </row>
    <row r="5475" spans="1:9">
      <c r="A5475">
        <v>5474</v>
      </c>
      <c r="B5475" t="s">
        <v>152</v>
      </c>
      <c r="C5475" t="s">
        <v>760</v>
      </c>
      <c r="D5475">
        <v>2031</v>
      </c>
      <c r="E5475">
        <v>24.61662995</v>
      </c>
      <c r="F5475" t="s">
        <v>753</v>
      </c>
      <c r="G5475" t="s">
        <v>775</v>
      </c>
      <c r="H5475" t="s">
        <v>765</v>
      </c>
      <c r="I5475" t="s">
        <v>777</v>
      </c>
    </row>
    <row r="5476" spans="1:9">
      <c r="A5476">
        <v>5475</v>
      </c>
      <c r="B5476" t="s">
        <v>152</v>
      </c>
      <c r="C5476" t="s">
        <v>760</v>
      </c>
      <c r="D5476">
        <v>2032</v>
      </c>
      <c r="E5476">
        <v>24.61418244</v>
      </c>
      <c r="F5476" t="s">
        <v>753</v>
      </c>
      <c r="G5476" t="s">
        <v>775</v>
      </c>
      <c r="H5476" t="s">
        <v>765</v>
      </c>
      <c r="I5476" t="s">
        <v>777</v>
      </c>
    </row>
    <row r="5477" spans="1:9">
      <c r="A5477">
        <v>5476</v>
      </c>
      <c r="B5477" t="s">
        <v>152</v>
      </c>
      <c r="C5477" t="s">
        <v>760</v>
      </c>
      <c r="D5477">
        <v>2033</v>
      </c>
      <c r="E5477">
        <v>24.612320329999999</v>
      </c>
      <c r="F5477" t="s">
        <v>753</v>
      </c>
      <c r="G5477" t="s">
        <v>775</v>
      </c>
      <c r="H5477" t="s">
        <v>765</v>
      </c>
      <c r="I5477" t="s">
        <v>777</v>
      </c>
    </row>
    <row r="5478" spans="1:9">
      <c r="A5478">
        <v>5477</v>
      </c>
      <c r="B5478" t="s">
        <v>152</v>
      </c>
      <c r="C5478" t="s">
        <v>760</v>
      </c>
      <c r="D5478">
        <v>2034</v>
      </c>
      <c r="E5478">
        <v>24.611037530000001</v>
      </c>
      <c r="F5478" t="s">
        <v>753</v>
      </c>
      <c r="G5478" t="s">
        <v>775</v>
      </c>
      <c r="H5478" t="s">
        <v>765</v>
      </c>
      <c r="I5478" t="s">
        <v>777</v>
      </c>
    </row>
    <row r="5479" spans="1:9">
      <c r="A5479">
        <v>5478</v>
      </c>
      <c r="B5479" t="s">
        <v>152</v>
      </c>
      <c r="C5479" t="s">
        <v>760</v>
      </c>
      <c r="D5479">
        <v>2035</v>
      </c>
      <c r="E5479">
        <v>24.610328200000001</v>
      </c>
      <c r="F5479" t="s">
        <v>753</v>
      </c>
      <c r="G5479" t="s">
        <v>775</v>
      </c>
      <c r="H5479" t="s">
        <v>765</v>
      </c>
      <c r="I5479" t="s">
        <v>777</v>
      </c>
    </row>
    <row r="5480" spans="1:9">
      <c r="A5480">
        <v>5479</v>
      </c>
      <c r="B5480" t="s">
        <v>152</v>
      </c>
      <c r="C5480" t="s">
        <v>760</v>
      </c>
      <c r="D5480">
        <v>2036</v>
      </c>
      <c r="E5480">
        <v>24.610186760000001</v>
      </c>
      <c r="F5480" t="s">
        <v>753</v>
      </c>
      <c r="G5480" t="s">
        <v>775</v>
      </c>
      <c r="H5480" t="s">
        <v>765</v>
      </c>
      <c r="I5480" t="s">
        <v>777</v>
      </c>
    </row>
    <row r="5481" spans="1:9">
      <c r="A5481">
        <v>5480</v>
      </c>
      <c r="B5481" t="s">
        <v>152</v>
      </c>
      <c r="C5481" t="s">
        <v>760</v>
      </c>
      <c r="D5481">
        <v>2037</v>
      </c>
      <c r="E5481">
        <v>24.61060788</v>
      </c>
      <c r="F5481" t="s">
        <v>753</v>
      </c>
      <c r="G5481" t="s">
        <v>775</v>
      </c>
      <c r="H5481" t="s">
        <v>765</v>
      </c>
      <c r="I5481" t="s">
        <v>777</v>
      </c>
    </row>
    <row r="5482" spans="1:9">
      <c r="A5482">
        <v>5481</v>
      </c>
      <c r="B5482" t="s">
        <v>152</v>
      </c>
      <c r="C5482" t="s">
        <v>760</v>
      </c>
      <c r="D5482">
        <v>2038</v>
      </c>
      <c r="E5482">
        <v>24.611586469999999</v>
      </c>
      <c r="F5482" t="s">
        <v>753</v>
      </c>
      <c r="G5482" t="s">
        <v>775</v>
      </c>
      <c r="H5482" t="s">
        <v>765</v>
      </c>
      <c r="I5482" t="s">
        <v>777</v>
      </c>
    </row>
    <row r="5483" spans="1:9">
      <c r="A5483">
        <v>5482</v>
      </c>
      <c r="B5483" t="s">
        <v>152</v>
      </c>
      <c r="C5483" t="s">
        <v>760</v>
      </c>
      <c r="D5483">
        <v>2039</v>
      </c>
      <c r="E5483">
        <v>24.613117679999998</v>
      </c>
      <c r="F5483" t="s">
        <v>753</v>
      </c>
      <c r="G5483" t="s">
        <v>775</v>
      </c>
      <c r="H5483" t="s">
        <v>765</v>
      </c>
      <c r="I5483" t="s">
        <v>777</v>
      </c>
    </row>
    <row r="5484" spans="1:9">
      <c r="A5484">
        <v>5483</v>
      </c>
      <c r="B5484" t="s">
        <v>152</v>
      </c>
      <c r="C5484" t="s">
        <v>760</v>
      </c>
      <c r="D5484">
        <v>2040</v>
      </c>
      <c r="E5484">
        <v>24.615196900000001</v>
      </c>
      <c r="F5484" t="s">
        <v>753</v>
      </c>
      <c r="G5484" t="s">
        <v>775</v>
      </c>
      <c r="H5484" t="s">
        <v>765</v>
      </c>
      <c r="I5484" t="s">
        <v>777</v>
      </c>
    </row>
    <row r="5485" spans="1:9">
      <c r="A5485">
        <v>5484</v>
      </c>
      <c r="B5485" t="s">
        <v>152</v>
      </c>
      <c r="C5485" t="s">
        <v>760</v>
      </c>
      <c r="D5485">
        <v>2041</v>
      </c>
      <c r="E5485">
        <v>24.617819740000002</v>
      </c>
      <c r="F5485" t="s">
        <v>753</v>
      </c>
      <c r="G5485" t="s">
        <v>775</v>
      </c>
      <c r="H5485" t="s">
        <v>765</v>
      </c>
      <c r="I5485" t="s">
        <v>777</v>
      </c>
    </row>
    <row r="5486" spans="1:9">
      <c r="A5486">
        <v>5485</v>
      </c>
      <c r="B5486" t="s">
        <v>152</v>
      </c>
      <c r="C5486" t="s">
        <v>760</v>
      </c>
      <c r="D5486">
        <v>2042</v>
      </c>
      <c r="E5486">
        <v>24.620982040000001</v>
      </c>
      <c r="F5486" t="s">
        <v>753</v>
      </c>
      <c r="G5486" t="s">
        <v>775</v>
      </c>
      <c r="H5486" t="s">
        <v>765</v>
      </c>
      <c r="I5486" t="s">
        <v>777</v>
      </c>
    </row>
    <row r="5487" spans="1:9">
      <c r="A5487">
        <v>5486</v>
      </c>
      <c r="B5487" t="s">
        <v>152</v>
      </c>
      <c r="C5487" t="s">
        <v>760</v>
      </c>
      <c r="D5487">
        <v>2043</v>
      </c>
      <c r="E5487">
        <v>24.624679860000001</v>
      </c>
      <c r="F5487" t="s">
        <v>753</v>
      </c>
      <c r="G5487" t="s">
        <v>775</v>
      </c>
      <c r="H5487" t="s">
        <v>765</v>
      </c>
      <c r="I5487" t="s">
        <v>777</v>
      </c>
    </row>
    <row r="5488" spans="1:9">
      <c r="A5488">
        <v>5487</v>
      </c>
      <c r="B5488" t="s">
        <v>152</v>
      </c>
      <c r="C5488" t="s">
        <v>760</v>
      </c>
      <c r="D5488">
        <v>2044</v>
      </c>
      <c r="E5488">
        <v>24.628909480000001</v>
      </c>
      <c r="F5488" t="s">
        <v>753</v>
      </c>
      <c r="G5488" t="s">
        <v>775</v>
      </c>
      <c r="H5488" t="s">
        <v>765</v>
      </c>
      <c r="I5488" t="s">
        <v>777</v>
      </c>
    </row>
    <row r="5489" spans="1:9">
      <c r="A5489">
        <v>5488</v>
      </c>
      <c r="B5489" t="s">
        <v>152</v>
      </c>
      <c r="C5489" t="s">
        <v>760</v>
      </c>
      <c r="D5489">
        <v>2045</v>
      </c>
      <c r="E5489">
        <v>24.633667389999999</v>
      </c>
      <c r="F5489" t="s">
        <v>753</v>
      </c>
      <c r="G5489" t="s">
        <v>775</v>
      </c>
      <c r="H5489" t="s">
        <v>765</v>
      </c>
      <c r="I5489" t="s">
        <v>777</v>
      </c>
    </row>
    <row r="5490" spans="1:9">
      <c r="A5490">
        <v>5489</v>
      </c>
      <c r="B5490" t="s">
        <v>152</v>
      </c>
      <c r="C5490" t="s">
        <v>760</v>
      </c>
      <c r="D5490">
        <v>2046</v>
      </c>
      <c r="E5490">
        <v>24.63895029</v>
      </c>
      <c r="F5490" t="s">
        <v>753</v>
      </c>
      <c r="G5490" t="s">
        <v>775</v>
      </c>
      <c r="H5490" t="s">
        <v>765</v>
      </c>
      <c r="I5490" t="s">
        <v>777</v>
      </c>
    </row>
    <row r="5491" spans="1:9">
      <c r="A5491">
        <v>5490</v>
      </c>
      <c r="B5491" t="s">
        <v>152</v>
      </c>
      <c r="C5491" t="s">
        <v>760</v>
      </c>
      <c r="D5491">
        <v>2047</v>
      </c>
      <c r="E5491">
        <v>24.644755079999999</v>
      </c>
      <c r="F5491" t="s">
        <v>753</v>
      </c>
      <c r="G5491" t="s">
        <v>775</v>
      </c>
      <c r="H5491" t="s">
        <v>765</v>
      </c>
      <c r="I5491" t="s">
        <v>777</v>
      </c>
    </row>
    <row r="5492" spans="1:9">
      <c r="A5492">
        <v>5491</v>
      </c>
      <c r="B5492" t="s">
        <v>152</v>
      </c>
      <c r="C5492" t="s">
        <v>760</v>
      </c>
      <c r="D5492">
        <v>2048</v>
      </c>
      <c r="E5492">
        <v>24.651078869999999</v>
      </c>
      <c r="F5492" t="s">
        <v>753</v>
      </c>
      <c r="G5492" t="s">
        <v>775</v>
      </c>
      <c r="H5492" t="s">
        <v>765</v>
      </c>
      <c r="I5492" t="s">
        <v>777</v>
      </c>
    </row>
    <row r="5493" spans="1:9">
      <c r="A5493">
        <v>5492</v>
      </c>
      <c r="B5493" t="s">
        <v>152</v>
      </c>
      <c r="C5493" t="s">
        <v>760</v>
      </c>
      <c r="D5493">
        <v>2049</v>
      </c>
      <c r="E5493">
        <v>24.657918970000001</v>
      </c>
      <c r="F5493" t="s">
        <v>753</v>
      </c>
      <c r="G5493" t="s">
        <v>775</v>
      </c>
      <c r="H5493" t="s">
        <v>765</v>
      </c>
      <c r="I5493" t="s">
        <v>777</v>
      </c>
    </row>
    <row r="5494" spans="1:9">
      <c r="A5494">
        <v>5493</v>
      </c>
      <c r="B5494" t="s">
        <v>152</v>
      </c>
      <c r="C5494" t="s">
        <v>760</v>
      </c>
      <c r="D5494">
        <v>2050</v>
      </c>
      <c r="E5494">
        <v>24.66527288</v>
      </c>
      <c r="F5494" t="s">
        <v>753</v>
      </c>
      <c r="G5494" t="s">
        <v>775</v>
      </c>
      <c r="H5494" t="s">
        <v>765</v>
      </c>
      <c r="I5494" t="s">
        <v>777</v>
      </c>
    </row>
    <row r="5495" spans="1:9">
      <c r="A5495">
        <v>5494</v>
      </c>
      <c r="B5495" t="s">
        <v>761</v>
      </c>
      <c r="C5495" t="s">
        <v>752</v>
      </c>
      <c r="D5495">
        <v>2020</v>
      </c>
      <c r="E5495">
        <v>32.355540480000002</v>
      </c>
      <c r="F5495" t="s">
        <v>753</v>
      </c>
      <c r="G5495" t="s">
        <v>775</v>
      </c>
      <c r="H5495" t="s">
        <v>765</v>
      </c>
      <c r="I5495" t="s">
        <v>777</v>
      </c>
    </row>
    <row r="5496" spans="1:9">
      <c r="A5496">
        <v>5495</v>
      </c>
      <c r="B5496" t="s">
        <v>761</v>
      </c>
      <c r="C5496" t="s">
        <v>752</v>
      </c>
      <c r="D5496">
        <v>2021</v>
      </c>
      <c r="E5496">
        <v>17.847672889999998</v>
      </c>
      <c r="F5496" t="s">
        <v>753</v>
      </c>
      <c r="G5496" t="s">
        <v>775</v>
      </c>
      <c r="H5496" t="s">
        <v>765</v>
      </c>
      <c r="I5496" t="s">
        <v>777</v>
      </c>
    </row>
    <row r="5497" spans="1:9">
      <c r="A5497">
        <v>5496</v>
      </c>
      <c r="B5497" t="s">
        <v>761</v>
      </c>
      <c r="C5497" t="s">
        <v>752</v>
      </c>
      <c r="D5497">
        <v>2022</v>
      </c>
      <c r="E5497">
        <v>16.546446750000001</v>
      </c>
      <c r="F5497" t="s">
        <v>753</v>
      </c>
      <c r="G5497" t="s">
        <v>775</v>
      </c>
      <c r="H5497" t="s">
        <v>765</v>
      </c>
      <c r="I5497" t="s">
        <v>777</v>
      </c>
    </row>
    <row r="5498" spans="1:9">
      <c r="A5498">
        <v>5497</v>
      </c>
      <c r="B5498" t="s">
        <v>761</v>
      </c>
      <c r="C5498" t="s">
        <v>752</v>
      </c>
      <c r="D5498">
        <v>2023</v>
      </c>
      <c r="E5498">
        <v>15.78365097</v>
      </c>
      <c r="F5498" t="s">
        <v>753</v>
      </c>
      <c r="G5498" t="s">
        <v>775</v>
      </c>
      <c r="H5498" t="s">
        <v>765</v>
      </c>
      <c r="I5498" t="s">
        <v>777</v>
      </c>
    </row>
    <row r="5499" spans="1:9">
      <c r="A5499">
        <v>5498</v>
      </c>
      <c r="B5499" t="s">
        <v>761</v>
      </c>
      <c r="C5499" t="s">
        <v>752</v>
      </c>
      <c r="D5499">
        <v>2024</v>
      </c>
      <c r="E5499">
        <v>25.184309949999999</v>
      </c>
      <c r="F5499" t="s">
        <v>753</v>
      </c>
      <c r="G5499" t="s">
        <v>775</v>
      </c>
      <c r="H5499" t="s">
        <v>765</v>
      </c>
      <c r="I5499" t="s">
        <v>777</v>
      </c>
    </row>
    <row r="5500" spans="1:9">
      <c r="A5500">
        <v>5499</v>
      </c>
      <c r="B5500" t="s">
        <v>761</v>
      </c>
      <c r="C5500" t="s">
        <v>752</v>
      </c>
      <c r="D5500">
        <v>2025</v>
      </c>
      <c r="E5500">
        <v>25.184309949999999</v>
      </c>
      <c r="F5500" t="s">
        <v>753</v>
      </c>
      <c r="G5500" t="s">
        <v>775</v>
      </c>
      <c r="H5500" t="s">
        <v>765</v>
      </c>
      <c r="I5500" t="s">
        <v>777</v>
      </c>
    </row>
    <row r="5501" spans="1:9">
      <c r="A5501">
        <v>5500</v>
      </c>
      <c r="B5501" t="s">
        <v>761</v>
      </c>
      <c r="C5501" t="s">
        <v>752</v>
      </c>
      <c r="D5501">
        <v>2026</v>
      </c>
      <c r="E5501">
        <v>25.184309949999999</v>
      </c>
      <c r="F5501" t="s">
        <v>753</v>
      </c>
      <c r="G5501" t="s">
        <v>775</v>
      </c>
      <c r="H5501" t="s">
        <v>765</v>
      </c>
      <c r="I5501" t="s">
        <v>777</v>
      </c>
    </row>
    <row r="5502" spans="1:9">
      <c r="A5502">
        <v>5501</v>
      </c>
      <c r="B5502" t="s">
        <v>761</v>
      </c>
      <c r="C5502" t="s">
        <v>752</v>
      </c>
      <c r="D5502">
        <v>2027</v>
      </c>
      <c r="E5502">
        <v>25.184309949999999</v>
      </c>
      <c r="F5502" t="s">
        <v>753</v>
      </c>
      <c r="G5502" t="s">
        <v>775</v>
      </c>
      <c r="H5502" t="s">
        <v>765</v>
      </c>
      <c r="I5502" t="s">
        <v>777</v>
      </c>
    </row>
    <row r="5503" spans="1:9">
      <c r="A5503">
        <v>5502</v>
      </c>
      <c r="B5503" t="s">
        <v>761</v>
      </c>
      <c r="C5503" t="s">
        <v>752</v>
      </c>
      <c r="D5503">
        <v>2028</v>
      </c>
      <c r="E5503">
        <v>25.184309949999999</v>
      </c>
      <c r="F5503" t="s">
        <v>753</v>
      </c>
      <c r="G5503" t="s">
        <v>775</v>
      </c>
      <c r="H5503" t="s">
        <v>765</v>
      </c>
      <c r="I5503" t="s">
        <v>777</v>
      </c>
    </row>
    <row r="5504" spans="1:9">
      <c r="A5504">
        <v>5503</v>
      </c>
      <c r="B5504" t="s">
        <v>761</v>
      </c>
      <c r="C5504" t="s">
        <v>752</v>
      </c>
      <c r="D5504">
        <v>2029</v>
      </c>
      <c r="E5504">
        <v>25.184309949999999</v>
      </c>
      <c r="F5504" t="s">
        <v>753</v>
      </c>
      <c r="G5504" t="s">
        <v>775</v>
      </c>
      <c r="H5504" t="s">
        <v>765</v>
      </c>
      <c r="I5504" t="s">
        <v>777</v>
      </c>
    </row>
    <row r="5505" spans="1:9">
      <c r="A5505">
        <v>5504</v>
      </c>
      <c r="B5505" t="s">
        <v>761</v>
      </c>
      <c r="C5505" t="s">
        <v>752</v>
      </c>
      <c r="D5505">
        <v>2030</v>
      </c>
      <c r="E5505">
        <v>25.184309949999999</v>
      </c>
      <c r="F5505" t="s">
        <v>753</v>
      </c>
      <c r="G5505" t="s">
        <v>775</v>
      </c>
      <c r="H5505" t="s">
        <v>765</v>
      </c>
      <c r="I5505" t="s">
        <v>777</v>
      </c>
    </row>
    <row r="5506" spans="1:9">
      <c r="A5506">
        <v>5505</v>
      </c>
      <c r="B5506" t="s">
        <v>761</v>
      </c>
      <c r="C5506" t="s">
        <v>752</v>
      </c>
      <c r="D5506">
        <v>2031</v>
      </c>
      <c r="E5506">
        <v>25.184309949999999</v>
      </c>
      <c r="F5506" t="s">
        <v>753</v>
      </c>
      <c r="G5506" t="s">
        <v>775</v>
      </c>
      <c r="H5506" t="s">
        <v>765</v>
      </c>
      <c r="I5506" t="s">
        <v>777</v>
      </c>
    </row>
    <row r="5507" spans="1:9">
      <c r="A5507">
        <v>5506</v>
      </c>
      <c r="B5507" t="s">
        <v>761</v>
      </c>
      <c r="C5507" t="s">
        <v>752</v>
      </c>
      <c r="D5507">
        <v>2032</v>
      </c>
      <c r="E5507">
        <v>25.184309949999999</v>
      </c>
      <c r="F5507" t="s">
        <v>753</v>
      </c>
      <c r="G5507" t="s">
        <v>775</v>
      </c>
      <c r="H5507" t="s">
        <v>765</v>
      </c>
      <c r="I5507" t="s">
        <v>777</v>
      </c>
    </row>
    <row r="5508" spans="1:9">
      <c r="A5508">
        <v>5507</v>
      </c>
      <c r="B5508" t="s">
        <v>761</v>
      </c>
      <c r="C5508" t="s">
        <v>752</v>
      </c>
      <c r="D5508">
        <v>2033</v>
      </c>
      <c r="E5508">
        <v>25.184309949999999</v>
      </c>
      <c r="F5508" t="s">
        <v>753</v>
      </c>
      <c r="G5508" t="s">
        <v>775</v>
      </c>
      <c r="H5508" t="s">
        <v>765</v>
      </c>
      <c r="I5508" t="s">
        <v>777</v>
      </c>
    </row>
    <row r="5509" spans="1:9">
      <c r="A5509">
        <v>5508</v>
      </c>
      <c r="B5509" t="s">
        <v>761</v>
      </c>
      <c r="C5509" t="s">
        <v>752</v>
      </c>
      <c r="D5509">
        <v>2034</v>
      </c>
      <c r="E5509">
        <v>25.184309949999999</v>
      </c>
      <c r="F5509" t="s">
        <v>753</v>
      </c>
      <c r="G5509" t="s">
        <v>775</v>
      </c>
      <c r="H5509" t="s">
        <v>765</v>
      </c>
      <c r="I5509" t="s">
        <v>777</v>
      </c>
    </row>
    <row r="5510" spans="1:9">
      <c r="A5510">
        <v>5509</v>
      </c>
      <c r="B5510" t="s">
        <v>761</v>
      </c>
      <c r="C5510" t="s">
        <v>752</v>
      </c>
      <c r="D5510">
        <v>2035</v>
      </c>
      <c r="E5510">
        <v>25.184309949999999</v>
      </c>
      <c r="F5510" t="s">
        <v>753</v>
      </c>
      <c r="G5510" t="s">
        <v>775</v>
      </c>
      <c r="H5510" t="s">
        <v>765</v>
      </c>
      <c r="I5510" t="s">
        <v>777</v>
      </c>
    </row>
    <row r="5511" spans="1:9">
      <c r="A5511">
        <v>5510</v>
      </c>
      <c r="B5511" t="s">
        <v>761</v>
      </c>
      <c r="C5511" t="s">
        <v>752</v>
      </c>
      <c r="D5511">
        <v>2036</v>
      </c>
      <c r="E5511">
        <v>25.184309949999999</v>
      </c>
      <c r="F5511" t="s">
        <v>753</v>
      </c>
      <c r="G5511" t="s">
        <v>775</v>
      </c>
      <c r="H5511" t="s">
        <v>765</v>
      </c>
      <c r="I5511" t="s">
        <v>777</v>
      </c>
    </row>
    <row r="5512" spans="1:9">
      <c r="A5512">
        <v>5511</v>
      </c>
      <c r="B5512" t="s">
        <v>761</v>
      </c>
      <c r="C5512" t="s">
        <v>752</v>
      </c>
      <c r="D5512">
        <v>2037</v>
      </c>
      <c r="E5512">
        <v>25.184309949999999</v>
      </c>
      <c r="F5512" t="s">
        <v>753</v>
      </c>
      <c r="G5512" t="s">
        <v>775</v>
      </c>
      <c r="H5512" t="s">
        <v>765</v>
      </c>
      <c r="I5512" t="s">
        <v>777</v>
      </c>
    </row>
    <row r="5513" spans="1:9">
      <c r="A5513">
        <v>5512</v>
      </c>
      <c r="B5513" t="s">
        <v>761</v>
      </c>
      <c r="C5513" t="s">
        <v>752</v>
      </c>
      <c r="D5513">
        <v>2038</v>
      </c>
      <c r="E5513">
        <v>25.184309949999999</v>
      </c>
      <c r="F5513" t="s">
        <v>753</v>
      </c>
      <c r="G5513" t="s">
        <v>775</v>
      </c>
      <c r="H5513" t="s">
        <v>765</v>
      </c>
      <c r="I5513" t="s">
        <v>777</v>
      </c>
    </row>
    <row r="5514" spans="1:9">
      <c r="A5514">
        <v>5513</v>
      </c>
      <c r="B5514" t="s">
        <v>761</v>
      </c>
      <c r="C5514" t="s">
        <v>752</v>
      </c>
      <c r="D5514">
        <v>2039</v>
      </c>
      <c r="E5514">
        <v>25.184309949999999</v>
      </c>
      <c r="F5514" t="s">
        <v>753</v>
      </c>
      <c r="G5514" t="s">
        <v>775</v>
      </c>
      <c r="H5514" t="s">
        <v>765</v>
      </c>
      <c r="I5514" t="s">
        <v>777</v>
      </c>
    </row>
    <row r="5515" spans="1:9">
      <c r="A5515">
        <v>5514</v>
      </c>
      <c r="B5515" t="s">
        <v>761</v>
      </c>
      <c r="C5515" t="s">
        <v>752</v>
      </c>
      <c r="D5515">
        <v>2040</v>
      </c>
      <c r="E5515">
        <v>25.184309949999999</v>
      </c>
      <c r="F5515" t="s">
        <v>753</v>
      </c>
      <c r="G5515" t="s">
        <v>775</v>
      </c>
      <c r="H5515" t="s">
        <v>765</v>
      </c>
      <c r="I5515" t="s">
        <v>777</v>
      </c>
    </row>
    <row r="5516" spans="1:9">
      <c r="A5516">
        <v>5515</v>
      </c>
      <c r="B5516" t="s">
        <v>761</v>
      </c>
      <c r="C5516" t="s">
        <v>752</v>
      </c>
      <c r="D5516">
        <v>2041</v>
      </c>
      <c r="E5516">
        <v>25.184309949999999</v>
      </c>
      <c r="F5516" t="s">
        <v>753</v>
      </c>
      <c r="G5516" t="s">
        <v>775</v>
      </c>
      <c r="H5516" t="s">
        <v>765</v>
      </c>
      <c r="I5516" t="s">
        <v>777</v>
      </c>
    </row>
    <row r="5517" spans="1:9">
      <c r="A5517">
        <v>5516</v>
      </c>
      <c r="B5517" t="s">
        <v>761</v>
      </c>
      <c r="C5517" t="s">
        <v>752</v>
      </c>
      <c r="D5517">
        <v>2042</v>
      </c>
      <c r="E5517">
        <v>25.184309949999999</v>
      </c>
      <c r="F5517" t="s">
        <v>753</v>
      </c>
      <c r="G5517" t="s">
        <v>775</v>
      </c>
      <c r="H5517" t="s">
        <v>765</v>
      </c>
      <c r="I5517" t="s">
        <v>777</v>
      </c>
    </row>
    <row r="5518" spans="1:9">
      <c r="A5518">
        <v>5517</v>
      </c>
      <c r="B5518" t="s">
        <v>761</v>
      </c>
      <c r="C5518" t="s">
        <v>752</v>
      </c>
      <c r="D5518">
        <v>2043</v>
      </c>
      <c r="E5518">
        <v>25.184309949999999</v>
      </c>
      <c r="F5518" t="s">
        <v>753</v>
      </c>
      <c r="G5518" t="s">
        <v>775</v>
      </c>
      <c r="H5518" t="s">
        <v>765</v>
      </c>
      <c r="I5518" t="s">
        <v>777</v>
      </c>
    </row>
    <row r="5519" spans="1:9">
      <c r="A5519">
        <v>5518</v>
      </c>
      <c r="B5519" t="s">
        <v>761</v>
      </c>
      <c r="C5519" t="s">
        <v>752</v>
      </c>
      <c r="D5519">
        <v>2044</v>
      </c>
      <c r="E5519">
        <v>25.184309949999999</v>
      </c>
      <c r="F5519" t="s">
        <v>753</v>
      </c>
      <c r="G5519" t="s">
        <v>775</v>
      </c>
      <c r="H5519" t="s">
        <v>765</v>
      </c>
      <c r="I5519" t="s">
        <v>777</v>
      </c>
    </row>
    <row r="5520" spans="1:9">
      <c r="A5520">
        <v>5519</v>
      </c>
      <c r="B5520" t="s">
        <v>761</v>
      </c>
      <c r="C5520" t="s">
        <v>752</v>
      </c>
      <c r="D5520">
        <v>2045</v>
      </c>
      <c r="E5520">
        <v>25.184309949999999</v>
      </c>
      <c r="F5520" t="s">
        <v>753</v>
      </c>
      <c r="G5520" t="s">
        <v>775</v>
      </c>
      <c r="H5520" t="s">
        <v>765</v>
      </c>
      <c r="I5520" t="s">
        <v>777</v>
      </c>
    </row>
    <row r="5521" spans="1:9">
      <c r="A5521">
        <v>5520</v>
      </c>
      <c r="B5521" t="s">
        <v>761</v>
      </c>
      <c r="C5521" t="s">
        <v>752</v>
      </c>
      <c r="D5521">
        <v>2046</v>
      </c>
      <c r="E5521">
        <v>25.184309949999999</v>
      </c>
      <c r="F5521" t="s">
        <v>753</v>
      </c>
      <c r="G5521" t="s">
        <v>775</v>
      </c>
      <c r="H5521" t="s">
        <v>765</v>
      </c>
      <c r="I5521" t="s">
        <v>777</v>
      </c>
    </row>
    <row r="5522" spans="1:9">
      <c r="A5522">
        <v>5521</v>
      </c>
      <c r="B5522" t="s">
        <v>761</v>
      </c>
      <c r="C5522" t="s">
        <v>752</v>
      </c>
      <c r="D5522">
        <v>2047</v>
      </c>
      <c r="E5522">
        <v>25.184309949999999</v>
      </c>
      <c r="F5522" t="s">
        <v>753</v>
      </c>
      <c r="G5522" t="s">
        <v>775</v>
      </c>
      <c r="H5522" t="s">
        <v>765</v>
      </c>
      <c r="I5522" t="s">
        <v>777</v>
      </c>
    </row>
    <row r="5523" spans="1:9">
      <c r="A5523">
        <v>5522</v>
      </c>
      <c r="B5523" t="s">
        <v>761</v>
      </c>
      <c r="C5523" t="s">
        <v>752</v>
      </c>
      <c r="D5523">
        <v>2048</v>
      </c>
      <c r="E5523">
        <v>25.184309949999999</v>
      </c>
      <c r="F5523" t="s">
        <v>753</v>
      </c>
      <c r="G5523" t="s">
        <v>775</v>
      </c>
      <c r="H5523" t="s">
        <v>765</v>
      </c>
      <c r="I5523" t="s">
        <v>777</v>
      </c>
    </row>
    <row r="5524" spans="1:9">
      <c r="A5524">
        <v>5523</v>
      </c>
      <c r="B5524" t="s">
        <v>761</v>
      </c>
      <c r="C5524" t="s">
        <v>752</v>
      </c>
      <c r="D5524">
        <v>2049</v>
      </c>
      <c r="E5524">
        <v>25.184309949999999</v>
      </c>
      <c r="F5524" t="s">
        <v>753</v>
      </c>
      <c r="G5524" t="s">
        <v>775</v>
      </c>
      <c r="H5524" t="s">
        <v>765</v>
      </c>
      <c r="I5524" t="s">
        <v>777</v>
      </c>
    </row>
    <row r="5525" spans="1:9">
      <c r="A5525">
        <v>5524</v>
      </c>
      <c r="B5525" t="s">
        <v>761</v>
      </c>
      <c r="C5525" t="s">
        <v>752</v>
      </c>
      <c r="D5525">
        <v>2050</v>
      </c>
      <c r="E5525">
        <v>25.184309949999999</v>
      </c>
      <c r="F5525" t="s">
        <v>753</v>
      </c>
      <c r="G5525" t="s">
        <v>775</v>
      </c>
      <c r="H5525" t="s">
        <v>765</v>
      </c>
      <c r="I5525" t="s">
        <v>777</v>
      </c>
    </row>
    <row r="5526" spans="1:9">
      <c r="A5526">
        <v>5525</v>
      </c>
      <c r="B5526" t="s">
        <v>761</v>
      </c>
      <c r="C5526" t="s">
        <v>756</v>
      </c>
      <c r="D5526">
        <v>2020</v>
      </c>
      <c r="E5526">
        <v>-6289.0362999999998</v>
      </c>
      <c r="F5526" t="s">
        <v>753</v>
      </c>
      <c r="G5526" t="s">
        <v>775</v>
      </c>
      <c r="H5526" t="s">
        <v>765</v>
      </c>
      <c r="I5526" t="s">
        <v>777</v>
      </c>
    </row>
    <row r="5527" spans="1:9">
      <c r="A5527">
        <v>5526</v>
      </c>
      <c r="B5527" t="s">
        <v>761</v>
      </c>
      <c r="C5527" t="s">
        <v>756</v>
      </c>
      <c r="D5527">
        <v>2021</v>
      </c>
      <c r="E5527">
        <v>-6234.1652329999997</v>
      </c>
      <c r="F5527" t="s">
        <v>753</v>
      </c>
      <c r="G5527" t="s">
        <v>775</v>
      </c>
      <c r="H5527" t="s">
        <v>765</v>
      </c>
      <c r="I5527" t="s">
        <v>777</v>
      </c>
    </row>
    <row r="5528" spans="1:9">
      <c r="A5528">
        <v>5527</v>
      </c>
      <c r="B5528" t="s">
        <v>761</v>
      </c>
      <c r="C5528" t="s">
        <v>756</v>
      </c>
      <c r="D5528">
        <v>2022</v>
      </c>
      <c r="E5528">
        <v>-5499.732266</v>
      </c>
      <c r="F5528" t="s">
        <v>753</v>
      </c>
      <c r="G5528" t="s">
        <v>775</v>
      </c>
      <c r="H5528" t="s">
        <v>765</v>
      </c>
      <c r="I5528" t="s">
        <v>777</v>
      </c>
    </row>
    <row r="5529" spans="1:9">
      <c r="A5529">
        <v>5528</v>
      </c>
      <c r="B5529" t="s">
        <v>761</v>
      </c>
      <c r="C5529" t="s">
        <v>756</v>
      </c>
      <c r="D5529">
        <v>2023</v>
      </c>
      <c r="E5529">
        <v>-5432.5190300000004</v>
      </c>
      <c r="F5529" t="s">
        <v>753</v>
      </c>
      <c r="G5529" t="s">
        <v>775</v>
      </c>
      <c r="H5529" t="s">
        <v>765</v>
      </c>
      <c r="I5529" t="s">
        <v>777</v>
      </c>
    </row>
    <row r="5530" spans="1:9">
      <c r="A5530">
        <v>5529</v>
      </c>
      <c r="B5530" t="s">
        <v>761</v>
      </c>
      <c r="C5530" t="s">
        <v>756</v>
      </c>
      <c r="D5530">
        <v>2024</v>
      </c>
      <c r="E5530">
        <v>-5554.8371420000003</v>
      </c>
      <c r="F5530" t="s">
        <v>753</v>
      </c>
      <c r="G5530" t="s">
        <v>775</v>
      </c>
      <c r="H5530" t="s">
        <v>765</v>
      </c>
      <c r="I5530" t="s">
        <v>777</v>
      </c>
    </row>
    <row r="5531" spans="1:9">
      <c r="A5531">
        <v>5530</v>
      </c>
      <c r="B5531" t="s">
        <v>761</v>
      </c>
      <c r="C5531" t="s">
        <v>756</v>
      </c>
      <c r="D5531">
        <v>2025</v>
      </c>
      <c r="E5531">
        <v>-6401.8676809999997</v>
      </c>
      <c r="F5531" t="s">
        <v>753</v>
      </c>
      <c r="G5531" t="s">
        <v>775</v>
      </c>
      <c r="H5531" t="s">
        <v>765</v>
      </c>
      <c r="I5531" t="s">
        <v>777</v>
      </c>
    </row>
    <row r="5532" spans="1:9">
      <c r="A5532">
        <v>5531</v>
      </c>
      <c r="B5532" t="s">
        <v>761</v>
      </c>
      <c r="C5532" t="s">
        <v>756</v>
      </c>
      <c r="D5532">
        <v>2026</v>
      </c>
      <c r="E5532">
        <v>-8140.7566360000001</v>
      </c>
      <c r="F5532" t="s">
        <v>753</v>
      </c>
      <c r="G5532" t="s">
        <v>775</v>
      </c>
      <c r="H5532" t="s">
        <v>765</v>
      </c>
      <c r="I5532" t="s">
        <v>777</v>
      </c>
    </row>
    <row r="5533" spans="1:9">
      <c r="A5533">
        <v>5532</v>
      </c>
      <c r="B5533" t="s">
        <v>761</v>
      </c>
      <c r="C5533" t="s">
        <v>756</v>
      </c>
      <c r="D5533">
        <v>2027</v>
      </c>
      <c r="E5533">
        <v>-9911.615898</v>
      </c>
      <c r="F5533" t="s">
        <v>753</v>
      </c>
      <c r="G5533" t="s">
        <v>775</v>
      </c>
      <c r="H5533" t="s">
        <v>765</v>
      </c>
      <c r="I5533" t="s">
        <v>777</v>
      </c>
    </row>
    <row r="5534" spans="1:9">
      <c r="A5534">
        <v>5533</v>
      </c>
      <c r="B5534" t="s">
        <v>761</v>
      </c>
      <c r="C5534" t="s">
        <v>756</v>
      </c>
      <c r="D5534">
        <v>2028</v>
      </c>
      <c r="E5534">
        <v>-12007.396210000001</v>
      </c>
      <c r="F5534" t="s">
        <v>753</v>
      </c>
      <c r="G5534" t="s">
        <v>775</v>
      </c>
      <c r="H5534" t="s">
        <v>765</v>
      </c>
      <c r="I5534" t="s">
        <v>777</v>
      </c>
    </row>
    <row r="5535" spans="1:9">
      <c r="A5535">
        <v>5534</v>
      </c>
      <c r="B5535" t="s">
        <v>761</v>
      </c>
      <c r="C5535" t="s">
        <v>756</v>
      </c>
      <c r="D5535">
        <v>2029</v>
      </c>
      <c r="E5535">
        <v>-13763.09232</v>
      </c>
      <c r="F5535" t="s">
        <v>753</v>
      </c>
      <c r="G5535" t="s">
        <v>775</v>
      </c>
      <c r="H5535" t="s">
        <v>765</v>
      </c>
      <c r="I5535" t="s">
        <v>777</v>
      </c>
    </row>
    <row r="5536" spans="1:9">
      <c r="A5536">
        <v>5535</v>
      </c>
      <c r="B5536" t="s">
        <v>761</v>
      </c>
      <c r="C5536" t="s">
        <v>756</v>
      </c>
      <c r="D5536">
        <v>2030</v>
      </c>
      <c r="E5536">
        <v>-14918.05206</v>
      </c>
      <c r="F5536" t="s">
        <v>753</v>
      </c>
      <c r="G5536" t="s">
        <v>775</v>
      </c>
      <c r="H5536" t="s">
        <v>765</v>
      </c>
      <c r="I5536" t="s">
        <v>777</v>
      </c>
    </row>
    <row r="5537" spans="1:9">
      <c r="A5537">
        <v>5536</v>
      </c>
      <c r="B5537" t="s">
        <v>761</v>
      </c>
      <c r="C5537" t="s">
        <v>756</v>
      </c>
      <c r="D5537">
        <v>2031</v>
      </c>
      <c r="E5537">
        <v>-15503.62032</v>
      </c>
      <c r="F5537" t="s">
        <v>753</v>
      </c>
      <c r="G5537" t="s">
        <v>775</v>
      </c>
      <c r="H5537" t="s">
        <v>765</v>
      </c>
      <c r="I5537" t="s">
        <v>777</v>
      </c>
    </row>
    <row r="5538" spans="1:9">
      <c r="A5538">
        <v>5537</v>
      </c>
      <c r="B5538" t="s">
        <v>761</v>
      </c>
      <c r="C5538" t="s">
        <v>756</v>
      </c>
      <c r="D5538">
        <v>2032</v>
      </c>
      <c r="E5538">
        <v>-15726.53536</v>
      </c>
      <c r="F5538" t="s">
        <v>753</v>
      </c>
      <c r="G5538" t="s">
        <v>775</v>
      </c>
      <c r="H5538" t="s">
        <v>765</v>
      </c>
      <c r="I5538" t="s">
        <v>777</v>
      </c>
    </row>
    <row r="5539" spans="1:9">
      <c r="A5539">
        <v>5538</v>
      </c>
      <c r="B5539" t="s">
        <v>761</v>
      </c>
      <c r="C5539" t="s">
        <v>756</v>
      </c>
      <c r="D5539">
        <v>2033</v>
      </c>
      <c r="E5539">
        <v>-15894.96918</v>
      </c>
      <c r="F5539" t="s">
        <v>753</v>
      </c>
      <c r="G5539" t="s">
        <v>775</v>
      </c>
      <c r="H5539" t="s">
        <v>765</v>
      </c>
      <c r="I5539" t="s">
        <v>777</v>
      </c>
    </row>
    <row r="5540" spans="1:9">
      <c r="A5540">
        <v>5539</v>
      </c>
      <c r="B5540" t="s">
        <v>761</v>
      </c>
      <c r="C5540" t="s">
        <v>756</v>
      </c>
      <c r="D5540">
        <v>2034</v>
      </c>
      <c r="E5540">
        <v>-16259.25023</v>
      </c>
      <c r="F5540" t="s">
        <v>753</v>
      </c>
      <c r="G5540" t="s">
        <v>775</v>
      </c>
      <c r="H5540" t="s">
        <v>765</v>
      </c>
      <c r="I5540" t="s">
        <v>777</v>
      </c>
    </row>
    <row r="5541" spans="1:9">
      <c r="A5541">
        <v>5540</v>
      </c>
      <c r="B5541" t="s">
        <v>761</v>
      </c>
      <c r="C5541" t="s">
        <v>756</v>
      </c>
      <c r="D5541">
        <v>2035</v>
      </c>
      <c r="E5541">
        <v>-16606.475279999999</v>
      </c>
      <c r="F5541" t="s">
        <v>753</v>
      </c>
      <c r="G5541" t="s">
        <v>775</v>
      </c>
      <c r="H5541" t="s">
        <v>765</v>
      </c>
      <c r="I5541" t="s">
        <v>777</v>
      </c>
    </row>
    <row r="5542" spans="1:9">
      <c r="A5542">
        <v>5541</v>
      </c>
      <c r="B5542" t="s">
        <v>761</v>
      </c>
      <c r="C5542" t="s">
        <v>756</v>
      </c>
      <c r="D5542">
        <v>2036</v>
      </c>
      <c r="E5542">
        <v>-17139.242559999999</v>
      </c>
      <c r="F5542" t="s">
        <v>753</v>
      </c>
      <c r="G5542" t="s">
        <v>775</v>
      </c>
      <c r="H5542" t="s">
        <v>765</v>
      </c>
      <c r="I5542" t="s">
        <v>777</v>
      </c>
    </row>
    <row r="5543" spans="1:9">
      <c r="A5543">
        <v>5542</v>
      </c>
      <c r="B5543" t="s">
        <v>761</v>
      </c>
      <c r="C5543" t="s">
        <v>756</v>
      </c>
      <c r="D5543">
        <v>2037</v>
      </c>
      <c r="E5543">
        <v>-20007.110570000001</v>
      </c>
      <c r="F5543" t="s">
        <v>753</v>
      </c>
      <c r="G5543" t="s">
        <v>775</v>
      </c>
      <c r="H5543" t="s">
        <v>765</v>
      </c>
      <c r="I5543" t="s">
        <v>777</v>
      </c>
    </row>
    <row r="5544" spans="1:9">
      <c r="A5544">
        <v>5543</v>
      </c>
      <c r="B5544" t="s">
        <v>761</v>
      </c>
      <c r="C5544" t="s">
        <v>756</v>
      </c>
      <c r="D5544">
        <v>2038</v>
      </c>
      <c r="E5544">
        <v>-20812.517680000001</v>
      </c>
      <c r="F5544" t="s">
        <v>753</v>
      </c>
      <c r="G5544" t="s">
        <v>775</v>
      </c>
      <c r="H5544" t="s">
        <v>765</v>
      </c>
      <c r="I5544" t="s">
        <v>777</v>
      </c>
    </row>
    <row r="5545" spans="1:9">
      <c r="A5545">
        <v>5544</v>
      </c>
      <c r="B5545" t="s">
        <v>761</v>
      </c>
      <c r="C5545" t="s">
        <v>756</v>
      </c>
      <c r="D5545">
        <v>2039</v>
      </c>
      <c r="E5545">
        <v>-21555.893530000001</v>
      </c>
      <c r="F5545" t="s">
        <v>753</v>
      </c>
      <c r="G5545" t="s">
        <v>775</v>
      </c>
      <c r="H5545" t="s">
        <v>765</v>
      </c>
      <c r="I5545" t="s">
        <v>777</v>
      </c>
    </row>
    <row r="5546" spans="1:9">
      <c r="A5546">
        <v>5545</v>
      </c>
      <c r="B5546" t="s">
        <v>761</v>
      </c>
      <c r="C5546" t="s">
        <v>756</v>
      </c>
      <c r="D5546">
        <v>2040</v>
      </c>
      <c r="E5546">
        <v>-22347.87991</v>
      </c>
      <c r="F5546" t="s">
        <v>753</v>
      </c>
      <c r="G5546" t="s">
        <v>775</v>
      </c>
      <c r="H5546" t="s">
        <v>765</v>
      </c>
      <c r="I5546" t="s">
        <v>777</v>
      </c>
    </row>
    <row r="5547" spans="1:9">
      <c r="A5547">
        <v>5546</v>
      </c>
      <c r="B5547" t="s">
        <v>761</v>
      </c>
      <c r="C5547" t="s">
        <v>756</v>
      </c>
      <c r="D5547">
        <v>2041</v>
      </c>
      <c r="E5547">
        <v>-22981.84362</v>
      </c>
      <c r="F5547" t="s">
        <v>753</v>
      </c>
      <c r="G5547" t="s">
        <v>775</v>
      </c>
      <c r="H5547" t="s">
        <v>765</v>
      </c>
      <c r="I5547" t="s">
        <v>777</v>
      </c>
    </row>
    <row r="5548" spans="1:9">
      <c r="A5548">
        <v>5547</v>
      </c>
      <c r="B5548" t="s">
        <v>761</v>
      </c>
      <c r="C5548" t="s">
        <v>756</v>
      </c>
      <c r="D5548">
        <v>2042</v>
      </c>
      <c r="E5548">
        <v>-23638.40279</v>
      </c>
      <c r="F5548" t="s">
        <v>753</v>
      </c>
      <c r="G5548" t="s">
        <v>775</v>
      </c>
      <c r="H5548" t="s">
        <v>765</v>
      </c>
      <c r="I5548" t="s">
        <v>777</v>
      </c>
    </row>
    <row r="5549" spans="1:9">
      <c r="A5549">
        <v>5548</v>
      </c>
      <c r="B5549" t="s">
        <v>761</v>
      </c>
      <c r="C5549" t="s">
        <v>756</v>
      </c>
      <c r="D5549">
        <v>2043</v>
      </c>
      <c r="E5549">
        <v>-23938.940060000001</v>
      </c>
      <c r="F5549" t="s">
        <v>753</v>
      </c>
      <c r="G5549" t="s">
        <v>775</v>
      </c>
      <c r="H5549" t="s">
        <v>765</v>
      </c>
      <c r="I5549" t="s">
        <v>777</v>
      </c>
    </row>
    <row r="5550" spans="1:9">
      <c r="A5550">
        <v>5549</v>
      </c>
      <c r="B5550" t="s">
        <v>761</v>
      </c>
      <c r="C5550" t="s">
        <v>756</v>
      </c>
      <c r="D5550">
        <v>2044</v>
      </c>
      <c r="E5550">
        <v>-23657.464349999998</v>
      </c>
      <c r="F5550" t="s">
        <v>753</v>
      </c>
      <c r="G5550" t="s">
        <v>775</v>
      </c>
      <c r="H5550" t="s">
        <v>765</v>
      </c>
      <c r="I5550" t="s">
        <v>777</v>
      </c>
    </row>
    <row r="5551" spans="1:9">
      <c r="A5551">
        <v>5550</v>
      </c>
      <c r="B5551" t="s">
        <v>761</v>
      </c>
      <c r="C5551" t="s">
        <v>756</v>
      </c>
      <c r="D5551">
        <v>2045</v>
      </c>
      <c r="E5551">
        <v>-23089.88781</v>
      </c>
      <c r="F5551" t="s">
        <v>753</v>
      </c>
      <c r="G5551" t="s">
        <v>775</v>
      </c>
      <c r="H5551" t="s">
        <v>765</v>
      </c>
      <c r="I5551" t="s">
        <v>777</v>
      </c>
    </row>
    <row r="5552" spans="1:9">
      <c r="A5552">
        <v>5551</v>
      </c>
      <c r="B5552" t="s">
        <v>761</v>
      </c>
      <c r="C5552" t="s">
        <v>756</v>
      </c>
      <c r="D5552">
        <v>2046</v>
      </c>
      <c r="E5552">
        <v>-21535.496520000001</v>
      </c>
      <c r="F5552" t="s">
        <v>753</v>
      </c>
      <c r="G5552" t="s">
        <v>775</v>
      </c>
      <c r="H5552" t="s">
        <v>765</v>
      </c>
      <c r="I5552" t="s">
        <v>777</v>
      </c>
    </row>
    <row r="5553" spans="1:9">
      <c r="A5553">
        <v>5552</v>
      </c>
      <c r="B5553" t="s">
        <v>761</v>
      </c>
      <c r="C5553" t="s">
        <v>756</v>
      </c>
      <c r="D5553">
        <v>2047</v>
      </c>
      <c r="E5553">
        <v>-19991.580590000001</v>
      </c>
      <c r="F5553" t="s">
        <v>753</v>
      </c>
      <c r="G5553" t="s">
        <v>775</v>
      </c>
      <c r="H5553" t="s">
        <v>765</v>
      </c>
      <c r="I5553" t="s">
        <v>777</v>
      </c>
    </row>
    <row r="5554" spans="1:9">
      <c r="A5554">
        <v>5553</v>
      </c>
      <c r="B5554" t="s">
        <v>761</v>
      </c>
      <c r="C5554" t="s">
        <v>756</v>
      </c>
      <c r="D5554">
        <v>2048</v>
      </c>
      <c r="E5554">
        <v>-18673.926899999999</v>
      </c>
      <c r="F5554" t="s">
        <v>753</v>
      </c>
      <c r="G5554" t="s">
        <v>775</v>
      </c>
      <c r="H5554" t="s">
        <v>765</v>
      </c>
      <c r="I5554" t="s">
        <v>777</v>
      </c>
    </row>
    <row r="5555" spans="1:9">
      <c r="A5555">
        <v>5554</v>
      </c>
      <c r="B5555" t="s">
        <v>761</v>
      </c>
      <c r="C5555" t="s">
        <v>756</v>
      </c>
      <c r="D5555">
        <v>2049</v>
      </c>
      <c r="E5555">
        <v>-17939.086340000002</v>
      </c>
      <c r="F5555" t="s">
        <v>753</v>
      </c>
      <c r="G5555" t="s">
        <v>775</v>
      </c>
      <c r="H5555" t="s">
        <v>765</v>
      </c>
      <c r="I5555" t="s">
        <v>777</v>
      </c>
    </row>
    <row r="5556" spans="1:9">
      <c r="A5556">
        <v>5555</v>
      </c>
      <c r="B5556" t="s">
        <v>761</v>
      </c>
      <c r="C5556" t="s">
        <v>756</v>
      </c>
      <c r="D5556">
        <v>2050</v>
      </c>
      <c r="E5556">
        <v>-18036.103139999999</v>
      </c>
      <c r="F5556" t="s">
        <v>753</v>
      </c>
      <c r="G5556" t="s">
        <v>775</v>
      </c>
      <c r="H5556" t="s">
        <v>765</v>
      </c>
      <c r="I5556" t="s">
        <v>777</v>
      </c>
    </row>
    <row r="5557" spans="1:9">
      <c r="A5557">
        <v>5556</v>
      </c>
      <c r="B5557" t="s">
        <v>761</v>
      </c>
      <c r="C5557" t="s">
        <v>757</v>
      </c>
      <c r="D5557">
        <v>2020</v>
      </c>
      <c r="E5557">
        <v>115.48890830000001</v>
      </c>
      <c r="F5557" t="s">
        <v>753</v>
      </c>
      <c r="G5557" t="s">
        <v>775</v>
      </c>
      <c r="H5557" t="s">
        <v>765</v>
      </c>
      <c r="I5557" t="s">
        <v>777</v>
      </c>
    </row>
    <row r="5558" spans="1:9">
      <c r="A5558">
        <v>5557</v>
      </c>
      <c r="B5558" t="s">
        <v>761</v>
      </c>
      <c r="C5558" t="s">
        <v>757</v>
      </c>
      <c r="D5558">
        <v>2021</v>
      </c>
      <c r="E5558">
        <v>113.56212979999999</v>
      </c>
      <c r="F5558" t="s">
        <v>753</v>
      </c>
      <c r="G5558" t="s">
        <v>775</v>
      </c>
      <c r="H5558" t="s">
        <v>765</v>
      </c>
      <c r="I5558" t="s">
        <v>777</v>
      </c>
    </row>
    <row r="5559" spans="1:9">
      <c r="A5559">
        <v>5558</v>
      </c>
      <c r="B5559" t="s">
        <v>761</v>
      </c>
      <c r="C5559" t="s">
        <v>757</v>
      </c>
      <c r="D5559">
        <v>2022</v>
      </c>
      <c r="E5559">
        <v>125.6161551</v>
      </c>
      <c r="F5559" t="s">
        <v>753</v>
      </c>
      <c r="G5559" t="s">
        <v>775</v>
      </c>
      <c r="H5559" t="s">
        <v>765</v>
      </c>
      <c r="I5559" t="s">
        <v>777</v>
      </c>
    </row>
    <row r="5560" spans="1:9">
      <c r="A5560">
        <v>5559</v>
      </c>
      <c r="B5560" t="s">
        <v>761</v>
      </c>
      <c r="C5560" t="s">
        <v>757</v>
      </c>
      <c r="D5560">
        <v>2023</v>
      </c>
      <c r="E5560">
        <v>137.11654799999999</v>
      </c>
      <c r="F5560" t="s">
        <v>753</v>
      </c>
      <c r="G5560" t="s">
        <v>775</v>
      </c>
      <c r="H5560" t="s">
        <v>765</v>
      </c>
      <c r="I5560" t="s">
        <v>777</v>
      </c>
    </row>
    <row r="5561" spans="1:9">
      <c r="A5561">
        <v>5560</v>
      </c>
      <c r="B5561" t="s">
        <v>761</v>
      </c>
      <c r="C5561" t="s">
        <v>757</v>
      </c>
      <c r="D5561">
        <v>2024</v>
      </c>
      <c r="E5561">
        <v>127.715889</v>
      </c>
      <c r="F5561" t="s">
        <v>753</v>
      </c>
      <c r="G5561" t="s">
        <v>775</v>
      </c>
      <c r="H5561" t="s">
        <v>765</v>
      </c>
      <c r="I5561" t="s">
        <v>777</v>
      </c>
    </row>
    <row r="5562" spans="1:9">
      <c r="A5562">
        <v>5561</v>
      </c>
      <c r="B5562" t="s">
        <v>761</v>
      </c>
      <c r="C5562" t="s">
        <v>757</v>
      </c>
      <c r="D5562">
        <v>2025</v>
      </c>
      <c r="E5562">
        <v>127.715889</v>
      </c>
      <c r="F5562" t="s">
        <v>753</v>
      </c>
      <c r="G5562" t="s">
        <v>775</v>
      </c>
      <c r="H5562" t="s">
        <v>765</v>
      </c>
      <c r="I5562" t="s">
        <v>777</v>
      </c>
    </row>
    <row r="5563" spans="1:9">
      <c r="A5563">
        <v>5562</v>
      </c>
      <c r="B5563" t="s">
        <v>761</v>
      </c>
      <c r="C5563" t="s">
        <v>757</v>
      </c>
      <c r="D5563">
        <v>2026</v>
      </c>
      <c r="E5563">
        <v>127.715889</v>
      </c>
      <c r="F5563" t="s">
        <v>753</v>
      </c>
      <c r="G5563" t="s">
        <v>775</v>
      </c>
      <c r="H5563" t="s">
        <v>765</v>
      </c>
      <c r="I5563" t="s">
        <v>777</v>
      </c>
    </row>
    <row r="5564" spans="1:9">
      <c r="A5564">
        <v>5563</v>
      </c>
      <c r="B5564" t="s">
        <v>761</v>
      </c>
      <c r="C5564" t="s">
        <v>757</v>
      </c>
      <c r="D5564">
        <v>2027</v>
      </c>
      <c r="E5564">
        <v>127.715889</v>
      </c>
      <c r="F5564" t="s">
        <v>753</v>
      </c>
      <c r="G5564" t="s">
        <v>775</v>
      </c>
      <c r="H5564" t="s">
        <v>765</v>
      </c>
      <c r="I5564" t="s">
        <v>777</v>
      </c>
    </row>
    <row r="5565" spans="1:9">
      <c r="A5565">
        <v>5564</v>
      </c>
      <c r="B5565" t="s">
        <v>761</v>
      </c>
      <c r="C5565" t="s">
        <v>757</v>
      </c>
      <c r="D5565">
        <v>2028</v>
      </c>
      <c r="E5565">
        <v>127.715889</v>
      </c>
      <c r="F5565" t="s">
        <v>753</v>
      </c>
      <c r="G5565" t="s">
        <v>775</v>
      </c>
      <c r="H5565" t="s">
        <v>765</v>
      </c>
      <c r="I5565" t="s">
        <v>777</v>
      </c>
    </row>
    <row r="5566" spans="1:9">
      <c r="A5566">
        <v>5565</v>
      </c>
      <c r="B5566" t="s">
        <v>761</v>
      </c>
      <c r="C5566" t="s">
        <v>757</v>
      </c>
      <c r="D5566">
        <v>2029</v>
      </c>
      <c r="E5566">
        <v>127.715889</v>
      </c>
      <c r="F5566" t="s">
        <v>753</v>
      </c>
      <c r="G5566" t="s">
        <v>775</v>
      </c>
      <c r="H5566" t="s">
        <v>765</v>
      </c>
      <c r="I5566" t="s">
        <v>777</v>
      </c>
    </row>
    <row r="5567" spans="1:9">
      <c r="A5567">
        <v>5566</v>
      </c>
      <c r="B5567" t="s">
        <v>761</v>
      </c>
      <c r="C5567" t="s">
        <v>757</v>
      </c>
      <c r="D5567">
        <v>2030</v>
      </c>
      <c r="E5567">
        <v>127.715889</v>
      </c>
      <c r="F5567" t="s">
        <v>753</v>
      </c>
      <c r="G5567" t="s">
        <v>775</v>
      </c>
      <c r="H5567" t="s">
        <v>765</v>
      </c>
      <c r="I5567" t="s">
        <v>777</v>
      </c>
    </row>
    <row r="5568" spans="1:9">
      <c r="A5568">
        <v>5567</v>
      </c>
      <c r="B5568" t="s">
        <v>761</v>
      </c>
      <c r="C5568" t="s">
        <v>757</v>
      </c>
      <c r="D5568">
        <v>2031</v>
      </c>
      <c r="E5568">
        <v>127.715889</v>
      </c>
      <c r="F5568" t="s">
        <v>753</v>
      </c>
      <c r="G5568" t="s">
        <v>775</v>
      </c>
      <c r="H5568" t="s">
        <v>765</v>
      </c>
      <c r="I5568" t="s">
        <v>777</v>
      </c>
    </row>
    <row r="5569" spans="1:9">
      <c r="A5569">
        <v>5568</v>
      </c>
      <c r="B5569" t="s">
        <v>761</v>
      </c>
      <c r="C5569" t="s">
        <v>757</v>
      </c>
      <c r="D5569">
        <v>2032</v>
      </c>
      <c r="E5569">
        <v>127.715889</v>
      </c>
      <c r="F5569" t="s">
        <v>753</v>
      </c>
      <c r="G5569" t="s">
        <v>775</v>
      </c>
      <c r="H5569" t="s">
        <v>765</v>
      </c>
      <c r="I5569" t="s">
        <v>777</v>
      </c>
    </row>
    <row r="5570" spans="1:9">
      <c r="A5570">
        <v>5569</v>
      </c>
      <c r="B5570" t="s">
        <v>761</v>
      </c>
      <c r="C5570" t="s">
        <v>757</v>
      </c>
      <c r="D5570">
        <v>2033</v>
      </c>
      <c r="E5570">
        <v>127.715889</v>
      </c>
      <c r="F5570" t="s">
        <v>753</v>
      </c>
      <c r="G5570" t="s">
        <v>775</v>
      </c>
      <c r="H5570" t="s">
        <v>765</v>
      </c>
      <c r="I5570" t="s">
        <v>777</v>
      </c>
    </row>
    <row r="5571" spans="1:9">
      <c r="A5571">
        <v>5570</v>
      </c>
      <c r="B5571" t="s">
        <v>761</v>
      </c>
      <c r="C5571" t="s">
        <v>757</v>
      </c>
      <c r="D5571">
        <v>2034</v>
      </c>
      <c r="E5571">
        <v>127.715889</v>
      </c>
      <c r="F5571" t="s">
        <v>753</v>
      </c>
      <c r="G5571" t="s">
        <v>775</v>
      </c>
      <c r="H5571" t="s">
        <v>765</v>
      </c>
      <c r="I5571" t="s">
        <v>777</v>
      </c>
    </row>
    <row r="5572" spans="1:9">
      <c r="A5572">
        <v>5571</v>
      </c>
      <c r="B5572" t="s">
        <v>761</v>
      </c>
      <c r="C5572" t="s">
        <v>757</v>
      </c>
      <c r="D5572">
        <v>2035</v>
      </c>
      <c r="E5572">
        <v>127.715889</v>
      </c>
      <c r="F5572" t="s">
        <v>753</v>
      </c>
      <c r="G5572" t="s">
        <v>775</v>
      </c>
      <c r="H5572" t="s">
        <v>765</v>
      </c>
      <c r="I5572" t="s">
        <v>777</v>
      </c>
    </row>
    <row r="5573" spans="1:9">
      <c r="A5573">
        <v>5572</v>
      </c>
      <c r="B5573" t="s">
        <v>761</v>
      </c>
      <c r="C5573" t="s">
        <v>757</v>
      </c>
      <c r="D5573">
        <v>2036</v>
      </c>
      <c r="E5573">
        <v>127.715889</v>
      </c>
      <c r="F5573" t="s">
        <v>753</v>
      </c>
      <c r="G5573" t="s">
        <v>775</v>
      </c>
      <c r="H5573" t="s">
        <v>765</v>
      </c>
      <c r="I5573" t="s">
        <v>777</v>
      </c>
    </row>
    <row r="5574" spans="1:9">
      <c r="A5574">
        <v>5573</v>
      </c>
      <c r="B5574" t="s">
        <v>761</v>
      </c>
      <c r="C5574" t="s">
        <v>757</v>
      </c>
      <c r="D5574">
        <v>2037</v>
      </c>
      <c r="E5574">
        <v>127.715889</v>
      </c>
      <c r="F5574" t="s">
        <v>753</v>
      </c>
      <c r="G5574" t="s">
        <v>775</v>
      </c>
      <c r="H5574" t="s">
        <v>765</v>
      </c>
      <c r="I5574" t="s">
        <v>777</v>
      </c>
    </row>
    <row r="5575" spans="1:9">
      <c r="A5575">
        <v>5574</v>
      </c>
      <c r="B5575" t="s">
        <v>761</v>
      </c>
      <c r="C5575" t="s">
        <v>757</v>
      </c>
      <c r="D5575">
        <v>2038</v>
      </c>
      <c r="E5575">
        <v>127.715889</v>
      </c>
      <c r="F5575" t="s">
        <v>753</v>
      </c>
      <c r="G5575" t="s">
        <v>775</v>
      </c>
      <c r="H5575" t="s">
        <v>765</v>
      </c>
      <c r="I5575" t="s">
        <v>777</v>
      </c>
    </row>
    <row r="5576" spans="1:9">
      <c r="A5576">
        <v>5575</v>
      </c>
      <c r="B5576" t="s">
        <v>761</v>
      </c>
      <c r="C5576" t="s">
        <v>757</v>
      </c>
      <c r="D5576">
        <v>2039</v>
      </c>
      <c r="E5576">
        <v>127.715889</v>
      </c>
      <c r="F5576" t="s">
        <v>753</v>
      </c>
      <c r="G5576" t="s">
        <v>775</v>
      </c>
      <c r="H5576" t="s">
        <v>765</v>
      </c>
      <c r="I5576" t="s">
        <v>777</v>
      </c>
    </row>
    <row r="5577" spans="1:9">
      <c r="A5577">
        <v>5576</v>
      </c>
      <c r="B5577" t="s">
        <v>761</v>
      </c>
      <c r="C5577" t="s">
        <v>757</v>
      </c>
      <c r="D5577">
        <v>2040</v>
      </c>
      <c r="E5577">
        <v>127.715889</v>
      </c>
      <c r="F5577" t="s">
        <v>753</v>
      </c>
      <c r="G5577" t="s">
        <v>775</v>
      </c>
      <c r="H5577" t="s">
        <v>765</v>
      </c>
      <c r="I5577" t="s">
        <v>777</v>
      </c>
    </row>
    <row r="5578" spans="1:9">
      <c r="A5578">
        <v>5577</v>
      </c>
      <c r="B5578" t="s">
        <v>761</v>
      </c>
      <c r="C5578" t="s">
        <v>757</v>
      </c>
      <c r="D5578">
        <v>2041</v>
      </c>
      <c r="E5578">
        <v>127.715889</v>
      </c>
      <c r="F5578" t="s">
        <v>753</v>
      </c>
      <c r="G5578" t="s">
        <v>775</v>
      </c>
      <c r="H5578" t="s">
        <v>765</v>
      </c>
      <c r="I5578" t="s">
        <v>777</v>
      </c>
    </row>
    <row r="5579" spans="1:9">
      <c r="A5579">
        <v>5578</v>
      </c>
      <c r="B5579" t="s">
        <v>761</v>
      </c>
      <c r="C5579" t="s">
        <v>757</v>
      </c>
      <c r="D5579">
        <v>2042</v>
      </c>
      <c r="E5579">
        <v>127.715889</v>
      </c>
      <c r="F5579" t="s">
        <v>753</v>
      </c>
      <c r="G5579" t="s">
        <v>775</v>
      </c>
      <c r="H5579" t="s">
        <v>765</v>
      </c>
      <c r="I5579" t="s">
        <v>777</v>
      </c>
    </row>
    <row r="5580" spans="1:9">
      <c r="A5580">
        <v>5579</v>
      </c>
      <c r="B5580" t="s">
        <v>761</v>
      </c>
      <c r="C5580" t="s">
        <v>757</v>
      </c>
      <c r="D5580">
        <v>2043</v>
      </c>
      <c r="E5580">
        <v>127.715889</v>
      </c>
      <c r="F5580" t="s">
        <v>753</v>
      </c>
      <c r="G5580" t="s">
        <v>775</v>
      </c>
      <c r="H5580" t="s">
        <v>765</v>
      </c>
      <c r="I5580" t="s">
        <v>777</v>
      </c>
    </row>
    <row r="5581" spans="1:9">
      <c r="A5581">
        <v>5580</v>
      </c>
      <c r="B5581" t="s">
        <v>761</v>
      </c>
      <c r="C5581" t="s">
        <v>757</v>
      </c>
      <c r="D5581">
        <v>2044</v>
      </c>
      <c r="E5581">
        <v>127.715889</v>
      </c>
      <c r="F5581" t="s">
        <v>753</v>
      </c>
      <c r="G5581" t="s">
        <v>775</v>
      </c>
      <c r="H5581" t="s">
        <v>765</v>
      </c>
      <c r="I5581" t="s">
        <v>777</v>
      </c>
    </row>
    <row r="5582" spans="1:9">
      <c r="A5582">
        <v>5581</v>
      </c>
      <c r="B5582" t="s">
        <v>761</v>
      </c>
      <c r="C5582" t="s">
        <v>757</v>
      </c>
      <c r="D5582">
        <v>2045</v>
      </c>
      <c r="E5582">
        <v>127.715889</v>
      </c>
      <c r="F5582" t="s">
        <v>753</v>
      </c>
      <c r="G5582" t="s">
        <v>775</v>
      </c>
      <c r="H5582" t="s">
        <v>765</v>
      </c>
      <c r="I5582" t="s">
        <v>777</v>
      </c>
    </row>
    <row r="5583" spans="1:9">
      <c r="A5583">
        <v>5582</v>
      </c>
      <c r="B5583" t="s">
        <v>761</v>
      </c>
      <c r="C5583" t="s">
        <v>757</v>
      </c>
      <c r="D5583">
        <v>2046</v>
      </c>
      <c r="E5583">
        <v>127.715889</v>
      </c>
      <c r="F5583" t="s">
        <v>753</v>
      </c>
      <c r="G5583" t="s">
        <v>775</v>
      </c>
      <c r="H5583" t="s">
        <v>765</v>
      </c>
      <c r="I5583" t="s">
        <v>777</v>
      </c>
    </row>
    <row r="5584" spans="1:9">
      <c r="A5584">
        <v>5583</v>
      </c>
      <c r="B5584" t="s">
        <v>761</v>
      </c>
      <c r="C5584" t="s">
        <v>757</v>
      </c>
      <c r="D5584">
        <v>2047</v>
      </c>
      <c r="E5584">
        <v>127.715889</v>
      </c>
      <c r="F5584" t="s">
        <v>753</v>
      </c>
      <c r="G5584" t="s">
        <v>775</v>
      </c>
      <c r="H5584" t="s">
        <v>765</v>
      </c>
      <c r="I5584" t="s">
        <v>777</v>
      </c>
    </row>
    <row r="5585" spans="1:9">
      <c r="A5585">
        <v>5584</v>
      </c>
      <c r="B5585" t="s">
        <v>761</v>
      </c>
      <c r="C5585" t="s">
        <v>757</v>
      </c>
      <c r="D5585">
        <v>2048</v>
      </c>
      <c r="E5585">
        <v>127.715889</v>
      </c>
      <c r="F5585" t="s">
        <v>753</v>
      </c>
      <c r="G5585" t="s">
        <v>775</v>
      </c>
      <c r="H5585" t="s">
        <v>765</v>
      </c>
      <c r="I5585" t="s">
        <v>777</v>
      </c>
    </row>
    <row r="5586" spans="1:9">
      <c r="A5586">
        <v>5585</v>
      </c>
      <c r="B5586" t="s">
        <v>761</v>
      </c>
      <c r="C5586" t="s">
        <v>757</v>
      </c>
      <c r="D5586">
        <v>2049</v>
      </c>
      <c r="E5586">
        <v>127.715889</v>
      </c>
      <c r="F5586" t="s">
        <v>753</v>
      </c>
      <c r="G5586" t="s">
        <v>775</v>
      </c>
      <c r="H5586" t="s">
        <v>765</v>
      </c>
      <c r="I5586" t="s">
        <v>777</v>
      </c>
    </row>
    <row r="5587" spans="1:9">
      <c r="A5587">
        <v>5586</v>
      </c>
      <c r="B5587" t="s">
        <v>761</v>
      </c>
      <c r="C5587" t="s">
        <v>757</v>
      </c>
      <c r="D5587">
        <v>2050</v>
      </c>
      <c r="E5587">
        <v>127.715889</v>
      </c>
      <c r="F5587" t="s">
        <v>753</v>
      </c>
      <c r="G5587" t="s">
        <v>775</v>
      </c>
      <c r="H5587" t="s">
        <v>765</v>
      </c>
      <c r="I5587" t="s">
        <v>777</v>
      </c>
    </row>
    <row r="5588" spans="1:9">
      <c r="A5588">
        <v>5587</v>
      </c>
      <c r="B5588" t="s">
        <v>762</v>
      </c>
      <c r="C5588" t="s">
        <v>752</v>
      </c>
      <c r="D5588">
        <v>1990</v>
      </c>
      <c r="E5588">
        <v>1240.4314687936931</v>
      </c>
      <c r="F5588" t="s">
        <v>753</v>
      </c>
      <c r="G5588" t="s">
        <v>775</v>
      </c>
      <c r="H5588" t="s">
        <v>765</v>
      </c>
      <c r="I5588" t="s">
        <v>777</v>
      </c>
    </row>
    <row r="5589" spans="1:9">
      <c r="A5589">
        <v>5588</v>
      </c>
      <c r="B5589" t="s">
        <v>762</v>
      </c>
      <c r="C5589" t="s">
        <v>752</v>
      </c>
      <c r="D5589">
        <v>1991</v>
      </c>
      <c r="E5589">
        <v>1213.518610854713</v>
      </c>
      <c r="F5589" t="s">
        <v>753</v>
      </c>
      <c r="G5589" t="s">
        <v>775</v>
      </c>
      <c r="H5589" t="s">
        <v>765</v>
      </c>
      <c r="I5589" t="s">
        <v>777</v>
      </c>
    </row>
    <row r="5590" spans="1:9">
      <c r="A5590">
        <v>5589</v>
      </c>
      <c r="B5590" t="s">
        <v>762</v>
      </c>
      <c r="C5590" t="s">
        <v>752</v>
      </c>
      <c r="D5590">
        <v>1992</v>
      </c>
      <c r="E5590">
        <v>1163.806171800868</v>
      </c>
      <c r="F5590" t="s">
        <v>753</v>
      </c>
      <c r="G5590" t="s">
        <v>775</v>
      </c>
      <c r="H5590" t="s">
        <v>765</v>
      </c>
      <c r="I5590" t="s">
        <v>777</v>
      </c>
    </row>
    <row r="5591" spans="1:9">
      <c r="A5591">
        <v>5590</v>
      </c>
      <c r="B5591" t="s">
        <v>762</v>
      </c>
      <c r="C5591" t="s">
        <v>752</v>
      </c>
      <c r="D5591">
        <v>1993</v>
      </c>
      <c r="E5591">
        <v>1243.887379777761</v>
      </c>
      <c r="F5591" t="s">
        <v>753</v>
      </c>
      <c r="G5591" t="s">
        <v>775</v>
      </c>
      <c r="H5591" t="s">
        <v>765</v>
      </c>
      <c r="I5591" t="s">
        <v>777</v>
      </c>
    </row>
    <row r="5592" spans="1:9">
      <c r="A5592">
        <v>5591</v>
      </c>
      <c r="B5592" t="s">
        <v>762</v>
      </c>
      <c r="C5592" t="s">
        <v>752</v>
      </c>
      <c r="D5592">
        <v>1994</v>
      </c>
      <c r="E5592">
        <v>1327.129206522329</v>
      </c>
      <c r="F5592" t="s">
        <v>753</v>
      </c>
      <c r="G5592" t="s">
        <v>775</v>
      </c>
      <c r="H5592" t="s">
        <v>765</v>
      </c>
      <c r="I5592" t="s">
        <v>777</v>
      </c>
    </row>
    <row r="5593" spans="1:9">
      <c r="A5593">
        <v>5592</v>
      </c>
      <c r="B5593" t="s">
        <v>762</v>
      </c>
      <c r="C5593" t="s">
        <v>752</v>
      </c>
      <c r="D5593">
        <v>1995</v>
      </c>
      <c r="E5593">
        <v>1119.9378086325189</v>
      </c>
      <c r="F5593" t="s">
        <v>753</v>
      </c>
      <c r="G5593" t="s">
        <v>775</v>
      </c>
      <c r="H5593" t="s">
        <v>765</v>
      </c>
      <c r="I5593" t="s">
        <v>777</v>
      </c>
    </row>
    <row r="5594" spans="1:9">
      <c r="A5594">
        <v>5593</v>
      </c>
      <c r="B5594" t="s">
        <v>762</v>
      </c>
      <c r="C5594" t="s">
        <v>752</v>
      </c>
      <c r="D5594">
        <v>1996</v>
      </c>
      <c r="E5594">
        <v>1394.260840224734</v>
      </c>
      <c r="F5594" t="s">
        <v>753</v>
      </c>
      <c r="G5594" t="s">
        <v>775</v>
      </c>
      <c r="H5594" t="s">
        <v>765</v>
      </c>
      <c r="I5594" t="s">
        <v>777</v>
      </c>
    </row>
    <row r="5595" spans="1:9">
      <c r="A5595">
        <v>5594</v>
      </c>
      <c r="B5595" t="s">
        <v>762</v>
      </c>
      <c r="C5595" t="s">
        <v>752</v>
      </c>
      <c r="D5595">
        <v>1997</v>
      </c>
      <c r="E5595">
        <v>1365.170407471049</v>
      </c>
      <c r="F5595" t="s">
        <v>753</v>
      </c>
      <c r="G5595" t="s">
        <v>775</v>
      </c>
      <c r="H5595" t="s">
        <v>765</v>
      </c>
      <c r="I5595" t="s">
        <v>777</v>
      </c>
    </row>
    <row r="5596" spans="1:9">
      <c r="A5596">
        <v>5595</v>
      </c>
      <c r="B5596" t="s">
        <v>762</v>
      </c>
      <c r="C5596" t="s">
        <v>752</v>
      </c>
      <c r="D5596">
        <v>1998</v>
      </c>
      <c r="E5596">
        <v>1353.9295399977379</v>
      </c>
      <c r="F5596" t="s">
        <v>753</v>
      </c>
      <c r="G5596" t="s">
        <v>775</v>
      </c>
      <c r="H5596" t="s">
        <v>765</v>
      </c>
      <c r="I5596" t="s">
        <v>777</v>
      </c>
    </row>
    <row r="5597" spans="1:9">
      <c r="A5597">
        <v>5596</v>
      </c>
      <c r="B5597" t="s">
        <v>762</v>
      </c>
      <c r="C5597" t="s">
        <v>752</v>
      </c>
      <c r="D5597">
        <v>1999</v>
      </c>
      <c r="E5597">
        <v>1336.3556530758019</v>
      </c>
      <c r="F5597" t="s">
        <v>753</v>
      </c>
      <c r="G5597" t="s">
        <v>775</v>
      </c>
      <c r="H5597" t="s">
        <v>765</v>
      </c>
      <c r="I5597" t="s">
        <v>777</v>
      </c>
    </row>
    <row r="5598" spans="1:9">
      <c r="A5598">
        <v>5597</v>
      </c>
      <c r="B5598" t="s">
        <v>762</v>
      </c>
      <c r="C5598" t="s">
        <v>752</v>
      </c>
      <c r="D5598">
        <v>2000</v>
      </c>
      <c r="E5598">
        <v>1264.170038927738</v>
      </c>
      <c r="F5598" t="s">
        <v>753</v>
      </c>
      <c r="G5598" t="s">
        <v>775</v>
      </c>
      <c r="H5598" t="s">
        <v>765</v>
      </c>
      <c r="I5598" t="s">
        <v>777</v>
      </c>
    </row>
    <row r="5599" spans="1:9">
      <c r="A5599">
        <v>5598</v>
      </c>
      <c r="B5599" t="s">
        <v>762</v>
      </c>
      <c r="C5599" t="s">
        <v>752</v>
      </c>
      <c r="D5599">
        <v>2001</v>
      </c>
      <c r="E5599">
        <v>1303.4221309134689</v>
      </c>
      <c r="F5599" t="s">
        <v>753</v>
      </c>
      <c r="G5599" t="s">
        <v>775</v>
      </c>
      <c r="H5599" t="s">
        <v>765</v>
      </c>
      <c r="I5599" t="s">
        <v>777</v>
      </c>
    </row>
    <row r="5600" spans="1:9">
      <c r="A5600">
        <v>5599</v>
      </c>
      <c r="B5600" t="s">
        <v>762</v>
      </c>
      <c r="C5600" t="s">
        <v>752</v>
      </c>
      <c r="D5600">
        <v>2002</v>
      </c>
      <c r="E5600">
        <v>1189.6981663523991</v>
      </c>
      <c r="F5600" t="s">
        <v>753</v>
      </c>
      <c r="G5600" t="s">
        <v>775</v>
      </c>
      <c r="H5600" t="s">
        <v>765</v>
      </c>
      <c r="I5600" t="s">
        <v>777</v>
      </c>
    </row>
    <row r="5601" spans="1:9">
      <c r="A5601">
        <v>5600</v>
      </c>
      <c r="B5601" t="s">
        <v>762</v>
      </c>
      <c r="C5601" t="s">
        <v>752</v>
      </c>
      <c r="D5601">
        <v>2003</v>
      </c>
      <c r="E5601">
        <v>1045.3597396662369</v>
      </c>
      <c r="F5601" t="s">
        <v>753</v>
      </c>
      <c r="G5601" t="s">
        <v>775</v>
      </c>
      <c r="H5601" t="s">
        <v>765</v>
      </c>
      <c r="I5601" t="s">
        <v>777</v>
      </c>
    </row>
    <row r="5602" spans="1:9">
      <c r="A5602">
        <v>5601</v>
      </c>
      <c r="B5602" t="s">
        <v>762</v>
      </c>
      <c r="C5602" t="s">
        <v>752</v>
      </c>
      <c r="D5602">
        <v>2004</v>
      </c>
      <c r="E5602">
        <v>1079.9375797810019</v>
      </c>
      <c r="F5602" t="s">
        <v>753</v>
      </c>
      <c r="G5602" t="s">
        <v>775</v>
      </c>
      <c r="H5602" t="s">
        <v>765</v>
      </c>
      <c r="I5602" t="s">
        <v>777</v>
      </c>
    </row>
    <row r="5603" spans="1:9">
      <c r="A5603">
        <v>5602</v>
      </c>
      <c r="B5603" t="s">
        <v>762</v>
      </c>
      <c r="C5603" t="s">
        <v>752</v>
      </c>
      <c r="D5603">
        <v>2005</v>
      </c>
      <c r="E5603">
        <v>1232.5721388107199</v>
      </c>
      <c r="F5603" t="s">
        <v>753</v>
      </c>
      <c r="G5603" t="s">
        <v>775</v>
      </c>
      <c r="H5603" t="s">
        <v>765</v>
      </c>
      <c r="I5603" t="s">
        <v>777</v>
      </c>
    </row>
    <row r="5604" spans="1:9">
      <c r="A5604">
        <v>5603</v>
      </c>
      <c r="B5604" t="s">
        <v>762</v>
      </c>
      <c r="C5604" t="s">
        <v>752</v>
      </c>
      <c r="D5604">
        <v>2006</v>
      </c>
      <c r="E5604">
        <v>1599.827044793841</v>
      </c>
      <c r="F5604" t="s">
        <v>753</v>
      </c>
      <c r="G5604" t="s">
        <v>775</v>
      </c>
      <c r="H5604" t="s">
        <v>765</v>
      </c>
      <c r="I5604" t="s">
        <v>777</v>
      </c>
    </row>
    <row r="5605" spans="1:9">
      <c r="A5605">
        <v>5604</v>
      </c>
      <c r="B5605" t="s">
        <v>762</v>
      </c>
      <c r="C5605" t="s">
        <v>752</v>
      </c>
      <c r="D5605">
        <v>2007</v>
      </c>
      <c r="E5605">
        <v>1339.0480964758431</v>
      </c>
      <c r="F5605" t="s">
        <v>753</v>
      </c>
      <c r="G5605" t="s">
        <v>775</v>
      </c>
      <c r="H5605" t="s">
        <v>765</v>
      </c>
      <c r="I5605" t="s">
        <v>777</v>
      </c>
    </row>
    <row r="5606" spans="1:9">
      <c r="A5606">
        <v>5605</v>
      </c>
      <c r="B5606" t="s">
        <v>762</v>
      </c>
      <c r="C5606" t="s">
        <v>752</v>
      </c>
      <c r="D5606">
        <v>2008</v>
      </c>
      <c r="E5606">
        <v>1084.9973782052109</v>
      </c>
      <c r="F5606" t="s">
        <v>753</v>
      </c>
      <c r="G5606" t="s">
        <v>775</v>
      </c>
      <c r="H5606" t="s">
        <v>765</v>
      </c>
      <c r="I5606" t="s">
        <v>777</v>
      </c>
    </row>
    <row r="5607" spans="1:9">
      <c r="A5607">
        <v>5606</v>
      </c>
      <c r="B5607" t="s">
        <v>762</v>
      </c>
      <c r="C5607" t="s">
        <v>752</v>
      </c>
      <c r="D5607">
        <v>2009</v>
      </c>
      <c r="E5607">
        <v>1235.3487287746659</v>
      </c>
      <c r="F5607" t="s">
        <v>753</v>
      </c>
      <c r="G5607" t="s">
        <v>775</v>
      </c>
      <c r="H5607" t="s">
        <v>765</v>
      </c>
      <c r="I5607" t="s">
        <v>777</v>
      </c>
    </row>
    <row r="5608" spans="1:9">
      <c r="A5608">
        <v>5607</v>
      </c>
      <c r="B5608" t="s">
        <v>762</v>
      </c>
      <c r="C5608" t="s">
        <v>752</v>
      </c>
      <c r="D5608">
        <v>2010</v>
      </c>
      <c r="E5608">
        <v>1551.122434965763</v>
      </c>
      <c r="F5608" t="s">
        <v>753</v>
      </c>
      <c r="G5608" t="s">
        <v>775</v>
      </c>
      <c r="H5608" t="s">
        <v>765</v>
      </c>
      <c r="I5608" t="s">
        <v>777</v>
      </c>
    </row>
    <row r="5609" spans="1:9">
      <c r="A5609">
        <v>5608</v>
      </c>
      <c r="B5609" t="s">
        <v>762</v>
      </c>
      <c r="C5609" t="s">
        <v>752</v>
      </c>
      <c r="D5609">
        <v>2011</v>
      </c>
      <c r="E5609">
        <v>1444.0056316652181</v>
      </c>
      <c r="F5609" t="s">
        <v>753</v>
      </c>
      <c r="G5609" t="s">
        <v>775</v>
      </c>
      <c r="H5609" t="s">
        <v>765</v>
      </c>
      <c r="I5609" t="s">
        <v>777</v>
      </c>
    </row>
    <row r="5610" spans="1:9">
      <c r="A5610">
        <v>5609</v>
      </c>
      <c r="B5610" t="s">
        <v>762</v>
      </c>
      <c r="C5610" t="s">
        <v>752</v>
      </c>
      <c r="D5610">
        <v>2012</v>
      </c>
      <c r="E5610">
        <v>1098.0895641820689</v>
      </c>
      <c r="F5610" t="s">
        <v>753</v>
      </c>
      <c r="G5610" t="s">
        <v>775</v>
      </c>
      <c r="H5610" t="s">
        <v>765</v>
      </c>
      <c r="I5610" t="s">
        <v>777</v>
      </c>
    </row>
    <row r="5611" spans="1:9">
      <c r="A5611">
        <v>5610</v>
      </c>
      <c r="B5611" t="s">
        <v>762</v>
      </c>
      <c r="C5611" t="s">
        <v>752</v>
      </c>
      <c r="D5611">
        <v>2013</v>
      </c>
      <c r="E5611">
        <v>877.45808298765905</v>
      </c>
      <c r="F5611" t="s">
        <v>753</v>
      </c>
      <c r="G5611" t="s">
        <v>775</v>
      </c>
      <c r="H5611" t="s">
        <v>765</v>
      </c>
      <c r="I5611" t="s">
        <v>777</v>
      </c>
    </row>
    <row r="5612" spans="1:9">
      <c r="A5612">
        <v>5611</v>
      </c>
      <c r="B5612" t="s">
        <v>762</v>
      </c>
      <c r="C5612" t="s">
        <v>752</v>
      </c>
      <c r="D5612">
        <v>2014</v>
      </c>
      <c r="E5612">
        <v>854.82788459596475</v>
      </c>
      <c r="F5612" t="s">
        <v>753</v>
      </c>
      <c r="G5612" t="s">
        <v>775</v>
      </c>
      <c r="H5612" t="s">
        <v>765</v>
      </c>
      <c r="I5612" t="s">
        <v>777</v>
      </c>
    </row>
    <row r="5613" spans="1:9">
      <c r="A5613">
        <v>5612</v>
      </c>
      <c r="B5613" t="s">
        <v>762</v>
      </c>
      <c r="C5613" t="s">
        <v>752</v>
      </c>
      <c r="D5613">
        <v>2015</v>
      </c>
      <c r="E5613">
        <v>884.19355422618662</v>
      </c>
      <c r="F5613" t="s">
        <v>753</v>
      </c>
      <c r="G5613" t="s">
        <v>775</v>
      </c>
      <c r="H5613" t="s">
        <v>765</v>
      </c>
      <c r="I5613" t="s">
        <v>777</v>
      </c>
    </row>
    <row r="5614" spans="1:9">
      <c r="A5614">
        <v>5613</v>
      </c>
      <c r="B5614" t="s">
        <v>762</v>
      </c>
      <c r="C5614" t="s">
        <v>752</v>
      </c>
      <c r="D5614">
        <v>2016</v>
      </c>
      <c r="E5614">
        <v>792.23198020781103</v>
      </c>
      <c r="F5614" t="s">
        <v>753</v>
      </c>
      <c r="G5614" t="s">
        <v>775</v>
      </c>
      <c r="H5614" t="s">
        <v>765</v>
      </c>
      <c r="I5614" t="s">
        <v>777</v>
      </c>
    </row>
    <row r="5615" spans="1:9">
      <c r="A5615">
        <v>5614</v>
      </c>
      <c r="B5615" t="s">
        <v>762</v>
      </c>
      <c r="C5615" t="s">
        <v>752</v>
      </c>
      <c r="D5615">
        <v>2017</v>
      </c>
      <c r="E5615">
        <v>663.33463145432177</v>
      </c>
      <c r="F5615" t="s">
        <v>753</v>
      </c>
      <c r="G5615" t="s">
        <v>775</v>
      </c>
      <c r="H5615" t="s">
        <v>765</v>
      </c>
      <c r="I5615" t="s">
        <v>777</v>
      </c>
    </row>
    <row r="5616" spans="1:9">
      <c r="A5616">
        <v>5615</v>
      </c>
      <c r="B5616" t="s">
        <v>762</v>
      </c>
      <c r="C5616" t="s">
        <v>752</v>
      </c>
      <c r="D5616">
        <v>2018</v>
      </c>
      <c r="E5616">
        <v>656.49612444985792</v>
      </c>
      <c r="F5616" t="s">
        <v>753</v>
      </c>
      <c r="G5616" t="s">
        <v>775</v>
      </c>
      <c r="H5616" t="s">
        <v>765</v>
      </c>
      <c r="I5616" t="s">
        <v>777</v>
      </c>
    </row>
    <row r="5617" spans="1:9">
      <c r="A5617">
        <v>5616</v>
      </c>
      <c r="B5617" t="s">
        <v>762</v>
      </c>
      <c r="C5617" t="s">
        <v>752</v>
      </c>
      <c r="D5617">
        <v>2019</v>
      </c>
      <c r="E5617">
        <v>585.73771851454433</v>
      </c>
      <c r="F5617" t="s">
        <v>753</v>
      </c>
      <c r="G5617" t="s">
        <v>775</v>
      </c>
      <c r="H5617" t="s">
        <v>765</v>
      </c>
      <c r="I5617" t="s">
        <v>777</v>
      </c>
    </row>
    <row r="5618" spans="1:9">
      <c r="A5618">
        <v>5617</v>
      </c>
      <c r="B5618" t="s">
        <v>762</v>
      </c>
      <c r="C5618" t="s">
        <v>752</v>
      </c>
      <c r="D5618">
        <v>2020</v>
      </c>
      <c r="E5618">
        <v>574.61003017919188</v>
      </c>
      <c r="F5618" t="s">
        <v>753</v>
      </c>
      <c r="G5618" t="s">
        <v>775</v>
      </c>
      <c r="H5618" t="s">
        <v>765</v>
      </c>
      <c r="I5618" t="s">
        <v>777</v>
      </c>
    </row>
    <row r="5619" spans="1:9">
      <c r="A5619">
        <v>5618</v>
      </c>
      <c r="B5619" t="s">
        <v>762</v>
      </c>
      <c r="C5619" t="s">
        <v>752</v>
      </c>
      <c r="D5619">
        <v>2021</v>
      </c>
      <c r="E5619">
        <v>563.73188594077271</v>
      </c>
      <c r="F5619" t="s">
        <v>753</v>
      </c>
      <c r="G5619" t="s">
        <v>775</v>
      </c>
      <c r="H5619" t="s">
        <v>765</v>
      </c>
      <c r="I5619" t="s">
        <v>777</v>
      </c>
    </row>
    <row r="5620" spans="1:9">
      <c r="A5620">
        <v>5619</v>
      </c>
      <c r="B5620" t="s">
        <v>762</v>
      </c>
      <c r="C5620" t="s">
        <v>752</v>
      </c>
      <c r="D5620">
        <v>2022</v>
      </c>
      <c r="E5620">
        <v>551.01339976466829</v>
      </c>
      <c r="F5620" t="s">
        <v>753</v>
      </c>
      <c r="G5620" t="s">
        <v>775</v>
      </c>
      <c r="H5620" t="s">
        <v>765</v>
      </c>
      <c r="I5620" t="s">
        <v>777</v>
      </c>
    </row>
    <row r="5621" spans="1:9">
      <c r="A5621">
        <v>5620</v>
      </c>
      <c r="B5621" t="s">
        <v>762</v>
      </c>
      <c r="C5621" t="s">
        <v>752</v>
      </c>
      <c r="D5621">
        <v>2023</v>
      </c>
      <c r="E5621">
        <v>514.55258103788924</v>
      </c>
      <c r="F5621" t="s">
        <v>753</v>
      </c>
      <c r="G5621" t="s">
        <v>775</v>
      </c>
      <c r="H5621" t="s">
        <v>765</v>
      </c>
      <c r="I5621" t="s">
        <v>777</v>
      </c>
    </row>
    <row r="5622" spans="1:9">
      <c r="A5622">
        <v>5621</v>
      </c>
      <c r="B5622" t="s">
        <v>762</v>
      </c>
      <c r="C5622" t="s">
        <v>752</v>
      </c>
      <c r="D5622">
        <v>2024</v>
      </c>
      <c r="E5622">
        <v>391.67771729999998</v>
      </c>
      <c r="F5622" t="s">
        <v>753</v>
      </c>
      <c r="G5622" t="s">
        <v>775</v>
      </c>
      <c r="H5622" t="s">
        <v>765</v>
      </c>
      <c r="I5622" t="s">
        <v>777</v>
      </c>
    </row>
    <row r="5623" spans="1:9">
      <c r="A5623">
        <v>5622</v>
      </c>
      <c r="B5623" t="s">
        <v>762</v>
      </c>
      <c r="C5623" t="s">
        <v>752</v>
      </c>
      <c r="D5623">
        <v>2025</v>
      </c>
      <c r="E5623">
        <v>464.1549933</v>
      </c>
      <c r="F5623" t="s">
        <v>753</v>
      </c>
      <c r="G5623" t="s">
        <v>775</v>
      </c>
      <c r="H5623" t="s">
        <v>765</v>
      </c>
      <c r="I5623" t="s">
        <v>777</v>
      </c>
    </row>
    <row r="5624" spans="1:9">
      <c r="A5624">
        <v>5623</v>
      </c>
      <c r="B5624" t="s">
        <v>762</v>
      </c>
      <c r="C5624" t="s">
        <v>752</v>
      </c>
      <c r="D5624">
        <v>2026</v>
      </c>
      <c r="E5624">
        <v>468.11631319999998</v>
      </c>
      <c r="F5624" t="s">
        <v>753</v>
      </c>
      <c r="G5624" t="s">
        <v>775</v>
      </c>
      <c r="H5624" t="s">
        <v>765</v>
      </c>
      <c r="I5624" t="s">
        <v>777</v>
      </c>
    </row>
    <row r="5625" spans="1:9">
      <c r="A5625">
        <v>5624</v>
      </c>
      <c r="B5625" t="s">
        <v>762</v>
      </c>
      <c r="C5625" t="s">
        <v>752</v>
      </c>
      <c r="D5625">
        <v>2027</v>
      </c>
      <c r="E5625">
        <v>461.89710550000001</v>
      </c>
      <c r="F5625" t="s">
        <v>753</v>
      </c>
      <c r="G5625" t="s">
        <v>775</v>
      </c>
      <c r="H5625" t="s">
        <v>765</v>
      </c>
      <c r="I5625" t="s">
        <v>777</v>
      </c>
    </row>
    <row r="5626" spans="1:9">
      <c r="A5626">
        <v>5625</v>
      </c>
      <c r="B5626" t="s">
        <v>762</v>
      </c>
      <c r="C5626" t="s">
        <v>752</v>
      </c>
      <c r="D5626">
        <v>2028</v>
      </c>
      <c r="E5626">
        <v>459.94692839999999</v>
      </c>
      <c r="F5626" t="s">
        <v>753</v>
      </c>
      <c r="G5626" t="s">
        <v>775</v>
      </c>
      <c r="H5626" t="s">
        <v>765</v>
      </c>
      <c r="I5626" t="s">
        <v>777</v>
      </c>
    </row>
    <row r="5627" spans="1:9">
      <c r="A5627">
        <v>5626</v>
      </c>
      <c r="B5627" t="s">
        <v>762</v>
      </c>
      <c r="C5627" t="s">
        <v>752</v>
      </c>
      <c r="D5627">
        <v>2029</v>
      </c>
      <c r="E5627">
        <v>453.61865440000003</v>
      </c>
      <c r="F5627" t="s">
        <v>753</v>
      </c>
      <c r="G5627" t="s">
        <v>775</v>
      </c>
      <c r="H5627" t="s">
        <v>765</v>
      </c>
      <c r="I5627" t="s">
        <v>777</v>
      </c>
    </row>
    <row r="5628" spans="1:9">
      <c r="A5628">
        <v>5627</v>
      </c>
      <c r="B5628" t="s">
        <v>762</v>
      </c>
      <c r="C5628" t="s">
        <v>752</v>
      </c>
      <c r="D5628">
        <v>2030</v>
      </c>
      <c r="E5628">
        <v>406.06835139999998</v>
      </c>
      <c r="F5628" t="s">
        <v>753</v>
      </c>
      <c r="G5628" t="s">
        <v>775</v>
      </c>
      <c r="H5628" t="s">
        <v>765</v>
      </c>
      <c r="I5628" t="s">
        <v>777</v>
      </c>
    </row>
    <row r="5629" spans="1:9">
      <c r="A5629">
        <v>5628</v>
      </c>
      <c r="B5629" t="s">
        <v>762</v>
      </c>
      <c r="C5629" t="s">
        <v>752</v>
      </c>
      <c r="D5629">
        <v>2031</v>
      </c>
      <c r="E5629">
        <v>405.77785490000002</v>
      </c>
      <c r="F5629" t="s">
        <v>753</v>
      </c>
      <c r="G5629" t="s">
        <v>775</v>
      </c>
      <c r="H5629" t="s">
        <v>765</v>
      </c>
      <c r="I5629" t="s">
        <v>777</v>
      </c>
    </row>
    <row r="5630" spans="1:9">
      <c r="A5630">
        <v>5629</v>
      </c>
      <c r="B5630" t="s">
        <v>762</v>
      </c>
      <c r="C5630" t="s">
        <v>752</v>
      </c>
      <c r="D5630">
        <v>2032</v>
      </c>
      <c r="E5630">
        <v>401.09192910000002</v>
      </c>
      <c r="F5630" t="s">
        <v>753</v>
      </c>
      <c r="G5630" t="s">
        <v>775</v>
      </c>
      <c r="H5630" t="s">
        <v>765</v>
      </c>
      <c r="I5630" t="s">
        <v>777</v>
      </c>
    </row>
    <row r="5631" spans="1:9">
      <c r="A5631">
        <v>5630</v>
      </c>
      <c r="B5631" t="s">
        <v>762</v>
      </c>
      <c r="C5631" t="s">
        <v>752</v>
      </c>
      <c r="D5631">
        <v>2033</v>
      </c>
      <c r="E5631">
        <v>397.63029060000002</v>
      </c>
      <c r="F5631" t="s">
        <v>753</v>
      </c>
      <c r="G5631" t="s">
        <v>775</v>
      </c>
      <c r="H5631" t="s">
        <v>765</v>
      </c>
      <c r="I5631" t="s">
        <v>777</v>
      </c>
    </row>
    <row r="5632" spans="1:9">
      <c r="A5632">
        <v>5631</v>
      </c>
      <c r="B5632" t="s">
        <v>762</v>
      </c>
      <c r="C5632" t="s">
        <v>752</v>
      </c>
      <c r="D5632">
        <v>2034</v>
      </c>
      <c r="E5632">
        <v>401.40579580000002</v>
      </c>
      <c r="F5632" t="s">
        <v>753</v>
      </c>
      <c r="G5632" t="s">
        <v>775</v>
      </c>
      <c r="H5632" t="s">
        <v>765</v>
      </c>
      <c r="I5632" t="s">
        <v>777</v>
      </c>
    </row>
    <row r="5633" spans="1:9">
      <c r="A5633">
        <v>5632</v>
      </c>
      <c r="B5633" t="s">
        <v>762</v>
      </c>
      <c r="C5633" t="s">
        <v>752</v>
      </c>
      <c r="D5633">
        <v>2035</v>
      </c>
      <c r="E5633">
        <v>398.82250909999999</v>
      </c>
      <c r="F5633" t="s">
        <v>753</v>
      </c>
      <c r="G5633" t="s">
        <v>775</v>
      </c>
      <c r="H5633" t="s">
        <v>765</v>
      </c>
      <c r="I5633" t="s">
        <v>777</v>
      </c>
    </row>
    <row r="5634" spans="1:9">
      <c r="A5634">
        <v>5633</v>
      </c>
      <c r="B5634" t="s">
        <v>762</v>
      </c>
      <c r="C5634" t="s">
        <v>752</v>
      </c>
      <c r="D5634">
        <v>2036</v>
      </c>
      <c r="E5634">
        <v>401.379504</v>
      </c>
      <c r="F5634" t="s">
        <v>753</v>
      </c>
      <c r="G5634" t="s">
        <v>775</v>
      </c>
      <c r="H5634" t="s">
        <v>765</v>
      </c>
      <c r="I5634" t="s">
        <v>777</v>
      </c>
    </row>
    <row r="5635" spans="1:9">
      <c r="A5635">
        <v>5634</v>
      </c>
      <c r="B5635" t="s">
        <v>762</v>
      </c>
      <c r="C5635" t="s">
        <v>752</v>
      </c>
      <c r="D5635">
        <v>2037</v>
      </c>
      <c r="E5635">
        <v>400.39380499999999</v>
      </c>
      <c r="F5635" t="s">
        <v>753</v>
      </c>
      <c r="G5635" t="s">
        <v>775</v>
      </c>
      <c r="H5635" t="s">
        <v>765</v>
      </c>
      <c r="I5635" t="s">
        <v>777</v>
      </c>
    </row>
    <row r="5636" spans="1:9">
      <c r="A5636">
        <v>5635</v>
      </c>
      <c r="B5636" t="s">
        <v>762</v>
      </c>
      <c r="C5636" t="s">
        <v>752</v>
      </c>
      <c r="D5636">
        <v>2038</v>
      </c>
      <c r="E5636">
        <v>399.07864560000002</v>
      </c>
      <c r="F5636" t="s">
        <v>753</v>
      </c>
      <c r="G5636" t="s">
        <v>775</v>
      </c>
      <c r="H5636" t="s">
        <v>765</v>
      </c>
      <c r="I5636" t="s">
        <v>777</v>
      </c>
    </row>
    <row r="5637" spans="1:9">
      <c r="A5637">
        <v>5636</v>
      </c>
      <c r="B5637" t="s">
        <v>762</v>
      </c>
      <c r="C5637" t="s">
        <v>752</v>
      </c>
      <c r="D5637">
        <v>2039</v>
      </c>
      <c r="E5637">
        <v>399.44308289999998</v>
      </c>
      <c r="F5637" t="s">
        <v>753</v>
      </c>
      <c r="G5637" t="s">
        <v>775</v>
      </c>
      <c r="H5637" t="s">
        <v>765</v>
      </c>
      <c r="I5637" t="s">
        <v>777</v>
      </c>
    </row>
    <row r="5638" spans="1:9">
      <c r="A5638">
        <v>5637</v>
      </c>
      <c r="B5638" t="s">
        <v>762</v>
      </c>
      <c r="C5638" t="s">
        <v>752</v>
      </c>
      <c r="D5638">
        <v>2040</v>
      </c>
      <c r="E5638">
        <v>352.6311159</v>
      </c>
      <c r="F5638" t="s">
        <v>753</v>
      </c>
      <c r="G5638" t="s">
        <v>775</v>
      </c>
      <c r="H5638" t="s">
        <v>765</v>
      </c>
      <c r="I5638" t="s">
        <v>777</v>
      </c>
    </row>
    <row r="5639" spans="1:9">
      <c r="A5639">
        <v>5638</v>
      </c>
      <c r="B5639" t="s">
        <v>762</v>
      </c>
      <c r="C5639" t="s">
        <v>752</v>
      </c>
      <c r="D5639">
        <v>2041</v>
      </c>
      <c r="E5639">
        <v>374.1806808</v>
      </c>
      <c r="F5639" t="s">
        <v>753</v>
      </c>
      <c r="G5639" t="s">
        <v>775</v>
      </c>
      <c r="H5639" t="s">
        <v>765</v>
      </c>
      <c r="I5639" t="s">
        <v>777</v>
      </c>
    </row>
    <row r="5640" spans="1:9">
      <c r="A5640">
        <v>5639</v>
      </c>
      <c r="B5640" t="s">
        <v>762</v>
      </c>
      <c r="C5640" t="s">
        <v>752</v>
      </c>
      <c r="D5640">
        <v>2042</v>
      </c>
      <c r="E5640">
        <v>367.86815869999998</v>
      </c>
      <c r="F5640" t="s">
        <v>753</v>
      </c>
      <c r="G5640" t="s">
        <v>775</v>
      </c>
      <c r="H5640" t="s">
        <v>765</v>
      </c>
      <c r="I5640" t="s">
        <v>777</v>
      </c>
    </row>
    <row r="5641" spans="1:9">
      <c r="A5641">
        <v>5640</v>
      </c>
      <c r="B5641" t="s">
        <v>762</v>
      </c>
      <c r="C5641" t="s">
        <v>752</v>
      </c>
      <c r="D5641">
        <v>2043</v>
      </c>
      <c r="E5641">
        <v>368.28286759999997</v>
      </c>
      <c r="F5641" t="s">
        <v>753</v>
      </c>
      <c r="G5641" t="s">
        <v>775</v>
      </c>
      <c r="H5641" t="s">
        <v>765</v>
      </c>
      <c r="I5641" t="s">
        <v>777</v>
      </c>
    </row>
    <row r="5642" spans="1:9">
      <c r="A5642">
        <v>5641</v>
      </c>
      <c r="B5642" t="s">
        <v>762</v>
      </c>
      <c r="C5642" t="s">
        <v>752</v>
      </c>
      <c r="D5642">
        <v>2044</v>
      </c>
      <c r="E5642">
        <v>375.01736519999997</v>
      </c>
      <c r="F5642" t="s">
        <v>753</v>
      </c>
      <c r="G5642" t="s">
        <v>775</v>
      </c>
      <c r="H5642" t="s">
        <v>765</v>
      </c>
      <c r="I5642" t="s">
        <v>777</v>
      </c>
    </row>
    <row r="5643" spans="1:9">
      <c r="A5643">
        <v>5642</v>
      </c>
      <c r="B5643" t="s">
        <v>762</v>
      </c>
      <c r="C5643" t="s">
        <v>752</v>
      </c>
      <c r="D5643">
        <v>2045</v>
      </c>
      <c r="E5643">
        <v>373.89129980000001</v>
      </c>
      <c r="F5643" t="s">
        <v>753</v>
      </c>
      <c r="G5643" t="s">
        <v>775</v>
      </c>
      <c r="H5643" t="s">
        <v>765</v>
      </c>
      <c r="I5643" t="s">
        <v>777</v>
      </c>
    </row>
    <row r="5644" spans="1:9">
      <c r="A5644">
        <v>5643</v>
      </c>
      <c r="B5644" t="s">
        <v>762</v>
      </c>
      <c r="C5644" t="s">
        <v>752</v>
      </c>
      <c r="D5644">
        <v>2046</v>
      </c>
      <c r="E5644">
        <v>373.64102279999997</v>
      </c>
      <c r="F5644" t="s">
        <v>753</v>
      </c>
      <c r="G5644" t="s">
        <v>775</v>
      </c>
      <c r="H5644" t="s">
        <v>765</v>
      </c>
      <c r="I5644" t="s">
        <v>777</v>
      </c>
    </row>
    <row r="5645" spans="1:9">
      <c r="A5645">
        <v>5644</v>
      </c>
      <c r="B5645" t="s">
        <v>762</v>
      </c>
      <c r="C5645" t="s">
        <v>752</v>
      </c>
      <c r="D5645">
        <v>2047</v>
      </c>
      <c r="E5645">
        <v>375.07450019999999</v>
      </c>
      <c r="F5645" t="s">
        <v>753</v>
      </c>
      <c r="G5645" t="s">
        <v>775</v>
      </c>
      <c r="H5645" t="s">
        <v>765</v>
      </c>
      <c r="I5645" t="s">
        <v>777</v>
      </c>
    </row>
    <row r="5646" spans="1:9">
      <c r="A5646">
        <v>5645</v>
      </c>
      <c r="B5646" t="s">
        <v>762</v>
      </c>
      <c r="C5646" t="s">
        <v>752</v>
      </c>
      <c r="D5646">
        <v>2048</v>
      </c>
      <c r="E5646">
        <v>376.50458450000002</v>
      </c>
      <c r="F5646" t="s">
        <v>753</v>
      </c>
      <c r="G5646" t="s">
        <v>775</v>
      </c>
      <c r="H5646" t="s">
        <v>765</v>
      </c>
      <c r="I5646" t="s">
        <v>777</v>
      </c>
    </row>
    <row r="5647" spans="1:9">
      <c r="A5647">
        <v>5646</v>
      </c>
      <c r="B5647" t="s">
        <v>762</v>
      </c>
      <c r="C5647" t="s">
        <v>752</v>
      </c>
      <c r="D5647">
        <v>2049</v>
      </c>
      <c r="E5647">
        <v>377.03760390000002</v>
      </c>
      <c r="F5647" t="s">
        <v>753</v>
      </c>
      <c r="G5647" t="s">
        <v>775</v>
      </c>
      <c r="H5647" t="s">
        <v>765</v>
      </c>
      <c r="I5647" t="s">
        <v>777</v>
      </c>
    </row>
    <row r="5648" spans="1:9">
      <c r="A5648">
        <v>5647</v>
      </c>
      <c r="B5648" t="s">
        <v>762</v>
      </c>
      <c r="C5648" t="s">
        <v>752</v>
      </c>
      <c r="D5648">
        <v>2050</v>
      </c>
      <c r="E5648">
        <v>378.11709910000002</v>
      </c>
      <c r="F5648" t="s">
        <v>753</v>
      </c>
      <c r="G5648" t="s">
        <v>775</v>
      </c>
      <c r="H5648" t="s">
        <v>765</v>
      </c>
      <c r="I5648" t="s">
        <v>777</v>
      </c>
    </row>
    <row r="5649" spans="1:9">
      <c r="A5649">
        <v>5648</v>
      </c>
      <c r="B5649" t="s">
        <v>762</v>
      </c>
      <c r="C5649" t="s">
        <v>756</v>
      </c>
      <c r="D5649">
        <v>1990</v>
      </c>
      <c r="E5649">
        <v>14538.604423497831</v>
      </c>
      <c r="F5649" t="s">
        <v>753</v>
      </c>
      <c r="G5649" t="s">
        <v>775</v>
      </c>
      <c r="H5649" t="s">
        <v>765</v>
      </c>
      <c r="I5649" t="s">
        <v>777</v>
      </c>
    </row>
    <row r="5650" spans="1:9">
      <c r="A5650">
        <v>5649</v>
      </c>
      <c r="B5650" t="s">
        <v>762</v>
      </c>
      <c r="C5650" t="s">
        <v>756</v>
      </c>
      <c r="D5650">
        <v>1991</v>
      </c>
      <c r="E5650">
        <v>15065.953691612371</v>
      </c>
      <c r="F5650" t="s">
        <v>753</v>
      </c>
      <c r="G5650" t="s">
        <v>775</v>
      </c>
      <c r="H5650" t="s">
        <v>765</v>
      </c>
      <c r="I5650" t="s">
        <v>777</v>
      </c>
    </row>
    <row r="5651" spans="1:9">
      <c r="A5651">
        <v>5650</v>
      </c>
      <c r="B5651" t="s">
        <v>762</v>
      </c>
      <c r="C5651" t="s">
        <v>756</v>
      </c>
      <c r="D5651">
        <v>1992</v>
      </c>
      <c r="E5651">
        <v>16566.193419378069</v>
      </c>
      <c r="F5651" t="s">
        <v>753</v>
      </c>
      <c r="G5651" t="s">
        <v>775</v>
      </c>
      <c r="H5651" t="s">
        <v>765</v>
      </c>
      <c r="I5651" t="s">
        <v>777</v>
      </c>
    </row>
    <row r="5652" spans="1:9">
      <c r="A5652">
        <v>5651</v>
      </c>
      <c r="B5652" t="s">
        <v>762</v>
      </c>
      <c r="C5652" t="s">
        <v>756</v>
      </c>
      <c r="D5652">
        <v>1993</v>
      </c>
      <c r="E5652">
        <v>15568.59990503022</v>
      </c>
      <c r="F5652" t="s">
        <v>753</v>
      </c>
      <c r="G5652" t="s">
        <v>775</v>
      </c>
      <c r="H5652" t="s">
        <v>765</v>
      </c>
      <c r="I5652" t="s">
        <v>777</v>
      </c>
    </row>
    <row r="5653" spans="1:9">
      <c r="A5653">
        <v>5652</v>
      </c>
      <c r="B5653" t="s">
        <v>762</v>
      </c>
      <c r="C5653" t="s">
        <v>756</v>
      </c>
      <c r="D5653">
        <v>1994</v>
      </c>
      <c r="E5653">
        <v>15137.41206570167</v>
      </c>
      <c r="F5653" t="s">
        <v>753</v>
      </c>
      <c r="G5653" t="s">
        <v>775</v>
      </c>
      <c r="H5653" t="s">
        <v>765</v>
      </c>
      <c r="I5653" t="s">
        <v>777</v>
      </c>
    </row>
    <row r="5654" spans="1:9">
      <c r="A5654">
        <v>5653</v>
      </c>
      <c r="B5654" t="s">
        <v>762</v>
      </c>
      <c r="C5654" t="s">
        <v>756</v>
      </c>
      <c r="D5654">
        <v>1995</v>
      </c>
      <c r="E5654">
        <v>14414.8528864612</v>
      </c>
      <c r="F5654" t="s">
        <v>753</v>
      </c>
      <c r="G5654" t="s">
        <v>775</v>
      </c>
      <c r="H5654" t="s">
        <v>765</v>
      </c>
      <c r="I5654" t="s">
        <v>777</v>
      </c>
    </row>
    <row r="5655" spans="1:9">
      <c r="A5655">
        <v>5654</v>
      </c>
      <c r="B5655" t="s">
        <v>762</v>
      </c>
      <c r="C5655" t="s">
        <v>756</v>
      </c>
      <c r="D5655">
        <v>1996</v>
      </c>
      <c r="E5655">
        <v>15614.030468388721</v>
      </c>
      <c r="F5655" t="s">
        <v>753</v>
      </c>
      <c r="G5655" t="s">
        <v>775</v>
      </c>
      <c r="H5655" t="s">
        <v>765</v>
      </c>
      <c r="I5655" t="s">
        <v>777</v>
      </c>
    </row>
    <row r="5656" spans="1:9">
      <c r="A5656">
        <v>5655</v>
      </c>
      <c r="B5656" t="s">
        <v>762</v>
      </c>
      <c r="C5656" t="s">
        <v>756</v>
      </c>
      <c r="D5656">
        <v>1997</v>
      </c>
      <c r="E5656">
        <v>17420.15459814062</v>
      </c>
      <c r="F5656" t="s">
        <v>753</v>
      </c>
      <c r="G5656" t="s">
        <v>775</v>
      </c>
      <c r="H5656" t="s">
        <v>765</v>
      </c>
      <c r="I5656" t="s">
        <v>777</v>
      </c>
    </row>
    <row r="5657" spans="1:9">
      <c r="A5657">
        <v>5656</v>
      </c>
      <c r="B5657" t="s">
        <v>762</v>
      </c>
      <c r="C5657" t="s">
        <v>756</v>
      </c>
      <c r="D5657">
        <v>1998</v>
      </c>
      <c r="E5657">
        <v>15652.03651407104</v>
      </c>
      <c r="F5657" t="s">
        <v>753</v>
      </c>
      <c r="G5657" t="s">
        <v>775</v>
      </c>
      <c r="H5657" t="s">
        <v>765</v>
      </c>
      <c r="I5657" t="s">
        <v>777</v>
      </c>
    </row>
    <row r="5658" spans="1:9">
      <c r="A5658">
        <v>5657</v>
      </c>
      <c r="B5658" t="s">
        <v>762</v>
      </c>
      <c r="C5658" t="s">
        <v>756</v>
      </c>
      <c r="D5658">
        <v>1999</v>
      </c>
      <c r="E5658">
        <v>16720.84457274964</v>
      </c>
      <c r="F5658" t="s">
        <v>753</v>
      </c>
      <c r="G5658" t="s">
        <v>775</v>
      </c>
      <c r="H5658" t="s">
        <v>765</v>
      </c>
      <c r="I5658" t="s">
        <v>777</v>
      </c>
    </row>
    <row r="5659" spans="1:9">
      <c r="A5659">
        <v>5658</v>
      </c>
      <c r="B5659" t="s">
        <v>762</v>
      </c>
      <c r="C5659" t="s">
        <v>756</v>
      </c>
      <c r="D5659">
        <v>2000</v>
      </c>
      <c r="E5659">
        <v>16941.147621439519</v>
      </c>
      <c r="F5659" t="s">
        <v>753</v>
      </c>
      <c r="G5659" t="s">
        <v>775</v>
      </c>
      <c r="H5659" t="s">
        <v>765</v>
      </c>
      <c r="I5659" t="s">
        <v>777</v>
      </c>
    </row>
    <row r="5660" spans="1:9">
      <c r="A5660">
        <v>5659</v>
      </c>
      <c r="B5660" t="s">
        <v>762</v>
      </c>
      <c r="C5660" t="s">
        <v>756</v>
      </c>
      <c r="D5660">
        <v>2001</v>
      </c>
      <c r="E5660">
        <v>18849.666999568599</v>
      </c>
      <c r="F5660" t="s">
        <v>753</v>
      </c>
      <c r="G5660" t="s">
        <v>775</v>
      </c>
      <c r="H5660" t="s">
        <v>765</v>
      </c>
      <c r="I5660" t="s">
        <v>777</v>
      </c>
    </row>
    <row r="5661" spans="1:9">
      <c r="A5661">
        <v>5660</v>
      </c>
      <c r="B5661" t="s">
        <v>762</v>
      </c>
      <c r="C5661" t="s">
        <v>756</v>
      </c>
      <c r="D5661">
        <v>2002</v>
      </c>
      <c r="E5661">
        <v>18433.37877239137</v>
      </c>
      <c r="F5661" t="s">
        <v>753</v>
      </c>
      <c r="G5661" t="s">
        <v>775</v>
      </c>
      <c r="H5661" t="s">
        <v>765</v>
      </c>
      <c r="I5661" t="s">
        <v>777</v>
      </c>
    </row>
    <row r="5662" spans="1:9">
      <c r="A5662">
        <v>5661</v>
      </c>
      <c r="B5662" t="s">
        <v>762</v>
      </c>
      <c r="C5662" t="s">
        <v>756</v>
      </c>
      <c r="D5662">
        <v>2003</v>
      </c>
      <c r="E5662">
        <v>19477.361066111611</v>
      </c>
      <c r="F5662" t="s">
        <v>753</v>
      </c>
      <c r="G5662" t="s">
        <v>775</v>
      </c>
      <c r="H5662" t="s">
        <v>765</v>
      </c>
      <c r="I5662" t="s">
        <v>777</v>
      </c>
    </row>
    <row r="5663" spans="1:9">
      <c r="A5663">
        <v>5662</v>
      </c>
      <c r="B5663" t="s">
        <v>762</v>
      </c>
      <c r="C5663" t="s">
        <v>756</v>
      </c>
      <c r="D5663">
        <v>2004</v>
      </c>
      <c r="E5663">
        <v>18797.494437259051</v>
      </c>
      <c r="F5663" t="s">
        <v>753</v>
      </c>
      <c r="G5663" t="s">
        <v>775</v>
      </c>
      <c r="H5663" t="s">
        <v>765</v>
      </c>
      <c r="I5663" t="s">
        <v>777</v>
      </c>
    </row>
    <row r="5664" spans="1:9">
      <c r="A5664">
        <v>5663</v>
      </c>
      <c r="B5664" t="s">
        <v>762</v>
      </c>
      <c r="C5664" t="s">
        <v>756</v>
      </c>
      <c r="D5664">
        <v>2005</v>
      </c>
      <c r="E5664">
        <v>20179.802656223372</v>
      </c>
      <c r="F5664" t="s">
        <v>753</v>
      </c>
      <c r="G5664" t="s">
        <v>775</v>
      </c>
      <c r="H5664" t="s">
        <v>765</v>
      </c>
      <c r="I5664" t="s">
        <v>777</v>
      </c>
    </row>
    <row r="5665" spans="1:9">
      <c r="A5665">
        <v>5664</v>
      </c>
      <c r="B5665" t="s">
        <v>762</v>
      </c>
      <c r="C5665" t="s">
        <v>756</v>
      </c>
      <c r="D5665">
        <v>2006</v>
      </c>
      <c r="E5665">
        <v>20120.082699929892</v>
      </c>
      <c r="F5665" t="s">
        <v>753</v>
      </c>
      <c r="G5665" t="s">
        <v>775</v>
      </c>
      <c r="H5665" t="s">
        <v>765</v>
      </c>
      <c r="I5665" t="s">
        <v>777</v>
      </c>
    </row>
    <row r="5666" spans="1:9">
      <c r="A5666">
        <v>5665</v>
      </c>
      <c r="B5666" t="s">
        <v>762</v>
      </c>
      <c r="C5666" t="s">
        <v>756</v>
      </c>
      <c r="D5666">
        <v>2007</v>
      </c>
      <c r="E5666">
        <v>18827.51214051541</v>
      </c>
      <c r="F5666" t="s">
        <v>753</v>
      </c>
      <c r="G5666" t="s">
        <v>775</v>
      </c>
      <c r="H5666" t="s">
        <v>765</v>
      </c>
      <c r="I5666" t="s">
        <v>777</v>
      </c>
    </row>
    <row r="5667" spans="1:9">
      <c r="A5667">
        <v>5666</v>
      </c>
      <c r="B5667" t="s">
        <v>762</v>
      </c>
      <c r="C5667" t="s">
        <v>756</v>
      </c>
      <c r="D5667">
        <v>2008</v>
      </c>
      <c r="E5667">
        <v>20179.05356535692</v>
      </c>
      <c r="F5667" t="s">
        <v>753</v>
      </c>
      <c r="G5667" t="s">
        <v>775</v>
      </c>
      <c r="H5667" t="s">
        <v>765</v>
      </c>
      <c r="I5667" t="s">
        <v>777</v>
      </c>
    </row>
    <row r="5668" spans="1:9">
      <c r="A5668">
        <v>5667</v>
      </c>
      <c r="B5668" t="s">
        <v>762</v>
      </c>
      <c r="C5668" t="s">
        <v>756</v>
      </c>
      <c r="D5668">
        <v>2009</v>
      </c>
      <c r="E5668">
        <v>17592.248363525759</v>
      </c>
      <c r="F5668" t="s">
        <v>753</v>
      </c>
      <c r="G5668" t="s">
        <v>775</v>
      </c>
      <c r="H5668" t="s">
        <v>765</v>
      </c>
      <c r="I5668" t="s">
        <v>777</v>
      </c>
    </row>
    <row r="5669" spans="1:9">
      <c r="A5669">
        <v>5668</v>
      </c>
      <c r="B5669" t="s">
        <v>762</v>
      </c>
      <c r="C5669" t="s">
        <v>756</v>
      </c>
      <c r="D5669">
        <v>2010</v>
      </c>
      <c r="E5669">
        <v>17230.98917117207</v>
      </c>
      <c r="F5669" t="s">
        <v>753</v>
      </c>
      <c r="G5669" t="s">
        <v>775</v>
      </c>
      <c r="H5669" t="s">
        <v>765</v>
      </c>
      <c r="I5669" t="s">
        <v>777</v>
      </c>
    </row>
    <row r="5670" spans="1:9">
      <c r="A5670">
        <v>5669</v>
      </c>
      <c r="B5670" t="s">
        <v>762</v>
      </c>
      <c r="C5670" t="s">
        <v>756</v>
      </c>
      <c r="D5670">
        <v>2011</v>
      </c>
      <c r="E5670">
        <v>16664.390881373991</v>
      </c>
      <c r="F5670" t="s">
        <v>753</v>
      </c>
      <c r="G5670" t="s">
        <v>775</v>
      </c>
      <c r="H5670" t="s">
        <v>765</v>
      </c>
      <c r="I5670" t="s">
        <v>777</v>
      </c>
    </row>
    <row r="5671" spans="1:9">
      <c r="A5671">
        <v>5670</v>
      </c>
      <c r="B5671" t="s">
        <v>762</v>
      </c>
      <c r="C5671" t="s">
        <v>756</v>
      </c>
      <c r="D5671">
        <v>2012</v>
      </c>
      <c r="E5671">
        <v>18658.797308857211</v>
      </c>
      <c r="F5671" t="s">
        <v>753</v>
      </c>
      <c r="G5671" t="s">
        <v>775</v>
      </c>
      <c r="H5671" t="s">
        <v>765</v>
      </c>
      <c r="I5671" t="s">
        <v>777</v>
      </c>
    </row>
    <row r="5672" spans="1:9">
      <c r="A5672">
        <v>5671</v>
      </c>
      <c r="B5672" t="s">
        <v>762</v>
      </c>
      <c r="C5672" t="s">
        <v>756</v>
      </c>
      <c r="D5672">
        <v>2013</v>
      </c>
      <c r="E5672">
        <v>17906.479331128259</v>
      </c>
      <c r="F5672" t="s">
        <v>753</v>
      </c>
      <c r="G5672" t="s">
        <v>775</v>
      </c>
      <c r="H5672" t="s">
        <v>765</v>
      </c>
      <c r="I5672" t="s">
        <v>777</v>
      </c>
    </row>
    <row r="5673" spans="1:9">
      <c r="A5673">
        <v>5672</v>
      </c>
      <c r="B5673" t="s">
        <v>762</v>
      </c>
      <c r="C5673" t="s">
        <v>756</v>
      </c>
      <c r="D5673">
        <v>2014</v>
      </c>
      <c r="E5673">
        <v>17714.56449835654</v>
      </c>
      <c r="F5673" t="s">
        <v>753</v>
      </c>
      <c r="G5673" t="s">
        <v>775</v>
      </c>
      <c r="H5673" t="s">
        <v>765</v>
      </c>
      <c r="I5673" t="s">
        <v>777</v>
      </c>
    </row>
    <row r="5674" spans="1:9">
      <c r="A5674">
        <v>5673</v>
      </c>
      <c r="B5674" t="s">
        <v>762</v>
      </c>
      <c r="C5674" t="s">
        <v>756</v>
      </c>
      <c r="D5674">
        <v>2015</v>
      </c>
      <c r="E5674">
        <v>17477.36610041044</v>
      </c>
      <c r="F5674" t="s">
        <v>753</v>
      </c>
      <c r="G5674" t="s">
        <v>775</v>
      </c>
      <c r="H5674" t="s">
        <v>765</v>
      </c>
      <c r="I5674" t="s">
        <v>777</v>
      </c>
    </row>
    <row r="5675" spans="1:9">
      <c r="A5675">
        <v>5674</v>
      </c>
      <c r="B5675" t="s">
        <v>762</v>
      </c>
      <c r="C5675" t="s">
        <v>756</v>
      </c>
      <c r="D5675">
        <v>2016</v>
      </c>
      <c r="E5675">
        <v>16044.243638906601</v>
      </c>
      <c r="F5675" t="s">
        <v>753</v>
      </c>
      <c r="G5675" t="s">
        <v>775</v>
      </c>
      <c r="H5675" t="s">
        <v>765</v>
      </c>
      <c r="I5675" t="s">
        <v>777</v>
      </c>
    </row>
    <row r="5676" spans="1:9">
      <c r="A5676">
        <v>5675</v>
      </c>
      <c r="B5676" t="s">
        <v>762</v>
      </c>
      <c r="C5676" t="s">
        <v>756</v>
      </c>
      <c r="D5676">
        <v>2017</v>
      </c>
      <c r="E5676">
        <v>16691.590663927262</v>
      </c>
      <c r="F5676" t="s">
        <v>753</v>
      </c>
      <c r="G5676" t="s">
        <v>775</v>
      </c>
      <c r="H5676" t="s">
        <v>765</v>
      </c>
      <c r="I5676" t="s">
        <v>777</v>
      </c>
    </row>
    <row r="5677" spans="1:9">
      <c r="A5677">
        <v>5676</v>
      </c>
      <c r="B5677" t="s">
        <v>762</v>
      </c>
      <c r="C5677" t="s">
        <v>756</v>
      </c>
      <c r="D5677">
        <v>2018</v>
      </c>
      <c r="E5677">
        <v>16462.406678813019</v>
      </c>
      <c r="F5677" t="s">
        <v>753</v>
      </c>
      <c r="G5677" t="s">
        <v>775</v>
      </c>
      <c r="H5677" t="s">
        <v>765</v>
      </c>
      <c r="I5677" t="s">
        <v>777</v>
      </c>
    </row>
    <row r="5678" spans="1:9">
      <c r="A5678">
        <v>5677</v>
      </c>
      <c r="B5678" t="s">
        <v>762</v>
      </c>
      <c r="C5678" t="s">
        <v>756</v>
      </c>
      <c r="D5678">
        <v>2019</v>
      </c>
      <c r="E5678">
        <v>17956.832293724721</v>
      </c>
      <c r="F5678" t="s">
        <v>753</v>
      </c>
      <c r="G5678" t="s">
        <v>775</v>
      </c>
      <c r="H5678" t="s">
        <v>765</v>
      </c>
      <c r="I5678" t="s">
        <v>777</v>
      </c>
    </row>
    <row r="5679" spans="1:9">
      <c r="A5679">
        <v>5678</v>
      </c>
      <c r="B5679" t="s">
        <v>762</v>
      </c>
      <c r="C5679" t="s">
        <v>756</v>
      </c>
      <c r="D5679">
        <v>2020</v>
      </c>
      <c r="E5679">
        <v>17085.146295700801</v>
      </c>
      <c r="F5679" t="s">
        <v>753</v>
      </c>
      <c r="G5679" t="s">
        <v>775</v>
      </c>
      <c r="H5679" t="s">
        <v>765</v>
      </c>
      <c r="I5679" t="s">
        <v>777</v>
      </c>
    </row>
    <row r="5680" spans="1:9">
      <c r="A5680">
        <v>5679</v>
      </c>
      <c r="B5680" t="s">
        <v>762</v>
      </c>
      <c r="C5680" t="s">
        <v>756</v>
      </c>
      <c r="D5680">
        <v>2021</v>
      </c>
      <c r="E5680">
        <v>16929.675067652021</v>
      </c>
      <c r="F5680" t="s">
        <v>753</v>
      </c>
      <c r="G5680" t="s">
        <v>775</v>
      </c>
      <c r="H5680" t="s">
        <v>765</v>
      </c>
      <c r="I5680" t="s">
        <v>777</v>
      </c>
    </row>
    <row r="5681" spans="1:9">
      <c r="A5681">
        <v>5680</v>
      </c>
      <c r="B5681" t="s">
        <v>762</v>
      </c>
      <c r="C5681" t="s">
        <v>756</v>
      </c>
      <c r="D5681">
        <v>2022</v>
      </c>
      <c r="E5681">
        <v>14719.827020432011</v>
      </c>
      <c r="F5681" t="s">
        <v>753</v>
      </c>
      <c r="G5681" t="s">
        <v>775</v>
      </c>
      <c r="H5681" t="s">
        <v>765</v>
      </c>
      <c r="I5681" t="s">
        <v>777</v>
      </c>
    </row>
    <row r="5682" spans="1:9">
      <c r="A5682">
        <v>5681</v>
      </c>
      <c r="B5682" t="s">
        <v>762</v>
      </c>
      <c r="C5682" t="s">
        <v>756</v>
      </c>
      <c r="D5682">
        <v>2023</v>
      </c>
      <c r="E5682">
        <v>14067.79874719576</v>
      </c>
      <c r="F5682" t="s">
        <v>753</v>
      </c>
      <c r="G5682" t="s">
        <v>775</v>
      </c>
      <c r="H5682" t="s">
        <v>765</v>
      </c>
      <c r="I5682" t="s">
        <v>777</v>
      </c>
    </row>
    <row r="5683" spans="1:9">
      <c r="A5683">
        <v>5682</v>
      </c>
      <c r="B5683" t="s">
        <v>762</v>
      </c>
      <c r="C5683" t="s">
        <v>756</v>
      </c>
      <c r="D5683">
        <v>2024</v>
      </c>
      <c r="E5683">
        <v>14599.57632</v>
      </c>
      <c r="F5683" t="s">
        <v>753</v>
      </c>
      <c r="G5683" t="s">
        <v>775</v>
      </c>
      <c r="H5683" t="s">
        <v>765</v>
      </c>
      <c r="I5683" t="s">
        <v>777</v>
      </c>
    </row>
    <row r="5684" spans="1:9">
      <c r="A5684">
        <v>5683</v>
      </c>
      <c r="B5684" t="s">
        <v>762</v>
      </c>
      <c r="C5684" t="s">
        <v>756</v>
      </c>
      <c r="D5684">
        <v>2025</v>
      </c>
      <c r="E5684">
        <v>15040.590850000001</v>
      </c>
      <c r="F5684" t="s">
        <v>753</v>
      </c>
      <c r="G5684" t="s">
        <v>775</v>
      </c>
      <c r="H5684" t="s">
        <v>765</v>
      </c>
      <c r="I5684" t="s">
        <v>777</v>
      </c>
    </row>
    <row r="5685" spans="1:9">
      <c r="A5685">
        <v>5684</v>
      </c>
      <c r="B5685" t="s">
        <v>762</v>
      </c>
      <c r="C5685" t="s">
        <v>756</v>
      </c>
      <c r="D5685">
        <v>2026</v>
      </c>
      <c r="E5685">
        <v>14993.01917</v>
      </c>
      <c r="F5685" t="s">
        <v>753</v>
      </c>
      <c r="G5685" t="s">
        <v>775</v>
      </c>
      <c r="H5685" t="s">
        <v>765</v>
      </c>
      <c r="I5685" t="s">
        <v>777</v>
      </c>
    </row>
    <row r="5686" spans="1:9">
      <c r="A5686">
        <v>5685</v>
      </c>
      <c r="B5686" t="s">
        <v>762</v>
      </c>
      <c r="C5686" t="s">
        <v>756</v>
      </c>
      <c r="D5686">
        <v>2027</v>
      </c>
      <c r="E5686">
        <v>14867.15223</v>
      </c>
      <c r="F5686" t="s">
        <v>753</v>
      </c>
      <c r="G5686" t="s">
        <v>775</v>
      </c>
      <c r="H5686" t="s">
        <v>765</v>
      </c>
      <c r="I5686" t="s">
        <v>777</v>
      </c>
    </row>
    <row r="5687" spans="1:9">
      <c r="A5687">
        <v>5686</v>
      </c>
      <c r="B5687" t="s">
        <v>762</v>
      </c>
      <c r="C5687" t="s">
        <v>756</v>
      </c>
      <c r="D5687">
        <v>2028</v>
      </c>
      <c r="E5687">
        <v>14481.88428</v>
      </c>
      <c r="F5687" t="s">
        <v>753</v>
      </c>
      <c r="G5687" t="s">
        <v>775</v>
      </c>
      <c r="H5687" t="s">
        <v>765</v>
      </c>
      <c r="I5687" t="s">
        <v>777</v>
      </c>
    </row>
    <row r="5688" spans="1:9">
      <c r="A5688">
        <v>5687</v>
      </c>
      <c r="B5688" t="s">
        <v>762</v>
      </c>
      <c r="C5688" t="s">
        <v>756</v>
      </c>
      <c r="D5688">
        <v>2029</v>
      </c>
      <c r="E5688">
        <v>13568.140359999999</v>
      </c>
      <c r="F5688" t="s">
        <v>753</v>
      </c>
      <c r="G5688" t="s">
        <v>775</v>
      </c>
      <c r="H5688" t="s">
        <v>765</v>
      </c>
      <c r="I5688" t="s">
        <v>777</v>
      </c>
    </row>
    <row r="5689" spans="1:9">
      <c r="A5689">
        <v>5688</v>
      </c>
      <c r="B5689" t="s">
        <v>762</v>
      </c>
      <c r="C5689" t="s">
        <v>756</v>
      </c>
      <c r="D5689">
        <v>2030</v>
      </c>
      <c r="E5689">
        <v>12395.345520000001</v>
      </c>
      <c r="F5689" t="s">
        <v>753</v>
      </c>
      <c r="G5689" t="s">
        <v>775</v>
      </c>
      <c r="H5689" t="s">
        <v>765</v>
      </c>
      <c r="I5689" t="s">
        <v>777</v>
      </c>
    </row>
    <row r="5690" spans="1:9">
      <c r="A5690">
        <v>5689</v>
      </c>
      <c r="B5690" t="s">
        <v>762</v>
      </c>
      <c r="C5690" t="s">
        <v>756</v>
      </c>
      <c r="D5690">
        <v>2031</v>
      </c>
      <c r="E5690">
        <v>12326.657279999999</v>
      </c>
      <c r="F5690" t="s">
        <v>753</v>
      </c>
      <c r="G5690" t="s">
        <v>775</v>
      </c>
      <c r="H5690" t="s">
        <v>765</v>
      </c>
      <c r="I5690" t="s">
        <v>777</v>
      </c>
    </row>
    <row r="5691" spans="1:9">
      <c r="A5691">
        <v>5690</v>
      </c>
      <c r="B5691" t="s">
        <v>762</v>
      </c>
      <c r="C5691" t="s">
        <v>756</v>
      </c>
      <c r="D5691">
        <v>2032</v>
      </c>
      <c r="E5691">
        <v>12037.038979999999</v>
      </c>
      <c r="F5691" t="s">
        <v>753</v>
      </c>
      <c r="G5691" t="s">
        <v>775</v>
      </c>
      <c r="H5691" t="s">
        <v>765</v>
      </c>
      <c r="I5691" t="s">
        <v>777</v>
      </c>
    </row>
    <row r="5692" spans="1:9">
      <c r="A5692">
        <v>5691</v>
      </c>
      <c r="B5692" t="s">
        <v>762</v>
      </c>
      <c r="C5692" t="s">
        <v>756</v>
      </c>
      <c r="D5692">
        <v>2033</v>
      </c>
      <c r="E5692">
        <v>11796.80049</v>
      </c>
      <c r="F5692" t="s">
        <v>753</v>
      </c>
      <c r="G5692" t="s">
        <v>775</v>
      </c>
      <c r="H5692" t="s">
        <v>765</v>
      </c>
      <c r="I5692" t="s">
        <v>777</v>
      </c>
    </row>
    <row r="5693" spans="1:9">
      <c r="A5693">
        <v>5692</v>
      </c>
      <c r="B5693" t="s">
        <v>762</v>
      </c>
      <c r="C5693" t="s">
        <v>756</v>
      </c>
      <c r="D5693">
        <v>2034</v>
      </c>
      <c r="E5693">
        <v>11619.65293</v>
      </c>
      <c r="F5693" t="s">
        <v>753</v>
      </c>
      <c r="G5693" t="s">
        <v>775</v>
      </c>
      <c r="H5693" t="s">
        <v>765</v>
      </c>
      <c r="I5693" t="s">
        <v>777</v>
      </c>
    </row>
    <row r="5694" spans="1:9">
      <c r="A5694">
        <v>5693</v>
      </c>
      <c r="B5694" t="s">
        <v>762</v>
      </c>
      <c r="C5694" t="s">
        <v>756</v>
      </c>
      <c r="D5694">
        <v>2035</v>
      </c>
      <c r="E5694">
        <v>11382.342930000001</v>
      </c>
      <c r="F5694" t="s">
        <v>753</v>
      </c>
      <c r="G5694" t="s">
        <v>775</v>
      </c>
      <c r="H5694" t="s">
        <v>765</v>
      </c>
      <c r="I5694" t="s">
        <v>777</v>
      </c>
    </row>
    <row r="5695" spans="1:9">
      <c r="A5695">
        <v>5694</v>
      </c>
      <c r="B5695" t="s">
        <v>762</v>
      </c>
      <c r="C5695" t="s">
        <v>756</v>
      </c>
      <c r="D5695">
        <v>2036</v>
      </c>
      <c r="E5695">
        <v>11482.9465</v>
      </c>
      <c r="F5695" t="s">
        <v>753</v>
      </c>
      <c r="G5695" t="s">
        <v>775</v>
      </c>
      <c r="H5695" t="s">
        <v>765</v>
      </c>
      <c r="I5695" t="s">
        <v>777</v>
      </c>
    </row>
    <row r="5696" spans="1:9">
      <c r="A5696">
        <v>5695</v>
      </c>
      <c r="B5696" t="s">
        <v>762</v>
      </c>
      <c r="C5696" t="s">
        <v>756</v>
      </c>
      <c r="D5696">
        <v>2037</v>
      </c>
      <c r="E5696">
        <v>11359.947539999999</v>
      </c>
      <c r="F5696" t="s">
        <v>753</v>
      </c>
      <c r="G5696" t="s">
        <v>775</v>
      </c>
      <c r="H5696" t="s">
        <v>765</v>
      </c>
      <c r="I5696" t="s">
        <v>777</v>
      </c>
    </row>
    <row r="5697" spans="1:9">
      <c r="A5697">
        <v>5696</v>
      </c>
      <c r="B5697" t="s">
        <v>762</v>
      </c>
      <c r="C5697" t="s">
        <v>756</v>
      </c>
      <c r="D5697">
        <v>2038</v>
      </c>
      <c r="E5697">
        <v>11337.522059999999</v>
      </c>
      <c r="F5697" t="s">
        <v>753</v>
      </c>
      <c r="G5697" t="s">
        <v>775</v>
      </c>
      <c r="H5697" t="s">
        <v>765</v>
      </c>
      <c r="I5697" t="s">
        <v>777</v>
      </c>
    </row>
    <row r="5698" spans="1:9">
      <c r="A5698">
        <v>5697</v>
      </c>
      <c r="B5698" t="s">
        <v>762</v>
      </c>
      <c r="C5698" t="s">
        <v>756</v>
      </c>
      <c r="D5698">
        <v>2039</v>
      </c>
      <c r="E5698">
        <v>11454.07172</v>
      </c>
      <c r="F5698" t="s">
        <v>753</v>
      </c>
      <c r="G5698" t="s">
        <v>775</v>
      </c>
      <c r="H5698" t="s">
        <v>765</v>
      </c>
      <c r="I5698" t="s">
        <v>777</v>
      </c>
    </row>
    <row r="5699" spans="1:9">
      <c r="A5699">
        <v>5698</v>
      </c>
      <c r="B5699" t="s">
        <v>762</v>
      </c>
      <c r="C5699" t="s">
        <v>756</v>
      </c>
      <c r="D5699">
        <v>2040</v>
      </c>
      <c r="E5699">
        <v>10486.86896</v>
      </c>
      <c r="F5699" t="s">
        <v>753</v>
      </c>
      <c r="G5699" t="s">
        <v>775</v>
      </c>
      <c r="H5699" t="s">
        <v>765</v>
      </c>
      <c r="I5699" t="s">
        <v>777</v>
      </c>
    </row>
    <row r="5700" spans="1:9">
      <c r="A5700">
        <v>5699</v>
      </c>
      <c r="B5700" t="s">
        <v>762</v>
      </c>
      <c r="C5700" t="s">
        <v>756</v>
      </c>
      <c r="D5700">
        <v>2041</v>
      </c>
      <c r="E5700">
        <v>9793.9841390000001</v>
      </c>
      <c r="F5700" t="s">
        <v>753</v>
      </c>
      <c r="G5700" t="s">
        <v>775</v>
      </c>
      <c r="H5700" t="s">
        <v>765</v>
      </c>
      <c r="I5700" t="s">
        <v>777</v>
      </c>
    </row>
    <row r="5701" spans="1:9">
      <c r="A5701">
        <v>5700</v>
      </c>
      <c r="B5701" t="s">
        <v>762</v>
      </c>
      <c r="C5701" t="s">
        <v>756</v>
      </c>
      <c r="D5701">
        <v>2042</v>
      </c>
      <c r="E5701">
        <v>9561.1896579999993</v>
      </c>
      <c r="F5701" t="s">
        <v>753</v>
      </c>
      <c r="G5701" t="s">
        <v>775</v>
      </c>
      <c r="H5701" t="s">
        <v>765</v>
      </c>
      <c r="I5701" t="s">
        <v>777</v>
      </c>
    </row>
    <row r="5702" spans="1:9">
      <c r="A5702">
        <v>5701</v>
      </c>
      <c r="B5702" t="s">
        <v>762</v>
      </c>
      <c r="C5702" t="s">
        <v>756</v>
      </c>
      <c r="D5702">
        <v>2043</v>
      </c>
      <c r="E5702">
        <v>9614.6691630000005</v>
      </c>
      <c r="F5702" t="s">
        <v>753</v>
      </c>
      <c r="G5702" t="s">
        <v>775</v>
      </c>
      <c r="H5702" t="s">
        <v>765</v>
      </c>
      <c r="I5702" t="s">
        <v>777</v>
      </c>
    </row>
    <row r="5703" spans="1:9">
      <c r="A5703">
        <v>5702</v>
      </c>
      <c r="B5703" t="s">
        <v>762</v>
      </c>
      <c r="C5703" t="s">
        <v>756</v>
      </c>
      <c r="D5703">
        <v>2044</v>
      </c>
      <c r="E5703">
        <v>10103.61491</v>
      </c>
      <c r="F5703" t="s">
        <v>753</v>
      </c>
      <c r="G5703" t="s">
        <v>775</v>
      </c>
      <c r="H5703" t="s">
        <v>765</v>
      </c>
      <c r="I5703" t="s">
        <v>777</v>
      </c>
    </row>
    <row r="5704" spans="1:9">
      <c r="A5704">
        <v>5703</v>
      </c>
      <c r="B5704" t="s">
        <v>762</v>
      </c>
      <c r="C5704" t="s">
        <v>756</v>
      </c>
      <c r="D5704">
        <v>2045</v>
      </c>
      <c r="E5704">
        <v>10040.702149999999</v>
      </c>
      <c r="F5704" t="s">
        <v>753</v>
      </c>
      <c r="G5704" t="s">
        <v>775</v>
      </c>
      <c r="H5704" t="s">
        <v>765</v>
      </c>
      <c r="I5704" t="s">
        <v>777</v>
      </c>
    </row>
    <row r="5705" spans="1:9">
      <c r="A5705">
        <v>5704</v>
      </c>
      <c r="B5705" t="s">
        <v>762</v>
      </c>
      <c r="C5705" t="s">
        <v>756</v>
      </c>
      <c r="D5705">
        <v>2046</v>
      </c>
      <c r="E5705">
        <v>10042.18994</v>
      </c>
      <c r="F5705" t="s">
        <v>753</v>
      </c>
      <c r="G5705" t="s">
        <v>775</v>
      </c>
      <c r="H5705" t="s">
        <v>765</v>
      </c>
      <c r="I5705" t="s">
        <v>777</v>
      </c>
    </row>
    <row r="5706" spans="1:9">
      <c r="A5706">
        <v>5705</v>
      </c>
      <c r="B5706" t="s">
        <v>762</v>
      </c>
      <c r="C5706" t="s">
        <v>756</v>
      </c>
      <c r="D5706">
        <v>2047</v>
      </c>
      <c r="E5706">
        <v>10175.163329999999</v>
      </c>
      <c r="F5706" t="s">
        <v>753</v>
      </c>
      <c r="G5706" t="s">
        <v>775</v>
      </c>
      <c r="H5706" t="s">
        <v>765</v>
      </c>
      <c r="I5706" t="s">
        <v>777</v>
      </c>
    </row>
    <row r="5707" spans="1:9">
      <c r="A5707">
        <v>5706</v>
      </c>
      <c r="B5707" t="s">
        <v>762</v>
      </c>
      <c r="C5707" t="s">
        <v>756</v>
      </c>
      <c r="D5707">
        <v>2048</v>
      </c>
      <c r="E5707">
        <v>10329.34864</v>
      </c>
      <c r="F5707" t="s">
        <v>753</v>
      </c>
      <c r="G5707" t="s">
        <v>775</v>
      </c>
      <c r="H5707" t="s">
        <v>765</v>
      </c>
      <c r="I5707" t="s">
        <v>777</v>
      </c>
    </row>
    <row r="5708" spans="1:9">
      <c r="A5708">
        <v>5707</v>
      </c>
      <c r="B5708" t="s">
        <v>762</v>
      </c>
      <c r="C5708" t="s">
        <v>756</v>
      </c>
      <c r="D5708">
        <v>2049</v>
      </c>
      <c r="E5708">
        <v>10389.22855</v>
      </c>
      <c r="F5708" t="s">
        <v>753</v>
      </c>
      <c r="G5708" t="s">
        <v>775</v>
      </c>
      <c r="H5708" t="s">
        <v>765</v>
      </c>
      <c r="I5708" t="s">
        <v>777</v>
      </c>
    </row>
    <row r="5709" spans="1:9">
      <c r="A5709">
        <v>5708</v>
      </c>
      <c r="B5709" t="s">
        <v>762</v>
      </c>
      <c r="C5709" t="s">
        <v>756</v>
      </c>
      <c r="D5709">
        <v>2050</v>
      </c>
      <c r="E5709">
        <v>10485.282939999999</v>
      </c>
      <c r="F5709" t="s">
        <v>753</v>
      </c>
      <c r="G5709" t="s">
        <v>775</v>
      </c>
      <c r="H5709" t="s">
        <v>765</v>
      </c>
      <c r="I5709" t="s">
        <v>777</v>
      </c>
    </row>
    <row r="5710" spans="1:9">
      <c r="A5710">
        <v>5709</v>
      </c>
      <c r="B5710" t="s">
        <v>762</v>
      </c>
      <c r="C5710" t="s">
        <v>757</v>
      </c>
      <c r="D5710">
        <v>1990</v>
      </c>
      <c r="E5710">
        <v>97.22584113491844</v>
      </c>
      <c r="F5710" t="s">
        <v>753</v>
      </c>
      <c r="G5710" t="s">
        <v>775</v>
      </c>
      <c r="H5710" t="s">
        <v>765</v>
      </c>
      <c r="I5710" t="s">
        <v>777</v>
      </c>
    </row>
    <row r="5711" spans="1:9">
      <c r="A5711">
        <v>5710</v>
      </c>
      <c r="B5711" t="s">
        <v>762</v>
      </c>
      <c r="C5711" t="s">
        <v>757</v>
      </c>
      <c r="D5711">
        <v>1991</v>
      </c>
      <c r="E5711">
        <v>94.273860597722447</v>
      </c>
      <c r="F5711" t="s">
        <v>753</v>
      </c>
      <c r="G5711" t="s">
        <v>775</v>
      </c>
      <c r="H5711" t="s">
        <v>765</v>
      </c>
      <c r="I5711" t="s">
        <v>777</v>
      </c>
    </row>
    <row r="5712" spans="1:9">
      <c r="A5712">
        <v>5711</v>
      </c>
      <c r="B5712" t="s">
        <v>762</v>
      </c>
      <c r="C5712" t="s">
        <v>757</v>
      </c>
      <c r="D5712">
        <v>1992</v>
      </c>
      <c r="E5712">
        <v>101.8018139228632</v>
      </c>
      <c r="F5712" t="s">
        <v>753</v>
      </c>
      <c r="G5712" t="s">
        <v>775</v>
      </c>
      <c r="H5712" t="s">
        <v>765</v>
      </c>
      <c r="I5712" t="s">
        <v>777</v>
      </c>
    </row>
    <row r="5713" spans="1:9">
      <c r="A5713">
        <v>5712</v>
      </c>
      <c r="B5713" t="s">
        <v>762</v>
      </c>
      <c r="C5713" t="s">
        <v>757</v>
      </c>
      <c r="D5713">
        <v>1993</v>
      </c>
      <c r="E5713">
        <v>100.4729158486728</v>
      </c>
      <c r="F5713" t="s">
        <v>753</v>
      </c>
      <c r="G5713" t="s">
        <v>775</v>
      </c>
      <c r="H5713" t="s">
        <v>765</v>
      </c>
      <c r="I5713" t="s">
        <v>777</v>
      </c>
    </row>
    <row r="5714" spans="1:9">
      <c r="A5714">
        <v>5713</v>
      </c>
      <c r="B5714" t="s">
        <v>762</v>
      </c>
      <c r="C5714" t="s">
        <v>757</v>
      </c>
      <c r="D5714">
        <v>1994</v>
      </c>
      <c r="E5714">
        <v>107.4163232452433</v>
      </c>
      <c r="F5714" t="s">
        <v>753</v>
      </c>
      <c r="G5714" t="s">
        <v>775</v>
      </c>
      <c r="H5714" t="s">
        <v>765</v>
      </c>
      <c r="I5714" t="s">
        <v>777</v>
      </c>
    </row>
    <row r="5715" spans="1:9">
      <c r="A5715">
        <v>5714</v>
      </c>
      <c r="B5715" t="s">
        <v>762</v>
      </c>
      <c r="C5715" t="s">
        <v>757</v>
      </c>
      <c r="D5715">
        <v>1995</v>
      </c>
      <c r="E5715">
        <v>106.3076102402914</v>
      </c>
      <c r="F5715" t="s">
        <v>753</v>
      </c>
      <c r="G5715" t="s">
        <v>775</v>
      </c>
      <c r="H5715" t="s">
        <v>765</v>
      </c>
      <c r="I5715" t="s">
        <v>777</v>
      </c>
    </row>
    <row r="5716" spans="1:9">
      <c r="A5716">
        <v>5715</v>
      </c>
      <c r="B5716" t="s">
        <v>762</v>
      </c>
      <c r="C5716" t="s">
        <v>757</v>
      </c>
      <c r="D5716">
        <v>1996</v>
      </c>
      <c r="E5716">
        <v>103.4815301505564</v>
      </c>
      <c r="F5716" t="s">
        <v>753</v>
      </c>
      <c r="G5716" t="s">
        <v>775</v>
      </c>
      <c r="H5716" t="s">
        <v>765</v>
      </c>
      <c r="I5716" t="s">
        <v>777</v>
      </c>
    </row>
    <row r="5717" spans="1:9">
      <c r="A5717">
        <v>5716</v>
      </c>
      <c r="B5717" t="s">
        <v>762</v>
      </c>
      <c r="C5717" t="s">
        <v>757</v>
      </c>
      <c r="D5717">
        <v>1997</v>
      </c>
      <c r="E5717">
        <v>104.28590636242249</v>
      </c>
      <c r="F5717" t="s">
        <v>753</v>
      </c>
      <c r="G5717" t="s">
        <v>775</v>
      </c>
      <c r="H5717" t="s">
        <v>765</v>
      </c>
      <c r="I5717" t="s">
        <v>777</v>
      </c>
    </row>
    <row r="5718" spans="1:9">
      <c r="A5718">
        <v>5717</v>
      </c>
      <c r="B5718" t="s">
        <v>762</v>
      </c>
      <c r="C5718" t="s">
        <v>757</v>
      </c>
      <c r="D5718">
        <v>1998</v>
      </c>
      <c r="E5718">
        <v>100.50224858487969</v>
      </c>
      <c r="F5718" t="s">
        <v>753</v>
      </c>
      <c r="G5718" t="s">
        <v>775</v>
      </c>
      <c r="H5718" t="s">
        <v>765</v>
      </c>
      <c r="I5718" t="s">
        <v>777</v>
      </c>
    </row>
    <row r="5719" spans="1:9">
      <c r="A5719">
        <v>5718</v>
      </c>
      <c r="B5719" t="s">
        <v>762</v>
      </c>
      <c r="C5719" t="s">
        <v>757</v>
      </c>
      <c r="D5719">
        <v>1999</v>
      </c>
      <c r="E5719">
        <v>106.58094940013</v>
      </c>
      <c r="F5719" t="s">
        <v>753</v>
      </c>
      <c r="G5719" t="s">
        <v>775</v>
      </c>
      <c r="H5719" t="s">
        <v>765</v>
      </c>
      <c r="I5719" t="s">
        <v>777</v>
      </c>
    </row>
    <row r="5720" spans="1:9">
      <c r="A5720">
        <v>5719</v>
      </c>
      <c r="B5720" t="s">
        <v>762</v>
      </c>
      <c r="C5720" t="s">
        <v>757</v>
      </c>
      <c r="D5720">
        <v>2000</v>
      </c>
      <c r="E5720">
        <v>107.85985469562659</v>
      </c>
      <c r="F5720" t="s">
        <v>753</v>
      </c>
      <c r="G5720" t="s">
        <v>775</v>
      </c>
      <c r="H5720" t="s">
        <v>765</v>
      </c>
      <c r="I5720" t="s">
        <v>777</v>
      </c>
    </row>
    <row r="5721" spans="1:9">
      <c r="A5721">
        <v>5720</v>
      </c>
      <c r="B5721" t="s">
        <v>762</v>
      </c>
      <c r="C5721" t="s">
        <v>757</v>
      </c>
      <c r="D5721">
        <v>2001</v>
      </c>
      <c r="E5721">
        <v>112.7540391810805</v>
      </c>
      <c r="F5721" t="s">
        <v>753</v>
      </c>
      <c r="G5721" t="s">
        <v>775</v>
      </c>
      <c r="H5721" t="s">
        <v>765</v>
      </c>
      <c r="I5721" t="s">
        <v>777</v>
      </c>
    </row>
    <row r="5722" spans="1:9">
      <c r="A5722">
        <v>5721</v>
      </c>
      <c r="B5722" t="s">
        <v>762</v>
      </c>
      <c r="C5722" t="s">
        <v>757</v>
      </c>
      <c r="D5722">
        <v>2002</v>
      </c>
      <c r="E5722">
        <v>117.63589526538949</v>
      </c>
      <c r="F5722" t="s">
        <v>753</v>
      </c>
      <c r="G5722" t="s">
        <v>775</v>
      </c>
      <c r="H5722" t="s">
        <v>765</v>
      </c>
      <c r="I5722" t="s">
        <v>777</v>
      </c>
    </row>
    <row r="5723" spans="1:9">
      <c r="A5723">
        <v>5722</v>
      </c>
      <c r="B5723" t="s">
        <v>762</v>
      </c>
      <c r="C5723" t="s">
        <v>757</v>
      </c>
      <c r="D5723">
        <v>2003</v>
      </c>
      <c r="E5723">
        <v>126.9339172393048</v>
      </c>
      <c r="F5723" t="s">
        <v>753</v>
      </c>
      <c r="G5723" t="s">
        <v>775</v>
      </c>
      <c r="H5723" t="s">
        <v>765</v>
      </c>
      <c r="I5723" t="s">
        <v>777</v>
      </c>
    </row>
    <row r="5724" spans="1:9">
      <c r="A5724">
        <v>5723</v>
      </c>
      <c r="B5724" t="s">
        <v>762</v>
      </c>
      <c r="C5724" t="s">
        <v>757</v>
      </c>
      <c r="D5724">
        <v>2004</v>
      </c>
      <c r="E5724">
        <v>131.62394862131151</v>
      </c>
      <c r="F5724" t="s">
        <v>753</v>
      </c>
      <c r="G5724" t="s">
        <v>775</v>
      </c>
      <c r="H5724" t="s">
        <v>765</v>
      </c>
      <c r="I5724" t="s">
        <v>777</v>
      </c>
    </row>
    <row r="5725" spans="1:9">
      <c r="A5725">
        <v>5724</v>
      </c>
      <c r="B5725" t="s">
        <v>762</v>
      </c>
      <c r="C5725" t="s">
        <v>757</v>
      </c>
      <c r="D5725">
        <v>2005</v>
      </c>
      <c r="E5725">
        <v>137.34819864491519</v>
      </c>
      <c r="F5725" t="s">
        <v>753</v>
      </c>
      <c r="G5725" t="s">
        <v>775</v>
      </c>
      <c r="H5725" t="s">
        <v>765</v>
      </c>
      <c r="I5725" t="s">
        <v>777</v>
      </c>
    </row>
    <row r="5726" spans="1:9">
      <c r="A5726">
        <v>5725</v>
      </c>
      <c r="B5726" t="s">
        <v>762</v>
      </c>
      <c r="C5726" t="s">
        <v>757</v>
      </c>
      <c r="D5726">
        <v>2006</v>
      </c>
      <c r="E5726">
        <v>136.2982740160279</v>
      </c>
      <c r="F5726" t="s">
        <v>753</v>
      </c>
      <c r="G5726" t="s">
        <v>775</v>
      </c>
      <c r="H5726" t="s">
        <v>765</v>
      </c>
      <c r="I5726" t="s">
        <v>777</v>
      </c>
    </row>
    <row r="5727" spans="1:9">
      <c r="A5727">
        <v>5726</v>
      </c>
      <c r="B5727" t="s">
        <v>762</v>
      </c>
      <c r="C5727" t="s">
        <v>757</v>
      </c>
      <c r="D5727">
        <v>2007</v>
      </c>
      <c r="E5727">
        <v>127.89511859557351</v>
      </c>
      <c r="F5727" t="s">
        <v>753</v>
      </c>
      <c r="G5727" t="s">
        <v>775</v>
      </c>
      <c r="H5727" t="s">
        <v>765</v>
      </c>
      <c r="I5727" t="s">
        <v>777</v>
      </c>
    </row>
    <row r="5728" spans="1:9">
      <c r="A5728">
        <v>5727</v>
      </c>
      <c r="B5728" t="s">
        <v>762</v>
      </c>
      <c r="C5728" t="s">
        <v>757</v>
      </c>
      <c r="D5728">
        <v>2008</v>
      </c>
      <c r="E5728">
        <v>130.08752468871009</v>
      </c>
      <c r="F5728" t="s">
        <v>753</v>
      </c>
      <c r="G5728" t="s">
        <v>775</v>
      </c>
      <c r="H5728" t="s">
        <v>765</v>
      </c>
      <c r="I5728" t="s">
        <v>777</v>
      </c>
    </row>
    <row r="5729" spans="1:9">
      <c r="A5729">
        <v>5728</v>
      </c>
      <c r="B5729" t="s">
        <v>762</v>
      </c>
      <c r="C5729" t="s">
        <v>757</v>
      </c>
      <c r="D5729">
        <v>2009</v>
      </c>
      <c r="E5729">
        <v>117.5794629424736</v>
      </c>
      <c r="F5729" t="s">
        <v>753</v>
      </c>
      <c r="G5729" t="s">
        <v>775</v>
      </c>
      <c r="H5729" t="s">
        <v>765</v>
      </c>
      <c r="I5729" t="s">
        <v>777</v>
      </c>
    </row>
    <row r="5730" spans="1:9">
      <c r="A5730">
        <v>5729</v>
      </c>
      <c r="B5730" t="s">
        <v>762</v>
      </c>
      <c r="C5730" t="s">
        <v>757</v>
      </c>
      <c r="D5730">
        <v>2010</v>
      </c>
      <c r="E5730">
        <v>113.49040731721939</v>
      </c>
      <c r="F5730" t="s">
        <v>753</v>
      </c>
      <c r="G5730" t="s">
        <v>775</v>
      </c>
      <c r="H5730" t="s">
        <v>765</v>
      </c>
      <c r="I5730" t="s">
        <v>777</v>
      </c>
    </row>
    <row r="5731" spans="1:9">
      <c r="A5731">
        <v>5730</v>
      </c>
      <c r="B5731" t="s">
        <v>762</v>
      </c>
      <c r="C5731" t="s">
        <v>757</v>
      </c>
      <c r="D5731">
        <v>2011</v>
      </c>
      <c r="E5731">
        <v>116.27448138910979</v>
      </c>
      <c r="F5731" t="s">
        <v>753</v>
      </c>
      <c r="G5731" t="s">
        <v>775</v>
      </c>
      <c r="H5731" t="s">
        <v>765</v>
      </c>
      <c r="I5731" t="s">
        <v>777</v>
      </c>
    </row>
    <row r="5732" spans="1:9">
      <c r="A5732">
        <v>5731</v>
      </c>
      <c r="B5732" t="s">
        <v>762</v>
      </c>
      <c r="C5732" t="s">
        <v>757</v>
      </c>
      <c r="D5732">
        <v>2012</v>
      </c>
      <c r="E5732">
        <v>124.2116936674868</v>
      </c>
      <c r="F5732" t="s">
        <v>753</v>
      </c>
      <c r="G5732" t="s">
        <v>775</v>
      </c>
      <c r="H5732" t="s">
        <v>765</v>
      </c>
      <c r="I5732" t="s">
        <v>777</v>
      </c>
    </row>
    <row r="5733" spans="1:9">
      <c r="A5733">
        <v>5732</v>
      </c>
      <c r="B5733" t="s">
        <v>762</v>
      </c>
      <c r="C5733" t="s">
        <v>757</v>
      </c>
      <c r="D5733">
        <v>2013</v>
      </c>
      <c r="E5733">
        <v>123.24783209675491</v>
      </c>
      <c r="F5733" t="s">
        <v>753</v>
      </c>
      <c r="G5733" t="s">
        <v>775</v>
      </c>
      <c r="H5733" t="s">
        <v>765</v>
      </c>
      <c r="I5733" t="s">
        <v>777</v>
      </c>
    </row>
    <row r="5734" spans="1:9">
      <c r="A5734">
        <v>5733</v>
      </c>
      <c r="B5734" t="s">
        <v>762</v>
      </c>
      <c r="C5734" t="s">
        <v>757</v>
      </c>
      <c r="D5734">
        <v>2014</v>
      </c>
      <c r="E5734">
        <v>118.0064196499867</v>
      </c>
      <c r="F5734" t="s">
        <v>753</v>
      </c>
      <c r="G5734" t="s">
        <v>775</v>
      </c>
      <c r="H5734" t="s">
        <v>765</v>
      </c>
      <c r="I5734" t="s">
        <v>777</v>
      </c>
    </row>
    <row r="5735" spans="1:9">
      <c r="A5735">
        <v>5734</v>
      </c>
      <c r="B5735" t="s">
        <v>762</v>
      </c>
      <c r="C5735" t="s">
        <v>757</v>
      </c>
      <c r="D5735">
        <v>2015</v>
      </c>
      <c r="E5735">
        <v>118.3723281463313</v>
      </c>
      <c r="F5735" t="s">
        <v>753</v>
      </c>
      <c r="G5735" t="s">
        <v>775</v>
      </c>
      <c r="H5735" t="s">
        <v>765</v>
      </c>
      <c r="I5735" t="s">
        <v>777</v>
      </c>
    </row>
    <row r="5736" spans="1:9">
      <c r="A5736">
        <v>5735</v>
      </c>
      <c r="B5736" t="s">
        <v>762</v>
      </c>
      <c r="C5736" t="s">
        <v>757</v>
      </c>
      <c r="D5736">
        <v>2016</v>
      </c>
      <c r="E5736">
        <v>117.4872087576305</v>
      </c>
      <c r="F5736" t="s">
        <v>753</v>
      </c>
      <c r="G5736" t="s">
        <v>775</v>
      </c>
      <c r="H5736" t="s">
        <v>765</v>
      </c>
      <c r="I5736" t="s">
        <v>777</v>
      </c>
    </row>
    <row r="5737" spans="1:9">
      <c r="A5737">
        <v>5736</v>
      </c>
      <c r="B5737" t="s">
        <v>762</v>
      </c>
      <c r="C5737" t="s">
        <v>757</v>
      </c>
      <c r="D5737">
        <v>2017</v>
      </c>
      <c r="E5737">
        <v>115.9572173003658</v>
      </c>
      <c r="F5737" t="s">
        <v>753</v>
      </c>
      <c r="G5737" t="s">
        <v>775</v>
      </c>
      <c r="H5737" t="s">
        <v>765</v>
      </c>
      <c r="I5737" t="s">
        <v>777</v>
      </c>
    </row>
    <row r="5738" spans="1:9">
      <c r="A5738">
        <v>5737</v>
      </c>
      <c r="B5738" t="s">
        <v>762</v>
      </c>
      <c r="C5738" t="s">
        <v>757</v>
      </c>
      <c r="D5738">
        <v>2018</v>
      </c>
      <c r="E5738">
        <v>118.3356520122986</v>
      </c>
      <c r="F5738" t="s">
        <v>753</v>
      </c>
      <c r="G5738" t="s">
        <v>775</v>
      </c>
      <c r="H5738" t="s">
        <v>765</v>
      </c>
      <c r="I5738" t="s">
        <v>777</v>
      </c>
    </row>
    <row r="5739" spans="1:9">
      <c r="A5739">
        <v>5738</v>
      </c>
      <c r="B5739" t="s">
        <v>762</v>
      </c>
      <c r="C5739" t="s">
        <v>757</v>
      </c>
      <c r="D5739">
        <v>2019</v>
      </c>
      <c r="E5739">
        <v>126.47902397167159</v>
      </c>
      <c r="F5739" t="s">
        <v>753</v>
      </c>
      <c r="G5739" t="s">
        <v>775</v>
      </c>
      <c r="H5739" t="s">
        <v>765</v>
      </c>
      <c r="I5739" t="s">
        <v>777</v>
      </c>
    </row>
    <row r="5740" spans="1:9">
      <c r="A5740">
        <v>5739</v>
      </c>
      <c r="B5740" t="s">
        <v>762</v>
      </c>
      <c r="C5740" t="s">
        <v>757</v>
      </c>
      <c r="D5740">
        <v>2020</v>
      </c>
      <c r="E5740">
        <v>121.2530670603942</v>
      </c>
      <c r="F5740" t="s">
        <v>753</v>
      </c>
      <c r="G5740" t="s">
        <v>775</v>
      </c>
      <c r="H5740" t="s">
        <v>765</v>
      </c>
      <c r="I5740" t="s">
        <v>777</v>
      </c>
    </row>
    <row r="5741" spans="1:9">
      <c r="A5741">
        <v>5740</v>
      </c>
      <c r="B5741" t="s">
        <v>762</v>
      </c>
      <c r="C5741" t="s">
        <v>757</v>
      </c>
      <c r="D5741">
        <v>2021</v>
      </c>
      <c r="E5741">
        <v>127.0220586496464</v>
      </c>
      <c r="F5741" t="s">
        <v>753</v>
      </c>
      <c r="G5741" t="s">
        <v>775</v>
      </c>
      <c r="H5741" t="s">
        <v>765</v>
      </c>
      <c r="I5741" t="s">
        <v>777</v>
      </c>
    </row>
    <row r="5742" spans="1:9">
      <c r="A5742">
        <v>5741</v>
      </c>
      <c r="B5742" t="s">
        <v>762</v>
      </c>
      <c r="C5742" t="s">
        <v>757</v>
      </c>
      <c r="D5742">
        <v>2022</v>
      </c>
      <c r="E5742">
        <v>119.3371681794181</v>
      </c>
      <c r="F5742" t="s">
        <v>753</v>
      </c>
      <c r="G5742" t="s">
        <v>775</v>
      </c>
      <c r="H5742" t="s">
        <v>765</v>
      </c>
      <c r="I5742" t="s">
        <v>777</v>
      </c>
    </row>
    <row r="5743" spans="1:9">
      <c r="A5743">
        <v>5742</v>
      </c>
      <c r="B5743" t="s">
        <v>762</v>
      </c>
      <c r="C5743" t="s">
        <v>757</v>
      </c>
      <c r="D5743">
        <v>2023</v>
      </c>
      <c r="E5743">
        <v>113.05111637707211</v>
      </c>
      <c r="F5743" t="s">
        <v>753</v>
      </c>
      <c r="G5743" t="s">
        <v>775</v>
      </c>
      <c r="H5743" t="s">
        <v>765</v>
      </c>
      <c r="I5743" t="s">
        <v>777</v>
      </c>
    </row>
    <row r="5744" spans="1:9">
      <c r="A5744">
        <v>5743</v>
      </c>
      <c r="B5744" t="s">
        <v>762</v>
      </c>
      <c r="C5744" t="s">
        <v>757</v>
      </c>
      <c r="D5744">
        <v>2024</v>
      </c>
      <c r="E5744">
        <v>112.4773508</v>
      </c>
      <c r="F5744" t="s">
        <v>753</v>
      </c>
      <c r="G5744" t="s">
        <v>775</v>
      </c>
      <c r="H5744" t="s">
        <v>765</v>
      </c>
      <c r="I5744" t="s">
        <v>777</v>
      </c>
    </row>
    <row r="5745" spans="1:9">
      <c r="A5745">
        <v>5744</v>
      </c>
      <c r="B5745" t="s">
        <v>762</v>
      </c>
      <c r="C5745" t="s">
        <v>757</v>
      </c>
      <c r="D5745">
        <v>2025</v>
      </c>
      <c r="E5745">
        <v>119.294014</v>
      </c>
      <c r="F5745" t="s">
        <v>753</v>
      </c>
      <c r="G5745" t="s">
        <v>775</v>
      </c>
      <c r="H5745" t="s">
        <v>765</v>
      </c>
      <c r="I5745" t="s">
        <v>777</v>
      </c>
    </row>
    <row r="5746" spans="1:9">
      <c r="A5746">
        <v>5745</v>
      </c>
      <c r="B5746" t="s">
        <v>762</v>
      </c>
      <c r="C5746" t="s">
        <v>757</v>
      </c>
      <c r="D5746">
        <v>2026</v>
      </c>
      <c r="E5746">
        <v>118.98861460000001</v>
      </c>
      <c r="F5746" t="s">
        <v>753</v>
      </c>
      <c r="G5746" t="s">
        <v>775</v>
      </c>
      <c r="H5746" t="s">
        <v>765</v>
      </c>
      <c r="I5746" t="s">
        <v>777</v>
      </c>
    </row>
    <row r="5747" spans="1:9">
      <c r="A5747">
        <v>5746</v>
      </c>
      <c r="B5747" t="s">
        <v>762</v>
      </c>
      <c r="C5747" t="s">
        <v>757</v>
      </c>
      <c r="D5747">
        <v>2027</v>
      </c>
      <c r="E5747">
        <v>119.0994738</v>
      </c>
      <c r="F5747" t="s">
        <v>753</v>
      </c>
      <c r="G5747" t="s">
        <v>775</v>
      </c>
      <c r="H5747" t="s">
        <v>765</v>
      </c>
      <c r="I5747" t="s">
        <v>777</v>
      </c>
    </row>
    <row r="5748" spans="1:9">
      <c r="A5748">
        <v>5747</v>
      </c>
      <c r="B5748" t="s">
        <v>762</v>
      </c>
      <c r="C5748" t="s">
        <v>757</v>
      </c>
      <c r="D5748">
        <v>2028</v>
      </c>
      <c r="E5748">
        <v>117.6417943</v>
      </c>
      <c r="F5748" t="s">
        <v>753</v>
      </c>
      <c r="G5748" t="s">
        <v>775</v>
      </c>
      <c r="H5748" t="s">
        <v>765</v>
      </c>
      <c r="I5748" t="s">
        <v>777</v>
      </c>
    </row>
    <row r="5749" spans="1:9">
      <c r="A5749">
        <v>5748</v>
      </c>
      <c r="B5749" t="s">
        <v>762</v>
      </c>
      <c r="C5749" t="s">
        <v>757</v>
      </c>
      <c r="D5749">
        <v>2029</v>
      </c>
      <c r="E5749">
        <v>115.7368127</v>
      </c>
      <c r="F5749" t="s">
        <v>753</v>
      </c>
      <c r="G5749" t="s">
        <v>775</v>
      </c>
      <c r="H5749" t="s">
        <v>765</v>
      </c>
      <c r="I5749" t="s">
        <v>777</v>
      </c>
    </row>
    <row r="5750" spans="1:9">
      <c r="A5750">
        <v>5749</v>
      </c>
      <c r="B5750" t="s">
        <v>762</v>
      </c>
      <c r="C5750" t="s">
        <v>757</v>
      </c>
      <c r="D5750">
        <v>2030</v>
      </c>
      <c r="E5750">
        <v>108.7691626</v>
      </c>
      <c r="F5750" t="s">
        <v>753</v>
      </c>
      <c r="G5750" t="s">
        <v>775</v>
      </c>
      <c r="H5750" t="s">
        <v>765</v>
      </c>
      <c r="I5750" t="s">
        <v>777</v>
      </c>
    </row>
    <row r="5751" spans="1:9">
      <c r="A5751">
        <v>5750</v>
      </c>
      <c r="B5751" t="s">
        <v>762</v>
      </c>
      <c r="C5751" t="s">
        <v>757</v>
      </c>
      <c r="D5751">
        <v>2031</v>
      </c>
      <c r="E5751">
        <v>107.50881699999999</v>
      </c>
      <c r="F5751" t="s">
        <v>753</v>
      </c>
      <c r="G5751" t="s">
        <v>775</v>
      </c>
      <c r="H5751" t="s">
        <v>765</v>
      </c>
      <c r="I5751" t="s">
        <v>777</v>
      </c>
    </row>
    <row r="5752" spans="1:9">
      <c r="A5752">
        <v>5751</v>
      </c>
      <c r="B5752" t="s">
        <v>762</v>
      </c>
      <c r="C5752" t="s">
        <v>757</v>
      </c>
      <c r="D5752">
        <v>2032</v>
      </c>
      <c r="E5752">
        <v>105.7825903</v>
      </c>
      <c r="F5752" t="s">
        <v>753</v>
      </c>
      <c r="G5752" t="s">
        <v>775</v>
      </c>
      <c r="H5752" t="s">
        <v>765</v>
      </c>
      <c r="I5752" t="s">
        <v>777</v>
      </c>
    </row>
    <row r="5753" spans="1:9">
      <c r="A5753">
        <v>5752</v>
      </c>
      <c r="B5753" t="s">
        <v>762</v>
      </c>
      <c r="C5753" t="s">
        <v>757</v>
      </c>
      <c r="D5753">
        <v>2033</v>
      </c>
      <c r="E5753">
        <v>103.9022456</v>
      </c>
      <c r="F5753" t="s">
        <v>753</v>
      </c>
      <c r="G5753" t="s">
        <v>775</v>
      </c>
      <c r="H5753" t="s">
        <v>765</v>
      </c>
      <c r="I5753" t="s">
        <v>777</v>
      </c>
    </row>
    <row r="5754" spans="1:9">
      <c r="A5754">
        <v>5753</v>
      </c>
      <c r="B5754" t="s">
        <v>762</v>
      </c>
      <c r="C5754" t="s">
        <v>757</v>
      </c>
      <c r="D5754">
        <v>2034</v>
      </c>
      <c r="E5754">
        <v>102.0056218</v>
      </c>
      <c r="F5754" t="s">
        <v>753</v>
      </c>
      <c r="G5754" t="s">
        <v>775</v>
      </c>
      <c r="H5754" t="s">
        <v>765</v>
      </c>
      <c r="I5754" t="s">
        <v>777</v>
      </c>
    </row>
    <row r="5755" spans="1:9">
      <c r="A5755">
        <v>5754</v>
      </c>
      <c r="B5755" t="s">
        <v>762</v>
      </c>
      <c r="C5755" t="s">
        <v>757</v>
      </c>
      <c r="D5755">
        <v>2035</v>
      </c>
      <c r="E5755">
        <v>99.912336620000005</v>
      </c>
      <c r="F5755" t="s">
        <v>753</v>
      </c>
      <c r="G5755" t="s">
        <v>775</v>
      </c>
      <c r="H5755" t="s">
        <v>765</v>
      </c>
      <c r="I5755" t="s">
        <v>777</v>
      </c>
    </row>
    <row r="5756" spans="1:9">
      <c r="A5756">
        <v>5755</v>
      </c>
      <c r="B5756" t="s">
        <v>762</v>
      </c>
      <c r="C5756" t="s">
        <v>757</v>
      </c>
      <c r="D5756">
        <v>2036</v>
      </c>
      <c r="E5756">
        <v>97.976897350000002</v>
      </c>
      <c r="F5756" t="s">
        <v>753</v>
      </c>
      <c r="G5756" t="s">
        <v>775</v>
      </c>
      <c r="H5756" t="s">
        <v>765</v>
      </c>
      <c r="I5756" t="s">
        <v>777</v>
      </c>
    </row>
    <row r="5757" spans="1:9">
      <c r="A5757">
        <v>5756</v>
      </c>
      <c r="B5757" t="s">
        <v>762</v>
      </c>
      <c r="C5757" t="s">
        <v>757</v>
      </c>
      <c r="D5757">
        <v>2037</v>
      </c>
      <c r="E5757">
        <v>95.623069200000003</v>
      </c>
      <c r="F5757" t="s">
        <v>753</v>
      </c>
      <c r="G5757" t="s">
        <v>775</v>
      </c>
      <c r="H5757" t="s">
        <v>765</v>
      </c>
      <c r="I5757" t="s">
        <v>777</v>
      </c>
    </row>
    <row r="5758" spans="1:9">
      <c r="A5758">
        <v>5757</v>
      </c>
      <c r="B5758" t="s">
        <v>762</v>
      </c>
      <c r="C5758" t="s">
        <v>757</v>
      </c>
      <c r="D5758">
        <v>2038</v>
      </c>
      <c r="E5758">
        <v>95.17853101</v>
      </c>
      <c r="F5758" t="s">
        <v>753</v>
      </c>
      <c r="G5758" t="s">
        <v>775</v>
      </c>
      <c r="H5758" t="s">
        <v>765</v>
      </c>
      <c r="I5758" t="s">
        <v>777</v>
      </c>
    </row>
    <row r="5759" spans="1:9">
      <c r="A5759">
        <v>5758</v>
      </c>
      <c r="B5759" t="s">
        <v>762</v>
      </c>
      <c r="C5759" t="s">
        <v>757</v>
      </c>
      <c r="D5759">
        <v>2039</v>
      </c>
      <c r="E5759">
        <v>94.917192779999993</v>
      </c>
      <c r="F5759" t="s">
        <v>753</v>
      </c>
      <c r="G5759" t="s">
        <v>775</v>
      </c>
      <c r="H5759" t="s">
        <v>765</v>
      </c>
      <c r="I5759" t="s">
        <v>777</v>
      </c>
    </row>
    <row r="5760" spans="1:9">
      <c r="A5760">
        <v>5759</v>
      </c>
      <c r="B5760" t="s">
        <v>762</v>
      </c>
      <c r="C5760" t="s">
        <v>757</v>
      </c>
      <c r="D5760">
        <v>2040</v>
      </c>
      <c r="E5760">
        <v>88.682175430000001</v>
      </c>
      <c r="F5760" t="s">
        <v>753</v>
      </c>
      <c r="G5760" t="s">
        <v>775</v>
      </c>
      <c r="H5760" t="s">
        <v>765</v>
      </c>
      <c r="I5760" t="s">
        <v>777</v>
      </c>
    </row>
    <row r="5761" spans="1:9">
      <c r="A5761">
        <v>5760</v>
      </c>
      <c r="B5761" t="s">
        <v>762</v>
      </c>
      <c r="C5761" t="s">
        <v>757</v>
      </c>
      <c r="D5761">
        <v>2041</v>
      </c>
      <c r="E5761">
        <v>87.114310110000005</v>
      </c>
      <c r="F5761" t="s">
        <v>753</v>
      </c>
      <c r="G5761" t="s">
        <v>775</v>
      </c>
      <c r="H5761" t="s">
        <v>765</v>
      </c>
      <c r="I5761" t="s">
        <v>777</v>
      </c>
    </row>
    <row r="5762" spans="1:9">
      <c r="A5762">
        <v>5761</v>
      </c>
      <c r="B5762" t="s">
        <v>762</v>
      </c>
      <c r="C5762" t="s">
        <v>757</v>
      </c>
      <c r="D5762">
        <v>2042</v>
      </c>
      <c r="E5762">
        <v>86.123763890000006</v>
      </c>
      <c r="F5762" t="s">
        <v>753</v>
      </c>
      <c r="G5762" t="s">
        <v>775</v>
      </c>
      <c r="H5762" t="s">
        <v>765</v>
      </c>
      <c r="I5762" t="s">
        <v>777</v>
      </c>
    </row>
    <row r="5763" spans="1:9">
      <c r="A5763">
        <v>5762</v>
      </c>
      <c r="B5763" t="s">
        <v>762</v>
      </c>
      <c r="C5763" t="s">
        <v>757</v>
      </c>
      <c r="D5763">
        <v>2043</v>
      </c>
      <c r="E5763">
        <v>85.757811419999996</v>
      </c>
      <c r="F5763" t="s">
        <v>753</v>
      </c>
      <c r="G5763" t="s">
        <v>775</v>
      </c>
      <c r="H5763" t="s">
        <v>765</v>
      </c>
      <c r="I5763" t="s">
        <v>777</v>
      </c>
    </row>
    <row r="5764" spans="1:9">
      <c r="A5764">
        <v>5763</v>
      </c>
      <c r="B5764" t="s">
        <v>762</v>
      </c>
      <c r="C5764" t="s">
        <v>757</v>
      </c>
      <c r="D5764">
        <v>2044</v>
      </c>
      <c r="E5764">
        <v>85.833990709999995</v>
      </c>
      <c r="F5764" t="s">
        <v>753</v>
      </c>
      <c r="G5764" t="s">
        <v>775</v>
      </c>
      <c r="H5764" t="s">
        <v>765</v>
      </c>
      <c r="I5764" t="s">
        <v>777</v>
      </c>
    </row>
    <row r="5765" spans="1:9">
      <c r="A5765">
        <v>5764</v>
      </c>
      <c r="B5765" t="s">
        <v>762</v>
      </c>
      <c r="C5765" t="s">
        <v>757</v>
      </c>
      <c r="D5765">
        <v>2045</v>
      </c>
      <c r="E5765">
        <v>85.354124760000005</v>
      </c>
      <c r="F5765" t="s">
        <v>753</v>
      </c>
      <c r="G5765" t="s">
        <v>775</v>
      </c>
      <c r="H5765" t="s">
        <v>765</v>
      </c>
      <c r="I5765" t="s">
        <v>777</v>
      </c>
    </row>
    <row r="5766" spans="1:9">
      <c r="A5766">
        <v>5765</v>
      </c>
      <c r="B5766" t="s">
        <v>762</v>
      </c>
      <c r="C5766" t="s">
        <v>757</v>
      </c>
      <c r="D5766">
        <v>2046</v>
      </c>
      <c r="E5766">
        <v>85.05249001</v>
      </c>
      <c r="F5766" t="s">
        <v>753</v>
      </c>
      <c r="G5766" t="s">
        <v>775</v>
      </c>
      <c r="H5766" t="s">
        <v>765</v>
      </c>
      <c r="I5766" t="s">
        <v>777</v>
      </c>
    </row>
    <row r="5767" spans="1:9">
      <c r="A5767">
        <v>5766</v>
      </c>
      <c r="B5767" t="s">
        <v>762</v>
      </c>
      <c r="C5767" t="s">
        <v>757</v>
      </c>
      <c r="D5767">
        <v>2047</v>
      </c>
      <c r="E5767">
        <v>84.878660409999995</v>
      </c>
      <c r="F5767" t="s">
        <v>753</v>
      </c>
      <c r="G5767" t="s">
        <v>775</v>
      </c>
      <c r="H5767" t="s">
        <v>765</v>
      </c>
      <c r="I5767" t="s">
        <v>777</v>
      </c>
    </row>
    <row r="5768" spans="1:9">
      <c r="A5768">
        <v>5767</v>
      </c>
      <c r="B5768" t="s">
        <v>762</v>
      </c>
      <c r="C5768" t="s">
        <v>757</v>
      </c>
      <c r="D5768">
        <v>2048</v>
      </c>
      <c r="E5768">
        <v>84.883793109999999</v>
      </c>
      <c r="F5768" t="s">
        <v>753</v>
      </c>
      <c r="G5768" t="s">
        <v>775</v>
      </c>
      <c r="H5768" t="s">
        <v>765</v>
      </c>
      <c r="I5768" t="s">
        <v>777</v>
      </c>
    </row>
    <row r="5769" spans="1:9">
      <c r="A5769">
        <v>5768</v>
      </c>
      <c r="B5769" t="s">
        <v>762</v>
      </c>
      <c r="C5769" t="s">
        <v>757</v>
      </c>
      <c r="D5769">
        <v>2049</v>
      </c>
      <c r="E5769">
        <v>84.794522819999997</v>
      </c>
      <c r="F5769" t="s">
        <v>753</v>
      </c>
      <c r="G5769" t="s">
        <v>775</v>
      </c>
      <c r="H5769" t="s">
        <v>765</v>
      </c>
      <c r="I5769" t="s">
        <v>777</v>
      </c>
    </row>
    <row r="5770" spans="1:9">
      <c r="A5770">
        <v>5769</v>
      </c>
      <c r="B5770" t="s">
        <v>762</v>
      </c>
      <c r="C5770" t="s">
        <v>757</v>
      </c>
      <c r="D5770">
        <v>2050</v>
      </c>
      <c r="E5770">
        <v>84.692188700000003</v>
      </c>
      <c r="F5770" t="s">
        <v>753</v>
      </c>
      <c r="G5770" t="s">
        <v>775</v>
      </c>
      <c r="H5770" t="s">
        <v>765</v>
      </c>
      <c r="I5770" t="s">
        <v>777</v>
      </c>
    </row>
    <row r="5771" spans="1:9">
      <c r="A5771">
        <v>5770</v>
      </c>
      <c r="B5771" t="s">
        <v>763</v>
      </c>
      <c r="C5771" t="s">
        <v>752</v>
      </c>
      <c r="D5771">
        <v>1990</v>
      </c>
      <c r="E5771">
        <v>88.784256736185952</v>
      </c>
      <c r="F5771" t="s">
        <v>753</v>
      </c>
      <c r="G5771" t="s">
        <v>775</v>
      </c>
      <c r="H5771" t="s">
        <v>765</v>
      </c>
      <c r="I5771" t="s">
        <v>777</v>
      </c>
    </row>
    <row r="5772" spans="1:9">
      <c r="A5772">
        <v>5771</v>
      </c>
      <c r="B5772" t="s">
        <v>763</v>
      </c>
      <c r="C5772" t="s">
        <v>752</v>
      </c>
      <c r="D5772">
        <v>1991</v>
      </c>
      <c r="E5772">
        <v>85.856689261512273</v>
      </c>
      <c r="F5772" t="s">
        <v>753</v>
      </c>
      <c r="G5772" t="s">
        <v>775</v>
      </c>
      <c r="H5772" t="s">
        <v>765</v>
      </c>
      <c r="I5772" t="s">
        <v>777</v>
      </c>
    </row>
    <row r="5773" spans="1:9">
      <c r="A5773">
        <v>5772</v>
      </c>
      <c r="B5773" t="s">
        <v>763</v>
      </c>
      <c r="C5773" t="s">
        <v>752</v>
      </c>
      <c r="D5773">
        <v>1992</v>
      </c>
      <c r="E5773">
        <v>84.007216006411468</v>
      </c>
      <c r="F5773" t="s">
        <v>753</v>
      </c>
      <c r="G5773" t="s">
        <v>775</v>
      </c>
      <c r="H5773" t="s">
        <v>765</v>
      </c>
      <c r="I5773" t="s">
        <v>777</v>
      </c>
    </row>
    <row r="5774" spans="1:9">
      <c r="A5774">
        <v>5773</v>
      </c>
      <c r="B5774" t="s">
        <v>763</v>
      </c>
      <c r="C5774" t="s">
        <v>752</v>
      </c>
      <c r="D5774">
        <v>1993</v>
      </c>
      <c r="E5774">
        <v>81.646142490913547</v>
      </c>
      <c r="F5774" t="s">
        <v>753</v>
      </c>
      <c r="G5774" t="s">
        <v>775</v>
      </c>
      <c r="H5774" t="s">
        <v>765</v>
      </c>
      <c r="I5774" t="s">
        <v>777</v>
      </c>
    </row>
    <row r="5775" spans="1:9">
      <c r="A5775">
        <v>5774</v>
      </c>
      <c r="B5775" t="s">
        <v>763</v>
      </c>
      <c r="C5775" t="s">
        <v>752</v>
      </c>
      <c r="D5775">
        <v>1994</v>
      </c>
      <c r="E5775">
        <v>80.338743332504237</v>
      </c>
      <c r="F5775" t="s">
        <v>753</v>
      </c>
      <c r="G5775" t="s">
        <v>775</v>
      </c>
      <c r="H5775" t="s">
        <v>765</v>
      </c>
      <c r="I5775" t="s">
        <v>777</v>
      </c>
    </row>
    <row r="5776" spans="1:9">
      <c r="A5776">
        <v>5775</v>
      </c>
      <c r="B5776" t="s">
        <v>763</v>
      </c>
      <c r="C5776" t="s">
        <v>752</v>
      </c>
      <c r="D5776">
        <v>1995</v>
      </c>
      <c r="E5776">
        <v>79.097065701496135</v>
      </c>
      <c r="F5776" t="s">
        <v>753</v>
      </c>
      <c r="G5776" t="s">
        <v>775</v>
      </c>
      <c r="H5776" t="s">
        <v>765</v>
      </c>
      <c r="I5776" t="s">
        <v>777</v>
      </c>
    </row>
    <row r="5777" spans="1:9">
      <c r="A5777">
        <v>5776</v>
      </c>
      <c r="B5777" t="s">
        <v>763</v>
      </c>
      <c r="C5777" t="s">
        <v>752</v>
      </c>
      <c r="D5777">
        <v>1996</v>
      </c>
      <c r="E5777">
        <v>75.460629777619459</v>
      </c>
      <c r="F5777" t="s">
        <v>753</v>
      </c>
      <c r="G5777" t="s">
        <v>775</v>
      </c>
      <c r="H5777" t="s">
        <v>765</v>
      </c>
      <c r="I5777" t="s">
        <v>777</v>
      </c>
    </row>
    <row r="5778" spans="1:9">
      <c r="A5778">
        <v>5777</v>
      </c>
      <c r="B5778" t="s">
        <v>763</v>
      </c>
      <c r="C5778" t="s">
        <v>752</v>
      </c>
      <c r="D5778">
        <v>1997</v>
      </c>
      <c r="E5778">
        <v>73.39236756223913</v>
      </c>
      <c r="F5778" t="s">
        <v>753</v>
      </c>
      <c r="G5778" t="s">
        <v>775</v>
      </c>
      <c r="H5778" t="s">
        <v>765</v>
      </c>
      <c r="I5778" t="s">
        <v>777</v>
      </c>
    </row>
    <row r="5779" spans="1:9">
      <c r="A5779">
        <v>5778</v>
      </c>
      <c r="B5779" t="s">
        <v>763</v>
      </c>
      <c r="C5779" t="s">
        <v>752</v>
      </c>
      <c r="D5779">
        <v>1998</v>
      </c>
      <c r="E5779">
        <v>70.329425572890969</v>
      </c>
      <c r="F5779" t="s">
        <v>753</v>
      </c>
      <c r="G5779" t="s">
        <v>775</v>
      </c>
      <c r="H5779" t="s">
        <v>765</v>
      </c>
      <c r="I5779" t="s">
        <v>777</v>
      </c>
    </row>
    <row r="5780" spans="1:9">
      <c r="A5780">
        <v>5779</v>
      </c>
      <c r="B5780" t="s">
        <v>763</v>
      </c>
      <c r="C5780" t="s">
        <v>752</v>
      </c>
      <c r="D5780">
        <v>1999</v>
      </c>
      <c r="E5780">
        <v>67.438068184704193</v>
      </c>
      <c r="F5780" t="s">
        <v>753</v>
      </c>
      <c r="G5780" t="s">
        <v>775</v>
      </c>
      <c r="H5780" t="s">
        <v>765</v>
      </c>
      <c r="I5780" t="s">
        <v>777</v>
      </c>
    </row>
    <row r="5781" spans="1:9">
      <c r="A5781">
        <v>5780</v>
      </c>
      <c r="B5781" t="s">
        <v>763</v>
      </c>
      <c r="C5781" t="s">
        <v>752</v>
      </c>
      <c r="D5781">
        <v>2000</v>
      </c>
      <c r="E5781">
        <v>63.933949394111139</v>
      </c>
      <c r="F5781" t="s">
        <v>753</v>
      </c>
      <c r="G5781" t="s">
        <v>775</v>
      </c>
      <c r="H5781" t="s">
        <v>765</v>
      </c>
      <c r="I5781" t="s">
        <v>777</v>
      </c>
    </row>
    <row r="5782" spans="1:9">
      <c r="A5782">
        <v>5781</v>
      </c>
      <c r="B5782" t="s">
        <v>763</v>
      </c>
      <c r="C5782" t="s">
        <v>752</v>
      </c>
      <c r="D5782">
        <v>2001</v>
      </c>
      <c r="E5782">
        <v>60.94691970678997</v>
      </c>
      <c r="F5782" t="s">
        <v>753</v>
      </c>
      <c r="G5782" t="s">
        <v>775</v>
      </c>
      <c r="H5782" t="s">
        <v>765</v>
      </c>
      <c r="I5782" t="s">
        <v>777</v>
      </c>
    </row>
    <row r="5783" spans="1:9">
      <c r="A5783">
        <v>5782</v>
      </c>
      <c r="B5783" t="s">
        <v>763</v>
      </c>
      <c r="C5783" t="s">
        <v>752</v>
      </c>
      <c r="D5783">
        <v>2002</v>
      </c>
      <c r="E5783">
        <v>59.367409422874843</v>
      </c>
      <c r="F5783" t="s">
        <v>753</v>
      </c>
      <c r="G5783" t="s">
        <v>775</v>
      </c>
      <c r="H5783" t="s">
        <v>765</v>
      </c>
      <c r="I5783" t="s">
        <v>777</v>
      </c>
    </row>
    <row r="5784" spans="1:9">
      <c r="A5784">
        <v>5783</v>
      </c>
      <c r="B5784" t="s">
        <v>763</v>
      </c>
      <c r="C5784" t="s">
        <v>752</v>
      </c>
      <c r="D5784">
        <v>2003</v>
      </c>
      <c r="E5784">
        <v>57.252927032027067</v>
      </c>
      <c r="F5784" t="s">
        <v>753</v>
      </c>
      <c r="G5784" t="s">
        <v>775</v>
      </c>
      <c r="H5784" t="s">
        <v>765</v>
      </c>
      <c r="I5784" t="s">
        <v>777</v>
      </c>
    </row>
    <row r="5785" spans="1:9">
      <c r="A5785">
        <v>5784</v>
      </c>
      <c r="B5785" t="s">
        <v>763</v>
      </c>
      <c r="C5785" t="s">
        <v>752</v>
      </c>
      <c r="D5785">
        <v>2004</v>
      </c>
      <c r="E5785">
        <v>54.75353648199988</v>
      </c>
      <c r="F5785" t="s">
        <v>753</v>
      </c>
      <c r="G5785" t="s">
        <v>775</v>
      </c>
      <c r="H5785" t="s">
        <v>765</v>
      </c>
      <c r="I5785" t="s">
        <v>777</v>
      </c>
    </row>
    <row r="5786" spans="1:9">
      <c r="A5786">
        <v>5785</v>
      </c>
      <c r="B5786" t="s">
        <v>763</v>
      </c>
      <c r="C5786" t="s">
        <v>752</v>
      </c>
      <c r="D5786">
        <v>2005</v>
      </c>
      <c r="E5786">
        <v>51.617590828304103</v>
      </c>
      <c r="F5786" t="s">
        <v>753</v>
      </c>
      <c r="G5786" t="s">
        <v>775</v>
      </c>
      <c r="H5786" t="s">
        <v>765</v>
      </c>
      <c r="I5786" t="s">
        <v>777</v>
      </c>
    </row>
    <row r="5787" spans="1:9">
      <c r="A5787">
        <v>5786</v>
      </c>
      <c r="B5787" t="s">
        <v>763</v>
      </c>
      <c r="C5787" t="s">
        <v>752</v>
      </c>
      <c r="D5787">
        <v>2006</v>
      </c>
      <c r="E5787">
        <v>47.998490356467613</v>
      </c>
      <c r="F5787" t="s">
        <v>753</v>
      </c>
      <c r="G5787" t="s">
        <v>775</v>
      </c>
      <c r="H5787" t="s">
        <v>765</v>
      </c>
      <c r="I5787" t="s">
        <v>777</v>
      </c>
    </row>
    <row r="5788" spans="1:9">
      <c r="A5788">
        <v>5787</v>
      </c>
      <c r="B5788" t="s">
        <v>763</v>
      </c>
      <c r="C5788" t="s">
        <v>752</v>
      </c>
      <c r="D5788">
        <v>2007</v>
      </c>
      <c r="E5788">
        <v>45.791763347098943</v>
      </c>
      <c r="F5788" t="s">
        <v>753</v>
      </c>
      <c r="G5788" t="s">
        <v>775</v>
      </c>
      <c r="H5788" t="s">
        <v>765</v>
      </c>
      <c r="I5788" t="s">
        <v>777</v>
      </c>
    </row>
    <row r="5789" spans="1:9">
      <c r="A5789">
        <v>5788</v>
      </c>
      <c r="B5789" t="s">
        <v>763</v>
      </c>
      <c r="C5789" t="s">
        <v>752</v>
      </c>
      <c r="D5789">
        <v>2008</v>
      </c>
      <c r="E5789">
        <v>42.482461519501591</v>
      </c>
      <c r="F5789" t="s">
        <v>753</v>
      </c>
      <c r="G5789" t="s">
        <v>775</v>
      </c>
      <c r="H5789" t="s">
        <v>765</v>
      </c>
      <c r="I5789" t="s">
        <v>777</v>
      </c>
    </row>
    <row r="5790" spans="1:9">
      <c r="A5790">
        <v>5789</v>
      </c>
      <c r="B5790" t="s">
        <v>763</v>
      </c>
      <c r="C5790" t="s">
        <v>752</v>
      </c>
      <c r="D5790">
        <v>2009</v>
      </c>
      <c r="E5790">
        <v>40.434926943879177</v>
      </c>
      <c r="F5790" t="s">
        <v>753</v>
      </c>
      <c r="G5790" t="s">
        <v>775</v>
      </c>
      <c r="H5790" t="s">
        <v>765</v>
      </c>
      <c r="I5790" t="s">
        <v>777</v>
      </c>
    </row>
    <row r="5791" spans="1:9">
      <c r="A5791">
        <v>5790</v>
      </c>
      <c r="B5791" t="s">
        <v>763</v>
      </c>
      <c r="C5791" t="s">
        <v>752</v>
      </c>
      <c r="D5791">
        <v>2010</v>
      </c>
      <c r="E5791">
        <v>38.466426466399952</v>
      </c>
      <c r="F5791" t="s">
        <v>753</v>
      </c>
      <c r="G5791" t="s">
        <v>775</v>
      </c>
      <c r="H5791" t="s">
        <v>765</v>
      </c>
      <c r="I5791" t="s">
        <v>777</v>
      </c>
    </row>
    <row r="5792" spans="1:9">
      <c r="A5792">
        <v>5791</v>
      </c>
      <c r="B5792" t="s">
        <v>763</v>
      </c>
      <c r="C5792" t="s">
        <v>752</v>
      </c>
      <c r="D5792">
        <v>2011</v>
      </c>
      <c r="E5792">
        <v>36.03273203914496</v>
      </c>
      <c r="F5792" t="s">
        <v>753</v>
      </c>
      <c r="G5792" t="s">
        <v>775</v>
      </c>
      <c r="H5792" t="s">
        <v>765</v>
      </c>
      <c r="I5792" t="s">
        <v>777</v>
      </c>
    </row>
    <row r="5793" spans="1:9">
      <c r="A5793">
        <v>5792</v>
      </c>
      <c r="B5793" t="s">
        <v>763</v>
      </c>
      <c r="C5793" t="s">
        <v>752</v>
      </c>
      <c r="D5793">
        <v>2012</v>
      </c>
      <c r="E5793">
        <v>34.154119654408717</v>
      </c>
      <c r="F5793" t="s">
        <v>753</v>
      </c>
      <c r="G5793" t="s">
        <v>775</v>
      </c>
      <c r="H5793" t="s">
        <v>765</v>
      </c>
      <c r="I5793" t="s">
        <v>777</v>
      </c>
    </row>
    <row r="5794" spans="1:9">
      <c r="A5794">
        <v>5793</v>
      </c>
      <c r="B5794" t="s">
        <v>763</v>
      </c>
      <c r="C5794" t="s">
        <v>752</v>
      </c>
      <c r="D5794">
        <v>2013</v>
      </c>
      <c r="E5794">
        <v>33.338885137308338</v>
      </c>
      <c r="F5794" t="s">
        <v>753</v>
      </c>
      <c r="G5794" t="s">
        <v>775</v>
      </c>
      <c r="H5794" t="s">
        <v>765</v>
      </c>
      <c r="I5794" t="s">
        <v>777</v>
      </c>
    </row>
    <row r="5795" spans="1:9">
      <c r="A5795">
        <v>5794</v>
      </c>
      <c r="B5795" t="s">
        <v>763</v>
      </c>
      <c r="C5795" t="s">
        <v>752</v>
      </c>
      <c r="D5795">
        <v>2014</v>
      </c>
      <c r="E5795">
        <v>32.180527726759301</v>
      </c>
      <c r="F5795" t="s">
        <v>753</v>
      </c>
      <c r="G5795" t="s">
        <v>775</v>
      </c>
      <c r="H5795" t="s">
        <v>765</v>
      </c>
      <c r="I5795" t="s">
        <v>777</v>
      </c>
    </row>
    <row r="5796" spans="1:9">
      <c r="A5796">
        <v>5795</v>
      </c>
      <c r="B5796" t="s">
        <v>763</v>
      </c>
      <c r="C5796" t="s">
        <v>752</v>
      </c>
      <c r="D5796">
        <v>2015</v>
      </c>
      <c r="E5796">
        <v>31.036312343068591</v>
      </c>
      <c r="F5796" t="s">
        <v>753</v>
      </c>
      <c r="G5796" t="s">
        <v>775</v>
      </c>
      <c r="H5796" t="s">
        <v>765</v>
      </c>
      <c r="I5796" t="s">
        <v>777</v>
      </c>
    </row>
    <row r="5797" spans="1:9">
      <c r="A5797">
        <v>5796</v>
      </c>
      <c r="B5797" t="s">
        <v>763</v>
      </c>
      <c r="C5797" t="s">
        <v>752</v>
      </c>
      <c r="D5797">
        <v>2016</v>
      </c>
      <c r="E5797">
        <v>29.947263940225891</v>
      </c>
      <c r="F5797" t="s">
        <v>753</v>
      </c>
      <c r="G5797" t="s">
        <v>775</v>
      </c>
      <c r="H5797" t="s">
        <v>765</v>
      </c>
      <c r="I5797" t="s">
        <v>777</v>
      </c>
    </row>
    <row r="5798" spans="1:9">
      <c r="A5798">
        <v>5797</v>
      </c>
      <c r="B5798" t="s">
        <v>763</v>
      </c>
      <c r="C5798" t="s">
        <v>752</v>
      </c>
      <c r="D5798">
        <v>2017</v>
      </c>
      <c r="E5798">
        <v>25.06375251759826</v>
      </c>
      <c r="F5798" t="s">
        <v>753</v>
      </c>
      <c r="G5798" t="s">
        <v>775</v>
      </c>
      <c r="H5798" t="s">
        <v>765</v>
      </c>
      <c r="I5798" t="s">
        <v>777</v>
      </c>
    </row>
    <row r="5799" spans="1:9">
      <c r="A5799">
        <v>5798</v>
      </c>
      <c r="B5799" t="s">
        <v>763</v>
      </c>
      <c r="C5799" t="s">
        <v>752</v>
      </c>
      <c r="D5799">
        <v>2018</v>
      </c>
      <c r="E5799">
        <v>23.295785374248329</v>
      </c>
      <c r="F5799" t="s">
        <v>753</v>
      </c>
      <c r="G5799" t="s">
        <v>775</v>
      </c>
      <c r="H5799" t="s">
        <v>765</v>
      </c>
      <c r="I5799" t="s">
        <v>777</v>
      </c>
    </row>
    <row r="5800" spans="1:9">
      <c r="A5800">
        <v>5799</v>
      </c>
      <c r="B5800" t="s">
        <v>763</v>
      </c>
      <c r="C5800" t="s">
        <v>752</v>
      </c>
      <c r="D5800">
        <v>2019</v>
      </c>
      <c r="E5800">
        <v>21.667855223915819</v>
      </c>
      <c r="F5800" t="s">
        <v>753</v>
      </c>
      <c r="G5800" t="s">
        <v>775</v>
      </c>
      <c r="H5800" t="s">
        <v>765</v>
      </c>
      <c r="I5800" t="s">
        <v>777</v>
      </c>
    </row>
    <row r="5801" spans="1:9">
      <c r="A5801">
        <v>5800</v>
      </c>
      <c r="B5801" t="s">
        <v>763</v>
      </c>
      <c r="C5801" t="s">
        <v>752</v>
      </c>
      <c r="D5801">
        <v>2020</v>
      </c>
      <c r="E5801">
        <v>19.138737085863418</v>
      </c>
      <c r="F5801" t="s">
        <v>753</v>
      </c>
      <c r="G5801" t="s">
        <v>775</v>
      </c>
      <c r="H5801" t="s">
        <v>765</v>
      </c>
      <c r="I5801" t="s">
        <v>777</v>
      </c>
    </row>
    <row r="5802" spans="1:9">
      <c r="A5802">
        <v>5801</v>
      </c>
      <c r="B5802" t="s">
        <v>763</v>
      </c>
      <c r="C5802" t="s">
        <v>752</v>
      </c>
      <c r="D5802">
        <v>2021</v>
      </c>
      <c r="E5802">
        <v>18.126885514455591</v>
      </c>
      <c r="F5802" t="s">
        <v>753</v>
      </c>
      <c r="G5802" t="s">
        <v>775</v>
      </c>
      <c r="H5802" t="s">
        <v>765</v>
      </c>
      <c r="I5802" t="s">
        <v>777</v>
      </c>
    </row>
    <row r="5803" spans="1:9">
      <c r="A5803">
        <v>5802</v>
      </c>
      <c r="B5803" t="s">
        <v>763</v>
      </c>
      <c r="C5803" t="s">
        <v>752</v>
      </c>
      <c r="D5803">
        <v>2022</v>
      </c>
      <c r="E5803">
        <v>16.3820294717212</v>
      </c>
      <c r="F5803" t="s">
        <v>753</v>
      </c>
      <c r="G5803" t="s">
        <v>775</v>
      </c>
      <c r="H5803" t="s">
        <v>765</v>
      </c>
      <c r="I5803" t="s">
        <v>777</v>
      </c>
    </row>
    <row r="5804" spans="1:9">
      <c r="A5804">
        <v>5803</v>
      </c>
      <c r="B5804" t="s">
        <v>763</v>
      </c>
      <c r="C5804" t="s">
        <v>752</v>
      </c>
      <c r="D5804">
        <v>2023</v>
      </c>
      <c r="E5804">
        <v>16.08452216511569</v>
      </c>
      <c r="F5804" t="s">
        <v>753</v>
      </c>
      <c r="G5804" t="s">
        <v>775</v>
      </c>
      <c r="H5804" t="s">
        <v>765</v>
      </c>
      <c r="I5804" t="s">
        <v>777</v>
      </c>
    </row>
    <row r="5805" spans="1:9">
      <c r="A5805">
        <v>5804</v>
      </c>
      <c r="B5805" t="s">
        <v>763</v>
      </c>
      <c r="C5805" t="s">
        <v>752</v>
      </c>
      <c r="D5805">
        <v>2024</v>
      </c>
      <c r="E5805">
        <v>46.534318030000001</v>
      </c>
      <c r="F5805" t="s">
        <v>753</v>
      </c>
      <c r="G5805" t="s">
        <v>775</v>
      </c>
      <c r="H5805" t="s">
        <v>765</v>
      </c>
      <c r="I5805" t="s">
        <v>777</v>
      </c>
    </row>
    <row r="5806" spans="1:9">
      <c r="A5806">
        <v>5805</v>
      </c>
      <c r="B5806" t="s">
        <v>763</v>
      </c>
      <c r="C5806" t="s">
        <v>752</v>
      </c>
      <c r="D5806">
        <v>2025</v>
      </c>
      <c r="E5806">
        <v>47.028481960000001</v>
      </c>
      <c r="F5806" t="s">
        <v>753</v>
      </c>
      <c r="G5806" t="s">
        <v>775</v>
      </c>
      <c r="H5806" t="s">
        <v>765</v>
      </c>
      <c r="I5806" t="s">
        <v>777</v>
      </c>
    </row>
    <row r="5807" spans="1:9">
      <c r="A5807">
        <v>5806</v>
      </c>
      <c r="B5807" t="s">
        <v>763</v>
      </c>
      <c r="C5807" t="s">
        <v>752</v>
      </c>
      <c r="D5807">
        <v>2026</v>
      </c>
      <c r="E5807">
        <v>46.803253740000002</v>
      </c>
      <c r="F5807" t="s">
        <v>753</v>
      </c>
      <c r="G5807" t="s">
        <v>775</v>
      </c>
      <c r="H5807" t="s">
        <v>765</v>
      </c>
      <c r="I5807" t="s">
        <v>777</v>
      </c>
    </row>
    <row r="5808" spans="1:9">
      <c r="A5808">
        <v>5807</v>
      </c>
      <c r="B5808" t="s">
        <v>763</v>
      </c>
      <c r="C5808" t="s">
        <v>752</v>
      </c>
      <c r="D5808">
        <v>2027</v>
      </c>
      <c r="E5808">
        <v>46.574362209999997</v>
      </c>
      <c r="F5808" t="s">
        <v>753</v>
      </c>
      <c r="G5808" t="s">
        <v>775</v>
      </c>
      <c r="H5808" t="s">
        <v>765</v>
      </c>
      <c r="I5808" t="s">
        <v>777</v>
      </c>
    </row>
    <row r="5809" spans="1:9">
      <c r="A5809">
        <v>5808</v>
      </c>
      <c r="B5809" t="s">
        <v>763</v>
      </c>
      <c r="C5809" t="s">
        <v>752</v>
      </c>
      <c r="D5809">
        <v>2028</v>
      </c>
      <c r="E5809">
        <v>46.200544479999998</v>
      </c>
      <c r="F5809" t="s">
        <v>753</v>
      </c>
      <c r="G5809" t="s">
        <v>775</v>
      </c>
      <c r="H5809" t="s">
        <v>765</v>
      </c>
      <c r="I5809" t="s">
        <v>777</v>
      </c>
    </row>
    <row r="5810" spans="1:9">
      <c r="A5810">
        <v>5809</v>
      </c>
      <c r="B5810" t="s">
        <v>763</v>
      </c>
      <c r="C5810" t="s">
        <v>752</v>
      </c>
      <c r="D5810">
        <v>2029</v>
      </c>
      <c r="E5810">
        <v>45.701764969999999</v>
      </c>
      <c r="F5810" t="s">
        <v>753</v>
      </c>
      <c r="G5810" t="s">
        <v>775</v>
      </c>
      <c r="H5810" t="s">
        <v>765</v>
      </c>
      <c r="I5810" t="s">
        <v>777</v>
      </c>
    </row>
    <row r="5811" spans="1:9">
      <c r="A5811">
        <v>5810</v>
      </c>
      <c r="B5811" t="s">
        <v>763</v>
      </c>
      <c r="C5811" t="s">
        <v>752</v>
      </c>
      <c r="D5811">
        <v>2030</v>
      </c>
      <c r="E5811">
        <v>44.934009670000002</v>
      </c>
      <c r="F5811" t="s">
        <v>753</v>
      </c>
      <c r="G5811" t="s">
        <v>775</v>
      </c>
      <c r="H5811" t="s">
        <v>765</v>
      </c>
      <c r="I5811" t="s">
        <v>777</v>
      </c>
    </row>
    <row r="5812" spans="1:9">
      <c r="A5812">
        <v>5811</v>
      </c>
      <c r="B5812" t="s">
        <v>763</v>
      </c>
      <c r="C5812" t="s">
        <v>752</v>
      </c>
      <c r="D5812">
        <v>2031</v>
      </c>
      <c r="E5812">
        <v>44.288703640000001</v>
      </c>
      <c r="F5812" t="s">
        <v>753</v>
      </c>
      <c r="G5812" t="s">
        <v>775</v>
      </c>
      <c r="H5812" t="s">
        <v>765</v>
      </c>
      <c r="I5812" t="s">
        <v>777</v>
      </c>
    </row>
    <row r="5813" spans="1:9">
      <c r="A5813">
        <v>5812</v>
      </c>
      <c r="B5813" t="s">
        <v>763</v>
      </c>
      <c r="C5813" t="s">
        <v>752</v>
      </c>
      <c r="D5813">
        <v>2032</v>
      </c>
      <c r="E5813">
        <v>43.451543469999997</v>
      </c>
      <c r="F5813" t="s">
        <v>753</v>
      </c>
      <c r="G5813" t="s">
        <v>775</v>
      </c>
      <c r="H5813" t="s">
        <v>765</v>
      </c>
      <c r="I5813" t="s">
        <v>777</v>
      </c>
    </row>
    <row r="5814" spans="1:9">
      <c r="A5814">
        <v>5813</v>
      </c>
      <c r="B5814" t="s">
        <v>763</v>
      </c>
      <c r="C5814" t="s">
        <v>752</v>
      </c>
      <c r="D5814">
        <v>2033</v>
      </c>
      <c r="E5814">
        <v>42.562921680000002</v>
      </c>
      <c r="F5814" t="s">
        <v>753</v>
      </c>
      <c r="G5814" t="s">
        <v>775</v>
      </c>
      <c r="H5814" t="s">
        <v>765</v>
      </c>
      <c r="I5814" t="s">
        <v>777</v>
      </c>
    </row>
    <row r="5815" spans="1:9">
      <c r="A5815">
        <v>5814</v>
      </c>
      <c r="B5815" t="s">
        <v>763</v>
      </c>
      <c r="C5815" t="s">
        <v>752</v>
      </c>
      <c r="D5815">
        <v>2034</v>
      </c>
      <c r="E5815">
        <v>41.5464293</v>
      </c>
      <c r="F5815" t="s">
        <v>753</v>
      </c>
      <c r="G5815" t="s">
        <v>775</v>
      </c>
      <c r="H5815" t="s">
        <v>765</v>
      </c>
      <c r="I5815" t="s">
        <v>777</v>
      </c>
    </row>
    <row r="5816" spans="1:9">
      <c r="A5816">
        <v>5815</v>
      </c>
      <c r="B5816" t="s">
        <v>763</v>
      </c>
      <c r="C5816" t="s">
        <v>752</v>
      </c>
      <c r="D5816">
        <v>2035</v>
      </c>
      <c r="E5816">
        <v>40.450513389999998</v>
      </c>
      <c r="F5816" t="s">
        <v>753</v>
      </c>
      <c r="G5816" t="s">
        <v>775</v>
      </c>
      <c r="H5816" t="s">
        <v>765</v>
      </c>
      <c r="I5816" t="s">
        <v>777</v>
      </c>
    </row>
    <row r="5817" spans="1:9">
      <c r="A5817">
        <v>5816</v>
      </c>
      <c r="B5817" t="s">
        <v>763</v>
      </c>
      <c r="C5817" t="s">
        <v>752</v>
      </c>
      <c r="D5817">
        <v>2036</v>
      </c>
      <c r="E5817">
        <v>39.039165629999999</v>
      </c>
      <c r="F5817" t="s">
        <v>753</v>
      </c>
      <c r="G5817" t="s">
        <v>775</v>
      </c>
      <c r="H5817" t="s">
        <v>765</v>
      </c>
      <c r="I5817" t="s">
        <v>777</v>
      </c>
    </row>
    <row r="5818" spans="1:9">
      <c r="A5818">
        <v>5817</v>
      </c>
      <c r="B5818" t="s">
        <v>763</v>
      </c>
      <c r="C5818" t="s">
        <v>752</v>
      </c>
      <c r="D5818">
        <v>2037</v>
      </c>
      <c r="E5818">
        <v>37.69610986</v>
      </c>
      <c r="F5818" t="s">
        <v>753</v>
      </c>
      <c r="G5818" t="s">
        <v>775</v>
      </c>
      <c r="H5818" t="s">
        <v>765</v>
      </c>
      <c r="I5818" t="s">
        <v>777</v>
      </c>
    </row>
    <row r="5819" spans="1:9">
      <c r="A5819">
        <v>5818</v>
      </c>
      <c r="B5819" t="s">
        <v>763</v>
      </c>
      <c r="C5819" t="s">
        <v>752</v>
      </c>
      <c r="D5819">
        <v>2038</v>
      </c>
      <c r="E5819">
        <v>36.073268679999998</v>
      </c>
      <c r="F5819" t="s">
        <v>753</v>
      </c>
      <c r="G5819" t="s">
        <v>775</v>
      </c>
      <c r="H5819" t="s">
        <v>765</v>
      </c>
      <c r="I5819" t="s">
        <v>777</v>
      </c>
    </row>
    <row r="5820" spans="1:9">
      <c r="A5820">
        <v>5819</v>
      </c>
      <c r="B5820" t="s">
        <v>763</v>
      </c>
      <c r="C5820" t="s">
        <v>752</v>
      </c>
      <c r="D5820">
        <v>2039</v>
      </c>
      <c r="E5820">
        <v>34.382631400000001</v>
      </c>
      <c r="F5820" t="s">
        <v>753</v>
      </c>
      <c r="G5820" t="s">
        <v>775</v>
      </c>
      <c r="H5820" t="s">
        <v>765</v>
      </c>
      <c r="I5820" t="s">
        <v>777</v>
      </c>
    </row>
    <row r="5821" spans="1:9">
      <c r="A5821">
        <v>5820</v>
      </c>
      <c r="B5821" t="s">
        <v>763</v>
      </c>
      <c r="C5821" t="s">
        <v>752</v>
      </c>
      <c r="D5821">
        <v>2040</v>
      </c>
      <c r="E5821">
        <v>32.554253780000003</v>
      </c>
      <c r="F5821" t="s">
        <v>753</v>
      </c>
      <c r="G5821" t="s">
        <v>775</v>
      </c>
      <c r="H5821" t="s">
        <v>765</v>
      </c>
      <c r="I5821" t="s">
        <v>777</v>
      </c>
    </row>
    <row r="5822" spans="1:9">
      <c r="A5822">
        <v>5821</v>
      </c>
      <c r="B5822" t="s">
        <v>763</v>
      </c>
      <c r="C5822" t="s">
        <v>752</v>
      </c>
      <c r="D5822">
        <v>2041</v>
      </c>
      <c r="E5822">
        <v>30.878684230000001</v>
      </c>
      <c r="F5822" t="s">
        <v>753</v>
      </c>
      <c r="G5822" t="s">
        <v>775</v>
      </c>
      <c r="H5822" t="s">
        <v>765</v>
      </c>
      <c r="I5822" t="s">
        <v>777</v>
      </c>
    </row>
    <row r="5823" spans="1:9">
      <c r="A5823">
        <v>5822</v>
      </c>
      <c r="B5823" t="s">
        <v>763</v>
      </c>
      <c r="C5823" t="s">
        <v>752</v>
      </c>
      <c r="D5823">
        <v>2042</v>
      </c>
      <c r="E5823">
        <v>29.136406940000001</v>
      </c>
      <c r="F5823" t="s">
        <v>753</v>
      </c>
      <c r="G5823" t="s">
        <v>775</v>
      </c>
      <c r="H5823" t="s">
        <v>765</v>
      </c>
      <c r="I5823" t="s">
        <v>777</v>
      </c>
    </row>
    <row r="5824" spans="1:9">
      <c r="A5824">
        <v>5823</v>
      </c>
      <c r="B5824" t="s">
        <v>763</v>
      </c>
      <c r="C5824" t="s">
        <v>752</v>
      </c>
      <c r="D5824">
        <v>2043</v>
      </c>
      <c r="E5824">
        <v>27.462999530000001</v>
      </c>
      <c r="F5824" t="s">
        <v>753</v>
      </c>
      <c r="G5824" t="s">
        <v>775</v>
      </c>
      <c r="H5824" t="s">
        <v>765</v>
      </c>
      <c r="I5824" t="s">
        <v>777</v>
      </c>
    </row>
    <row r="5825" spans="1:9">
      <c r="A5825">
        <v>5824</v>
      </c>
      <c r="B5825" t="s">
        <v>763</v>
      </c>
      <c r="C5825" t="s">
        <v>752</v>
      </c>
      <c r="D5825">
        <v>2044</v>
      </c>
      <c r="E5825">
        <v>25.69329471</v>
      </c>
      <c r="F5825" t="s">
        <v>753</v>
      </c>
      <c r="G5825" t="s">
        <v>775</v>
      </c>
      <c r="H5825" t="s">
        <v>765</v>
      </c>
      <c r="I5825" t="s">
        <v>777</v>
      </c>
    </row>
    <row r="5826" spans="1:9">
      <c r="A5826">
        <v>5825</v>
      </c>
      <c r="B5826" t="s">
        <v>763</v>
      </c>
      <c r="C5826" t="s">
        <v>752</v>
      </c>
      <c r="D5826">
        <v>2045</v>
      </c>
      <c r="E5826">
        <v>24.02205545</v>
      </c>
      <c r="F5826" t="s">
        <v>753</v>
      </c>
      <c r="G5826" t="s">
        <v>775</v>
      </c>
      <c r="H5826" t="s">
        <v>765</v>
      </c>
      <c r="I5826" t="s">
        <v>777</v>
      </c>
    </row>
    <row r="5827" spans="1:9">
      <c r="A5827">
        <v>5826</v>
      </c>
      <c r="B5827" t="s">
        <v>763</v>
      </c>
      <c r="C5827" t="s">
        <v>752</v>
      </c>
      <c r="D5827">
        <v>2046</v>
      </c>
      <c r="E5827">
        <v>22.444671199999998</v>
      </c>
      <c r="F5827" t="s">
        <v>753</v>
      </c>
      <c r="G5827" t="s">
        <v>775</v>
      </c>
      <c r="H5827" t="s">
        <v>765</v>
      </c>
      <c r="I5827" t="s">
        <v>777</v>
      </c>
    </row>
    <row r="5828" spans="1:9">
      <c r="A5828">
        <v>5827</v>
      </c>
      <c r="B5828" t="s">
        <v>763</v>
      </c>
      <c r="C5828" t="s">
        <v>752</v>
      </c>
      <c r="D5828">
        <v>2047</v>
      </c>
      <c r="E5828">
        <v>21.33473051</v>
      </c>
      <c r="F5828" t="s">
        <v>753</v>
      </c>
      <c r="G5828" t="s">
        <v>775</v>
      </c>
      <c r="H5828" t="s">
        <v>765</v>
      </c>
      <c r="I5828" t="s">
        <v>777</v>
      </c>
    </row>
    <row r="5829" spans="1:9">
      <c r="A5829">
        <v>5828</v>
      </c>
      <c r="B5829" t="s">
        <v>763</v>
      </c>
      <c r="C5829" t="s">
        <v>752</v>
      </c>
      <c r="D5829">
        <v>2048</v>
      </c>
      <c r="E5829">
        <v>20.084899679999999</v>
      </c>
      <c r="F5829" t="s">
        <v>753</v>
      </c>
      <c r="G5829" t="s">
        <v>775</v>
      </c>
      <c r="H5829" t="s">
        <v>765</v>
      </c>
      <c r="I5829" t="s">
        <v>777</v>
      </c>
    </row>
    <row r="5830" spans="1:9">
      <c r="A5830">
        <v>5829</v>
      </c>
      <c r="B5830" t="s">
        <v>763</v>
      </c>
      <c r="C5830" t="s">
        <v>752</v>
      </c>
      <c r="D5830">
        <v>2049</v>
      </c>
      <c r="E5830">
        <v>18.56706981</v>
      </c>
      <c r="F5830" t="s">
        <v>753</v>
      </c>
      <c r="G5830" t="s">
        <v>775</v>
      </c>
      <c r="H5830" t="s">
        <v>765</v>
      </c>
      <c r="I5830" t="s">
        <v>777</v>
      </c>
    </row>
    <row r="5831" spans="1:9">
      <c r="A5831">
        <v>5830</v>
      </c>
      <c r="B5831" t="s">
        <v>763</v>
      </c>
      <c r="C5831" t="s">
        <v>752</v>
      </c>
      <c r="D5831">
        <v>2050</v>
      </c>
      <c r="E5831">
        <v>17.624558830000002</v>
      </c>
      <c r="F5831" t="s">
        <v>753</v>
      </c>
      <c r="G5831" t="s">
        <v>775</v>
      </c>
      <c r="H5831" t="s">
        <v>765</v>
      </c>
      <c r="I5831" t="s">
        <v>777</v>
      </c>
    </row>
    <row r="5832" spans="1:9">
      <c r="A5832">
        <v>5831</v>
      </c>
      <c r="B5832" t="s">
        <v>763</v>
      </c>
      <c r="C5832" t="s">
        <v>756</v>
      </c>
      <c r="D5832">
        <v>1990</v>
      </c>
      <c r="E5832">
        <v>7936.4629716361687</v>
      </c>
      <c r="F5832" t="s">
        <v>753</v>
      </c>
      <c r="G5832" t="s">
        <v>775</v>
      </c>
      <c r="H5832" t="s">
        <v>765</v>
      </c>
      <c r="I5832" t="s">
        <v>777</v>
      </c>
    </row>
    <row r="5833" spans="1:9">
      <c r="A5833">
        <v>5832</v>
      </c>
      <c r="B5833" t="s">
        <v>763</v>
      </c>
      <c r="C5833" t="s">
        <v>756</v>
      </c>
      <c r="D5833">
        <v>1991</v>
      </c>
      <c r="E5833">
        <v>7915.2837021666337</v>
      </c>
      <c r="F5833" t="s">
        <v>753</v>
      </c>
      <c r="G5833" t="s">
        <v>775</v>
      </c>
      <c r="H5833" t="s">
        <v>765</v>
      </c>
      <c r="I5833" t="s">
        <v>777</v>
      </c>
    </row>
    <row r="5834" spans="1:9">
      <c r="A5834">
        <v>5833</v>
      </c>
      <c r="B5834" t="s">
        <v>763</v>
      </c>
      <c r="C5834" t="s">
        <v>756</v>
      </c>
      <c r="D5834">
        <v>1992</v>
      </c>
      <c r="E5834">
        <v>8271.9975429782935</v>
      </c>
      <c r="F5834" t="s">
        <v>753</v>
      </c>
      <c r="G5834" t="s">
        <v>775</v>
      </c>
      <c r="H5834" t="s">
        <v>765</v>
      </c>
      <c r="I5834" t="s">
        <v>777</v>
      </c>
    </row>
    <row r="5835" spans="1:9">
      <c r="A5835">
        <v>5834</v>
      </c>
      <c r="B5835" t="s">
        <v>763</v>
      </c>
      <c r="C5835" t="s">
        <v>756</v>
      </c>
      <c r="D5835">
        <v>1993</v>
      </c>
      <c r="E5835">
        <v>8720.4447045830802</v>
      </c>
      <c r="F5835" t="s">
        <v>753</v>
      </c>
      <c r="G5835" t="s">
        <v>775</v>
      </c>
      <c r="H5835" t="s">
        <v>765</v>
      </c>
      <c r="I5835" t="s">
        <v>777</v>
      </c>
    </row>
    <row r="5836" spans="1:9">
      <c r="A5836">
        <v>5835</v>
      </c>
      <c r="B5836" t="s">
        <v>763</v>
      </c>
      <c r="C5836" t="s">
        <v>756</v>
      </c>
      <c r="D5836">
        <v>1994</v>
      </c>
      <c r="E5836">
        <v>9373.6919769104479</v>
      </c>
      <c r="F5836" t="s">
        <v>753</v>
      </c>
      <c r="G5836" t="s">
        <v>775</v>
      </c>
      <c r="H5836" t="s">
        <v>765</v>
      </c>
      <c r="I5836" t="s">
        <v>777</v>
      </c>
    </row>
    <row r="5837" spans="1:9">
      <c r="A5837">
        <v>5836</v>
      </c>
      <c r="B5837" t="s">
        <v>763</v>
      </c>
      <c r="C5837" t="s">
        <v>756</v>
      </c>
      <c r="D5837">
        <v>1995</v>
      </c>
      <c r="E5837">
        <v>10029.86605365062</v>
      </c>
      <c r="F5837" t="s">
        <v>753</v>
      </c>
      <c r="G5837" t="s">
        <v>775</v>
      </c>
      <c r="H5837" t="s">
        <v>765</v>
      </c>
      <c r="I5837" t="s">
        <v>777</v>
      </c>
    </row>
    <row r="5838" spans="1:9">
      <c r="A5838">
        <v>5837</v>
      </c>
      <c r="B5838" t="s">
        <v>763</v>
      </c>
      <c r="C5838" t="s">
        <v>756</v>
      </c>
      <c r="D5838">
        <v>1996</v>
      </c>
      <c r="E5838">
        <v>10161.508046136831</v>
      </c>
      <c r="F5838" t="s">
        <v>753</v>
      </c>
      <c r="G5838" t="s">
        <v>775</v>
      </c>
      <c r="H5838" t="s">
        <v>765</v>
      </c>
      <c r="I5838" t="s">
        <v>777</v>
      </c>
    </row>
    <row r="5839" spans="1:9">
      <c r="A5839">
        <v>5838</v>
      </c>
      <c r="B5839" t="s">
        <v>763</v>
      </c>
      <c r="C5839" t="s">
        <v>756</v>
      </c>
      <c r="D5839">
        <v>1997</v>
      </c>
      <c r="E5839">
        <v>10383.534321169869</v>
      </c>
      <c r="F5839" t="s">
        <v>753</v>
      </c>
      <c r="G5839" t="s">
        <v>775</v>
      </c>
      <c r="H5839" t="s">
        <v>765</v>
      </c>
      <c r="I5839" t="s">
        <v>777</v>
      </c>
    </row>
    <row r="5840" spans="1:9">
      <c r="A5840">
        <v>5839</v>
      </c>
      <c r="B5840" t="s">
        <v>763</v>
      </c>
      <c r="C5840" t="s">
        <v>756</v>
      </c>
      <c r="D5840">
        <v>1998</v>
      </c>
      <c r="E5840">
        <v>10587.777213549291</v>
      </c>
      <c r="F5840" t="s">
        <v>753</v>
      </c>
      <c r="G5840" t="s">
        <v>775</v>
      </c>
      <c r="H5840" t="s">
        <v>765</v>
      </c>
      <c r="I5840" t="s">
        <v>777</v>
      </c>
    </row>
    <row r="5841" spans="1:9">
      <c r="A5841">
        <v>5840</v>
      </c>
      <c r="B5841" t="s">
        <v>763</v>
      </c>
      <c r="C5841" t="s">
        <v>756</v>
      </c>
      <c r="D5841">
        <v>1999</v>
      </c>
      <c r="E5841">
        <v>10868.589794699061</v>
      </c>
      <c r="F5841" t="s">
        <v>753</v>
      </c>
      <c r="G5841" t="s">
        <v>775</v>
      </c>
      <c r="H5841" t="s">
        <v>765</v>
      </c>
      <c r="I5841" t="s">
        <v>777</v>
      </c>
    </row>
    <row r="5842" spans="1:9">
      <c r="A5842">
        <v>5841</v>
      </c>
      <c r="B5842" t="s">
        <v>763</v>
      </c>
      <c r="C5842" t="s">
        <v>756</v>
      </c>
      <c r="D5842">
        <v>2000</v>
      </c>
      <c r="E5842">
        <v>11410.88324088933</v>
      </c>
      <c r="F5842" t="s">
        <v>753</v>
      </c>
      <c r="G5842" t="s">
        <v>775</v>
      </c>
      <c r="H5842" t="s">
        <v>765</v>
      </c>
      <c r="I5842" t="s">
        <v>777</v>
      </c>
    </row>
    <row r="5843" spans="1:9">
      <c r="A5843">
        <v>5842</v>
      </c>
      <c r="B5843" t="s">
        <v>763</v>
      </c>
      <c r="C5843" t="s">
        <v>756</v>
      </c>
      <c r="D5843">
        <v>2001</v>
      </c>
      <c r="E5843">
        <v>11473.86129281293</v>
      </c>
      <c r="F5843" t="s">
        <v>753</v>
      </c>
      <c r="G5843" t="s">
        <v>775</v>
      </c>
      <c r="H5843" t="s">
        <v>765</v>
      </c>
      <c r="I5843" t="s">
        <v>777</v>
      </c>
    </row>
    <row r="5844" spans="1:9">
      <c r="A5844">
        <v>5843</v>
      </c>
      <c r="B5844" t="s">
        <v>763</v>
      </c>
      <c r="C5844" t="s">
        <v>756</v>
      </c>
      <c r="D5844">
        <v>2002</v>
      </c>
      <c r="E5844">
        <v>11925.66129662087</v>
      </c>
      <c r="F5844" t="s">
        <v>753</v>
      </c>
      <c r="G5844" t="s">
        <v>775</v>
      </c>
      <c r="H5844" t="s">
        <v>765</v>
      </c>
      <c r="I5844" t="s">
        <v>777</v>
      </c>
    </row>
    <row r="5845" spans="1:9">
      <c r="A5845">
        <v>5844</v>
      </c>
      <c r="B5845" t="s">
        <v>763</v>
      </c>
      <c r="C5845" t="s">
        <v>756</v>
      </c>
      <c r="D5845">
        <v>2003</v>
      </c>
      <c r="E5845">
        <v>12453.657640777579</v>
      </c>
      <c r="F5845" t="s">
        <v>753</v>
      </c>
      <c r="G5845" t="s">
        <v>775</v>
      </c>
      <c r="H5845" t="s">
        <v>765</v>
      </c>
      <c r="I5845" t="s">
        <v>777</v>
      </c>
    </row>
    <row r="5846" spans="1:9">
      <c r="A5846">
        <v>5845</v>
      </c>
      <c r="B5846" t="s">
        <v>763</v>
      </c>
      <c r="C5846" t="s">
        <v>756</v>
      </c>
      <c r="D5846">
        <v>2004</v>
      </c>
      <c r="E5846">
        <v>12742.48091574046</v>
      </c>
      <c r="F5846" t="s">
        <v>753</v>
      </c>
      <c r="G5846" t="s">
        <v>775</v>
      </c>
      <c r="H5846" t="s">
        <v>765</v>
      </c>
      <c r="I5846" t="s">
        <v>777</v>
      </c>
    </row>
    <row r="5847" spans="1:9">
      <c r="A5847">
        <v>5846</v>
      </c>
      <c r="B5847" t="s">
        <v>763</v>
      </c>
      <c r="C5847" t="s">
        <v>756</v>
      </c>
      <c r="D5847">
        <v>2005</v>
      </c>
      <c r="E5847">
        <v>12817.90344608514</v>
      </c>
      <c r="F5847" t="s">
        <v>753</v>
      </c>
      <c r="G5847" t="s">
        <v>775</v>
      </c>
      <c r="H5847" t="s">
        <v>765</v>
      </c>
      <c r="I5847" t="s">
        <v>777</v>
      </c>
    </row>
    <row r="5848" spans="1:9">
      <c r="A5848">
        <v>5847</v>
      </c>
      <c r="B5848" t="s">
        <v>763</v>
      </c>
      <c r="C5848" t="s">
        <v>756</v>
      </c>
      <c r="D5848">
        <v>2006</v>
      </c>
      <c r="E5848">
        <v>12944.516034367311</v>
      </c>
      <c r="F5848" t="s">
        <v>753</v>
      </c>
      <c r="G5848" t="s">
        <v>775</v>
      </c>
      <c r="H5848" t="s">
        <v>765</v>
      </c>
      <c r="I5848" t="s">
        <v>777</v>
      </c>
    </row>
    <row r="5849" spans="1:9">
      <c r="A5849">
        <v>5848</v>
      </c>
      <c r="B5849" t="s">
        <v>763</v>
      </c>
      <c r="C5849" t="s">
        <v>756</v>
      </c>
      <c r="D5849">
        <v>2007</v>
      </c>
      <c r="E5849">
        <v>13053.26501080209</v>
      </c>
      <c r="F5849" t="s">
        <v>753</v>
      </c>
      <c r="G5849" t="s">
        <v>775</v>
      </c>
      <c r="H5849" t="s">
        <v>765</v>
      </c>
      <c r="I5849" t="s">
        <v>777</v>
      </c>
    </row>
    <row r="5850" spans="1:9">
      <c r="A5850">
        <v>5849</v>
      </c>
      <c r="B5850" t="s">
        <v>763</v>
      </c>
      <c r="C5850" t="s">
        <v>756</v>
      </c>
      <c r="D5850">
        <v>2008</v>
      </c>
      <c r="E5850">
        <v>13073.804346307301</v>
      </c>
      <c r="F5850" t="s">
        <v>753</v>
      </c>
      <c r="G5850" t="s">
        <v>775</v>
      </c>
      <c r="H5850" t="s">
        <v>765</v>
      </c>
      <c r="I5850" t="s">
        <v>777</v>
      </c>
    </row>
    <row r="5851" spans="1:9">
      <c r="A5851">
        <v>5850</v>
      </c>
      <c r="B5851" t="s">
        <v>763</v>
      </c>
      <c r="C5851" t="s">
        <v>756</v>
      </c>
      <c r="D5851">
        <v>2009</v>
      </c>
      <c r="E5851">
        <v>12887.109320582929</v>
      </c>
      <c r="F5851" t="s">
        <v>753</v>
      </c>
      <c r="G5851" t="s">
        <v>775</v>
      </c>
      <c r="H5851" t="s">
        <v>765</v>
      </c>
      <c r="I5851" t="s">
        <v>777</v>
      </c>
    </row>
    <row r="5852" spans="1:9">
      <c r="A5852">
        <v>5851</v>
      </c>
      <c r="B5852" t="s">
        <v>763</v>
      </c>
      <c r="C5852" t="s">
        <v>756</v>
      </c>
      <c r="D5852">
        <v>2010</v>
      </c>
      <c r="E5852">
        <v>13145.478246507701</v>
      </c>
      <c r="F5852" t="s">
        <v>753</v>
      </c>
      <c r="G5852" t="s">
        <v>775</v>
      </c>
      <c r="H5852" t="s">
        <v>765</v>
      </c>
      <c r="I5852" t="s">
        <v>777</v>
      </c>
    </row>
    <row r="5853" spans="1:9">
      <c r="A5853">
        <v>5852</v>
      </c>
      <c r="B5853" t="s">
        <v>763</v>
      </c>
      <c r="C5853" t="s">
        <v>756</v>
      </c>
      <c r="D5853">
        <v>2011</v>
      </c>
      <c r="E5853">
        <v>13137.150645219521</v>
      </c>
      <c r="F5853" t="s">
        <v>753</v>
      </c>
      <c r="G5853" t="s">
        <v>775</v>
      </c>
      <c r="H5853" t="s">
        <v>765</v>
      </c>
      <c r="I5853" t="s">
        <v>777</v>
      </c>
    </row>
    <row r="5854" spans="1:9">
      <c r="A5854">
        <v>5853</v>
      </c>
      <c r="B5854" t="s">
        <v>763</v>
      </c>
      <c r="C5854" t="s">
        <v>756</v>
      </c>
      <c r="D5854">
        <v>2012</v>
      </c>
      <c r="E5854">
        <v>12820.72185764974</v>
      </c>
      <c r="F5854" t="s">
        <v>753</v>
      </c>
      <c r="G5854" t="s">
        <v>775</v>
      </c>
      <c r="H5854" t="s">
        <v>765</v>
      </c>
      <c r="I5854" t="s">
        <v>777</v>
      </c>
    </row>
    <row r="5855" spans="1:9">
      <c r="A5855">
        <v>5854</v>
      </c>
      <c r="B5855" t="s">
        <v>763</v>
      </c>
      <c r="C5855" t="s">
        <v>756</v>
      </c>
      <c r="D5855">
        <v>2013</v>
      </c>
      <c r="E5855">
        <v>12899.386439040991</v>
      </c>
      <c r="F5855" t="s">
        <v>753</v>
      </c>
      <c r="G5855" t="s">
        <v>775</v>
      </c>
      <c r="H5855" t="s">
        <v>765</v>
      </c>
      <c r="I5855" t="s">
        <v>777</v>
      </c>
    </row>
    <row r="5856" spans="1:9">
      <c r="A5856">
        <v>5855</v>
      </c>
      <c r="B5856" t="s">
        <v>763</v>
      </c>
      <c r="C5856" t="s">
        <v>756</v>
      </c>
      <c r="D5856">
        <v>2014</v>
      </c>
      <c r="E5856">
        <v>13163.616470566179</v>
      </c>
      <c r="F5856" t="s">
        <v>753</v>
      </c>
      <c r="G5856" t="s">
        <v>775</v>
      </c>
      <c r="H5856" t="s">
        <v>765</v>
      </c>
      <c r="I5856" t="s">
        <v>777</v>
      </c>
    </row>
    <row r="5857" spans="1:9">
      <c r="A5857">
        <v>5856</v>
      </c>
      <c r="B5857" t="s">
        <v>763</v>
      </c>
      <c r="C5857" t="s">
        <v>756</v>
      </c>
      <c r="D5857">
        <v>2015</v>
      </c>
      <c r="E5857">
        <v>13643.278707015879</v>
      </c>
      <c r="F5857" t="s">
        <v>753</v>
      </c>
      <c r="G5857" t="s">
        <v>775</v>
      </c>
      <c r="H5857" t="s">
        <v>765</v>
      </c>
      <c r="I5857" t="s">
        <v>777</v>
      </c>
    </row>
    <row r="5858" spans="1:9">
      <c r="A5858">
        <v>5857</v>
      </c>
      <c r="B5858" t="s">
        <v>763</v>
      </c>
      <c r="C5858" t="s">
        <v>756</v>
      </c>
      <c r="D5858">
        <v>2016</v>
      </c>
      <c r="E5858">
        <v>13739.7149576464</v>
      </c>
      <c r="F5858" t="s">
        <v>753</v>
      </c>
      <c r="G5858" t="s">
        <v>775</v>
      </c>
      <c r="H5858" t="s">
        <v>765</v>
      </c>
      <c r="I5858" t="s">
        <v>777</v>
      </c>
    </row>
    <row r="5859" spans="1:9">
      <c r="A5859">
        <v>5858</v>
      </c>
      <c r="B5859" t="s">
        <v>763</v>
      </c>
      <c r="C5859" t="s">
        <v>756</v>
      </c>
      <c r="D5859">
        <v>2017</v>
      </c>
      <c r="E5859">
        <v>14658.424764795231</v>
      </c>
      <c r="F5859" t="s">
        <v>753</v>
      </c>
      <c r="G5859" t="s">
        <v>775</v>
      </c>
      <c r="H5859" t="s">
        <v>765</v>
      </c>
      <c r="I5859" t="s">
        <v>777</v>
      </c>
    </row>
    <row r="5860" spans="1:9">
      <c r="A5860">
        <v>5859</v>
      </c>
      <c r="B5860" t="s">
        <v>763</v>
      </c>
      <c r="C5860" t="s">
        <v>756</v>
      </c>
      <c r="D5860">
        <v>2018</v>
      </c>
      <c r="E5860">
        <v>14985.898385002571</v>
      </c>
      <c r="F5860" t="s">
        <v>753</v>
      </c>
      <c r="G5860" t="s">
        <v>775</v>
      </c>
      <c r="H5860" t="s">
        <v>765</v>
      </c>
      <c r="I5860" t="s">
        <v>777</v>
      </c>
    </row>
    <row r="5861" spans="1:9">
      <c r="A5861">
        <v>5860</v>
      </c>
      <c r="B5861" t="s">
        <v>763</v>
      </c>
      <c r="C5861" t="s">
        <v>756</v>
      </c>
      <c r="D5861">
        <v>2019</v>
      </c>
      <c r="E5861">
        <v>14517.598671780101</v>
      </c>
      <c r="F5861" t="s">
        <v>753</v>
      </c>
      <c r="G5861" t="s">
        <v>775</v>
      </c>
      <c r="H5861" t="s">
        <v>765</v>
      </c>
      <c r="I5861" t="s">
        <v>777</v>
      </c>
    </row>
    <row r="5862" spans="1:9">
      <c r="A5862">
        <v>5861</v>
      </c>
      <c r="B5862" t="s">
        <v>763</v>
      </c>
      <c r="C5862" t="s">
        <v>756</v>
      </c>
      <c r="D5862">
        <v>2020</v>
      </c>
      <c r="E5862">
        <v>13078.684827821249</v>
      </c>
      <c r="F5862" t="s">
        <v>753</v>
      </c>
      <c r="G5862" t="s">
        <v>775</v>
      </c>
      <c r="H5862" t="s">
        <v>765</v>
      </c>
      <c r="I5862" t="s">
        <v>777</v>
      </c>
    </row>
    <row r="5863" spans="1:9">
      <c r="A5863">
        <v>5862</v>
      </c>
      <c r="B5863" t="s">
        <v>763</v>
      </c>
      <c r="C5863" t="s">
        <v>756</v>
      </c>
      <c r="D5863">
        <v>2021</v>
      </c>
      <c r="E5863">
        <v>13733.396455010759</v>
      </c>
      <c r="F5863" t="s">
        <v>753</v>
      </c>
      <c r="G5863" t="s">
        <v>775</v>
      </c>
      <c r="H5863" t="s">
        <v>765</v>
      </c>
      <c r="I5863" t="s">
        <v>777</v>
      </c>
    </row>
    <row r="5864" spans="1:9">
      <c r="A5864">
        <v>5863</v>
      </c>
      <c r="B5864" t="s">
        <v>763</v>
      </c>
      <c r="C5864" t="s">
        <v>756</v>
      </c>
      <c r="D5864">
        <v>2022</v>
      </c>
      <c r="E5864">
        <v>13575.148334675579</v>
      </c>
      <c r="F5864" t="s">
        <v>753</v>
      </c>
      <c r="G5864" t="s">
        <v>775</v>
      </c>
      <c r="H5864" t="s">
        <v>765</v>
      </c>
      <c r="I5864" t="s">
        <v>777</v>
      </c>
    </row>
    <row r="5865" spans="1:9">
      <c r="A5865">
        <v>5864</v>
      </c>
      <c r="B5865" t="s">
        <v>763</v>
      </c>
      <c r="C5865" t="s">
        <v>756</v>
      </c>
      <c r="D5865">
        <v>2023</v>
      </c>
      <c r="E5865">
        <v>14043.807389605379</v>
      </c>
      <c r="F5865" t="s">
        <v>753</v>
      </c>
      <c r="G5865" t="s">
        <v>775</v>
      </c>
      <c r="H5865" t="s">
        <v>765</v>
      </c>
      <c r="I5865" t="s">
        <v>777</v>
      </c>
    </row>
    <row r="5866" spans="1:9">
      <c r="A5866">
        <v>5865</v>
      </c>
      <c r="B5866" t="s">
        <v>763</v>
      </c>
      <c r="C5866" t="s">
        <v>756</v>
      </c>
      <c r="D5866">
        <v>2024</v>
      </c>
      <c r="E5866">
        <v>13836.796829999999</v>
      </c>
      <c r="F5866" t="s">
        <v>753</v>
      </c>
      <c r="G5866" t="s">
        <v>775</v>
      </c>
      <c r="H5866" t="s">
        <v>765</v>
      </c>
      <c r="I5866" t="s">
        <v>777</v>
      </c>
    </row>
    <row r="5867" spans="1:9">
      <c r="A5867">
        <v>5866</v>
      </c>
      <c r="B5867" t="s">
        <v>763</v>
      </c>
      <c r="C5867" t="s">
        <v>756</v>
      </c>
      <c r="D5867">
        <v>2025</v>
      </c>
      <c r="E5867">
        <v>13956.130719999999</v>
      </c>
      <c r="F5867" t="s">
        <v>753</v>
      </c>
      <c r="G5867" t="s">
        <v>775</v>
      </c>
      <c r="H5867" t="s">
        <v>765</v>
      </c>
      <c r="I5867" t="s">
        <v>777</v>
      </c>
    </row>
    <row r="5868" spans="1:9">
      <c r="A5868">
        <v>5867</v>
      </c>
      <c r="B5868" t="s">
        <v>763</v>
      </c>
      <c r="C5868" t="s">
        <v>756</v>
      </c>
      <c r="D5868">
        <v>2026</v>
      </c>
      <c r="E5868">
        <v>13969.277459999999</v>
      </c>
      <c r="F5868" t="s">
        <v>753</v>
      </c>
      <c r="G5868" t="s">
        <v>775</v>
      </c>
      <c r="H5868" t="s">
        <v>765</v>
      </c>
      <c r="I5868" t="s">
        <v>777</v>
      </c>
    </row>
    <row r="5869" spans="1:9">
      <c r="A5869">
        <v>5868</v>
      </c>
      <c r="B5869" t="s">
        <v>763</v>
      </c>
      <c r="C5869" t="s">
        <v>756</v>
      </c>
      <c r="D5869">
        <v>2027</v>
      </c>
      <c r="E5869">
        <v>13982.35533</v>
      </c>
      <c r="F5869" t="s">
        <v>753</v>
      </c>
      <c r="G5869" t="s">
        <v>775</v>
      </c>
      <c r="H5869" t="s">
        <v>765</v>
      </c>
      <c r="I5869" t="s">
        <v>777</v>
      </c>
    </row>
    <row r="5870" spans="1:9">
      <c r="A5870">
        <v>5869</v>
      </c>
      <c r="B5870" t="s">
        <v>763</v>
      </c>
      <c r="C5870" t="s">
        <v>756</v>
      </c>
      <c r="D5870">
        <v>2028</v>
      </c>
      <c r="E5870">
        <v>13960.75944</v>
      </c>
      <c r="F5870" t="s">
        <v>753</v>
      </c>
      <c r="G5870" t="s">
        <v>775</v>
      </c>
      <c r="H5870" t="s">
        <v>765</v>
      </c>
      <c r="I5870" t="s">
        <v>777</v>
      </c>
    </row>
    <row r="5871" spans="1:9">
      <c r="A5871">
        <v>5870</v>
      </c>
      <c r="B5871" t="s">
        <v>763</v>
      </c>
      <c r="C5871" t="s">
        <v>756</v>
      </c>
      <c r="D5871">
        <v>2029</v>
      </c>
      <c r="E5871">
        <v>13909.848400000001</v>
      </c>
      <c r="F5871" t="s">
        <v>753</v>
      </c>
      <c r="G5871" t="s">
        <v>775</v>
      </c>
      <c r="H5871" t="s">
        <v>765</v>
      </c>
      <c r="I5871" t="s">
        <v>777</v>
      </c>
    </row>
    <row r="5872" spans="1:9">
      <c r="A5872">
        <v>5871</v>
      </c>
      <c r="B5872" t="s">
        <v>763</v>
      </c>
      <c r="C5872" t="s">
        <v>756</v>
      </c>
      <c r="D5872">
        <v>2030</v>
      </c>
      <c r="E5872">
        <v>13807.064619999999</v>
      </c>
      <c r="F5872" t="s">
        <v>753</v>
      </c>
      <c r="G5872" t="s">
        <v>775</v>
      </c>
      <c r="H5872" t="s">
        <v>765</v>
      </c>
      <c r="I5872" t="s">
        <v>777</v>
      </c>
    </row>
    <row r="5873" spans="1:9">
      <c r="A5873">
        <v>5872</v>
      </c>
      <c r="B5873" t="s">
        <v>763</v>
      </c>
      <c r="C5873" t="s">
        <v>756</v>
      </c>
      <c r="D5873">
        <v>2031</v>
      </c>
      <c r="E5873">
        <v>13707.615309999999</v>
      </c>
      <c r="F5873" t="s">
        <v>753</v>
      </c>
      <c r="G5873" t="s">
        <v>775</v>
      </c>
      <c r="H5873" t="s">
        <v>765</v>
      </c>
      <c r="I5873" t="s">
        <v>777</v>
      </c>
    </row>
    <row r="5874" spans="1:9">
      <c r="A5874">
        <v>5873</v>
      </c>
      <c r="B5874" t="s">
        <v>763</v>
      </c>
      <c r="C5874" t="s">
        <v>756</v>
      </c>
      <c r="D5874">
        <v>2032</v>
      </c>
      <c r="E5874">
        <v>13581.385969999999</v>
      </c>
      <c r="F5874" t="s">
        <v>753</v>
      </c>
      <c r="G5874" t="s">
        <v>775</v>
      </c>
      <c r="H5874" t="s">
        <v>765</v>
      </c>
      <c r="I5874" t="s">
        <v>777</v>
      </c>
    </row>
    <row r="5875" spans="1:9">
      <c r="A5875">
        <v>5874</v>
      </c>
      <c r="B5875" t="s">
        <v>763</v>
      </c>
      <c r="C5875" t="s">
        <v>756</v>
      </c>
      <c r="D5875">
        <v>2033</v>
      </c>
      <c r="E5875">
        <v>13413.98732</v>
      </c>
      <c r="F5875" t="s">
        <v>753</v>
      </c>
      <c r="G5875" t="s">
        <v>775</v>
      </c>
      <c r="H5875" t="s">
        <v>765</v>
      </c>
      <c r="I5875" t="s">
        <v>777</v>
      </c>
    </row>
    <row r="5876" spans="1:9">
      <c r="A5876">
        <v>5875</v>
      </c>
      <c r="B5876" t="s">
        <v>763</v>
      </c>
      <c r="C5876" t="s">
        <v>756</v>
      </c>
      <c r="D5876">
        <v>2034</v>
      </c>
      <c r="E5876">
        <v>13223.102800000001</v>
      </c>
      <c r="F5876" t="s">
        <v>753</v>
      </c>
      <c r="G5876" t="s">
        <v>775</v>
      </c>
      <c r="H5876" t="s">
        <v>765</v>
      </c>
      <c r="I5876" t="s">
        <v>777</v>
      </c>
    </row>
    <row r="5877" spans="1:9">
      <c r="A5877">
        <v>5876</v>
      </c>
      <c r="B5877" t="s">
        <v>763</v>
      </c>
      <c r="C5877" t="s">
        <v>756</v>
      </c>
      <c r="D5877">
        <v>2035</v>
      </c>
      <c r="E5877">
        <v>12997.2863</v>
      </c>
      <c r="F5877" t="s">
        <v>753</v>
      </c>
      <c r="G5877" t="s">
        <v>775</v>
      </c>
      <c r="H5877" t="s">
        <v>765</v>
      </c>
      <c r="I5877" t="s">
        <v>777</v>
      </c>
    </row>
    <row r="5878" spans="1:9">
      <c r="A5878">
        <v>5877</v>
      </c>
      <c r="B5878" t="s">
        <v>763</v>
      </c>
      <c r="C5878" t="s">
        <v>756</v>
      </c>
      <c r="D5878">
        <v>2036</v>
      </c>
      <c r="E5878">
        <v>12716.33446</v>
      </c>
      <c r="F5878" t="s">
        <v>753</v>
      </c>
      <c r="G5878" t="s">
        <v>775</v>
      </c>
      <c r="H5878" t="s">
        <v>765</v>
      </c>
      <c r="I5878" t="s">
        <v>777</v>
      </c>
    </row>
    <row r="5879" spans="1:9">
      <c r="A5879">
        <v>5878</v>
      </c>
      <c r="B5879" t="s">
        <v>763</v>
      </c>
      <c r="C5879" t="s">
        <v>756</v>
      </c>
      <c r="D5879">
        <v>2037</v>
      </c>
      <c r="E5879">
        <v>12439.17036</v>
      </c>
      <c r="F5879" t="s">
        <v>753</v>
      </c>
      <c r="G5879" t="s">
        <v>775</v>
      </c>
      <c r="H5879" t="s">
        <v>765</v>
      </c>
      <c r="I5879" t="s">
        <v>777</v>
      </c>
    </row>
    <row r="5880" spans="1:9">
      <c r="A5880">
        <v>5879</v>
      </c>
      <c r="B5880" t="s">
        <v>763</v>
      </c>
      <c r="C5880" t="s">
        <v>756</v>
      </c>
      <c r="D5880">
        <v>2038</v>
      </c>
      <c r="E5880">
        <v>12123.25632</v>
      </c>
      <c r="F5880" t="s">
        <v>753</v>
      </c>
      <c r="G5880" t="s">
        <v>775</v>
      </c>
      <c r="H5880" t="s">
        <v>765</v>
      </c>
      <c r="I5880" t="s">
        <v>777</v>
      </c>
    </row>
    <row r="5881" spans="1:9">
      <c r="A5881">
        <v>5880</v>
      </c>
      <c r="B5881" t="s">
        <v>763</v>
      </c>
      <c r="C5881" t="s">
        <v>756</v>
      </c>
      <c r="D5881">
        <v>2039</v>
      </c>
      <c r="E5881">
        <v>11783.667600000001</v>
      </c>
      <c r="F5881" t="s">
        <v>753</v>
      </c>
      <c r="G5881" t="s">
        <v>775</v>
      </c>
      <c r="H5881" t="s">
        <v>765</v>
      </c>
      <c r="I5881" t="s">
        <v>777</v>
      </c>
    </row>
    <row r="5882" spans="1:9">
      <c r="A5882">
        <v>5881</v>
      </c>
      <c r="B5882" t="s">
        <v>763</v>
      </c>
      <c r="C5882" t="s">
        <v>756</v>
      </c>
      <c r="D5882">
        <v>2040</v>
      </c>
      <c r="E5882">
        <v>11426.27658</v>
      </c>
      <c r="F5882" t="s">
        <v>753</v>
      </c>
      <c r="G5882" t="s">
        <v>775</v>
      </c>
      <c r="H5882" t="s">
        <v>765</v>
      </c>
      <c r="I5882" t="s">
        <v>777</v>
      </c>
    </row>
    <row r="5883" spans="1:9">
      <c r="A5883">
        <v>5882</v>
      </c>
      <c r="B5883" t="s">
        <v>763</v>
      </c>
      <c r="C5883" t="s">
        <v>756</v>
      </c>
      <c r="D5883">
        <v>2041</v>
      </c>
      <c r="E5883">
        <v>11097.54363</v>
      </c>
      <c r="F5883" t="s">
        <v>753</v>
      </c>
      <c r="G5883" t="s">
        <v>775</v>
      </c>
      <c r="H5883" t="s">
        <v>765</v>
      </c>
      <c r="I5883" t="s">
        <v>777</v>
      </c>
    </row>
    <row r="5884" spans="1:9">
      <c r="A5884">
        <v>5883</v>
      </c>
      <c r="B5884" t="s">
        <v>763</v>
      </c>
      <c r="C5884" t="s">
        <v>756</v>
      </c>
      <c r="D5884">
        <v>2042</v>
      </c>
      <c r="E5884">
        <v>10777.9121</v>
      </c>
      <c r="F5884" t="s">
        <v>753</v>
      </c>
      <c r="G5884" t="s">
        <v>775</v>
      </c>
      <c r="H5884" t="s">
        <v>765</v>
      </c>
      <c r="I5884" t="s">
        <v>777</v>
      </c>
    </row>
    <row r="5885" spans="1:9">
      <c r="A5885">
        <v>5884</v>
      </c>
      <c r="B5885" t="s">
        <v>763</v>
      </c>
      <c r="C5885" t="s">
        <v>756</v>
      </c>
      <c r="D5885">
        <v>2043</v>
      </c>
      <c r="E5885">
        <v>10403.89575</v>
      </c>
      <c r="F5885" t="s">
        <v>753</v>
      </c>
      <c r="G5885" t="s">
        <v>775</v>
      </c>
      <c r="H5885" t="s">
        <v>765</v>
      </c>
      <c r="I5885" t="s">
        <v>777</v>
      </c>
    </row>
    <row r="5886" spans="1:9">
      <c r="A5886">
        <v>5885</v>
      </c>
      <c r="B5886" t="s">
        <v>763</v>
      </c>
      <c r="C5886" t="s">
        <v>756</v>
      </c>
      <c r="D5886">
        <v>2044</v>
      </c>
      <c r="E5886">
        <v>10080.41696</v>
      </c>
      <c r="F5886" t="s">
        <v>753</v>
      </c>
      <c r="G5886" t="s">
        <v>775</v>
      </c>
      <c r="H5886" t="s">
        <v>765</v>
      </c>
      <c r="I5886" t="s">
        <v>777</v>
      </c>
    </row>
    <row r="5887" spans="1:9">
      <c r="A5887">
        <v>5886</v>
      </c>
      <c r="B5887" t="s">
        <v>763</v>
      </c>
      <c r="C5887" t="s">
        <v>756</v>
      </c>
      <c r="D5887">
        <v>2045</v>
      </c>
      <c r="E5887">
        <v>9749.9348530000007</v>
      </c>
      <c r="F5887" t="s">
        <v>753</v>
      </c>
      <c r="G5887" t="s">
        <v>775</v>
      </c>
      <c r="H5887" t="s">
        <v>765</v>
      </c>
      <c r="I5887" t="s">
        <v>777</v>
      </c>
    </row>
    <row r="5888" spans="1:9">
      <c r="A5888">
        <v>5887</v>
      </c>
      <c r="B5888" t="s">
        <v>763</v>
      </c>
      <c r="C5888" t="s">
        <v>756</v>
      </c>
      <c r="D5888">
        <v>2046</v>
      </c>
      <c r="E5888">
        <v>9412.8199010000008</v>
      </c>
      <c r="F5888" t="s">
        <v>753</v>
      </c>
      <c r="G5888" t="s">
        <v>775</v>
      </c>
      <c r="H5888" t="s">
        <v>765</v>
      </c>
      <c r="I5888" t="s">
        <v>777</v>
      </c>
    </row>
    <row r="5889" spans="1:9">
      <c r="A5889">
        <v>5888</v>
      </c>
      <c r="B5889" t="s">
        <v>763</v>
      </c>
      <c r="C5889" t="s">
        <v>756</v>
      </c>
      <c r="D5889">
        <v>2047</v>
      </c>
      <c r="E5889">
        <v>9126.2372030000006</v>
      </c>
      <c r="F5889" t="s">
        <v>753</v>
      </c>
      <c r="G5889" t="s">
        <v>775</v>
      </c>
      <c r="H5889" t="s">
        <v>765</v>
      </c>
      <c r="I5889" t="s">
        <v>777</v>
      </c>
    </row>
    <row r="5890" spans="1:9">
      <c r="A5890">
        <v>5889</v>
      </c>
      <c r="B5890" t="s">
        <v>763</v>
      </c>
      <c r="C5890" t="s">
        <v>756</v>
      </c>
      <c r="D5890">
        <v>2048</v>
      </c>
      <c r="E5890">
        <v>8806.5060570000005</v>
      </c>
      <c r="F5890" t="s">
        <v>753</v>
      </c>
      <c r="G5890" t="s">
        <v>775</v>
      </c>
      <c r="H5890" t="s">
        <v>765</v>
      </c>
      <c r="I5890" t="s">
        <v>777</v>
      </c>
    </row>
    <row r="5891" spans="1:9">
      <c r="A5891">
        <v>5890</v>
      </c>
      <c r="B5891" t="s">
        <v>763</v>
      </c>
      <c r="C5891" t="s">
        <v>756</v>
      </c>
      <c r="D5891">
        <v>2049</v>
      </c>
      <c r="E5891">
        <v>8451.9031159999995</v>
      </c>
      <c r="F5891" t="s">
        <v>753</v>
      </c>
      <c r="G5891" t="s">
        <v>775</v>
      </c>
      <c r="H5891" t="s">
        <v>765</v>
      </c>
      <c r="I5891" t="s">
        <v>777</v>
      </c>
    </row>
    <row r="5892" spans="1:9">
      <c r="A5892">
        <v>5891</v>
      </c>
      <c r="B5892" t="s">
        <v>763</v>
      </c>
      <c r="C5892" t="s">
        <v>756</v>
      </c>
      <c r="D5892">
        <v>2050</v>
      </c>
      <c r="E5892">
        <v>8211.9552910000002</v>
      </c>
      <c r="F5892" t="s">
        <v>753</v>
      </c>
      <c r="G5892" t="s">
        <v>775</v>
      </c>
      <c r="H5892" t="s">
        <v>765</v>
      </c>
      <c r="I5892" t="s">
        <v>777</v>
      </c>
    </row>
    <row r="5893" spans="1:9">
      <c r="A5893">
        <v>5892</v>
      </c>
      <c r="B5893" t="s">
        <v>763</v>
      </c>
      <c r="C5893" t="s">
        <v>757</v>
      </c>
      <c r="D5893">
        <v>1990</v>
      </c>
      <c r="E5893">
        <v>98.237555362977076</v>
      </c>
      <c r="F5893" t="s">
        <v>753</v>
      </c>
      <c r="G5893" t="s">
        <v>775</v>
      </c>
      <c r="H5893" t="s">
        <v>765</v>
      </c>
      <c r="I5893" t="s">
        <v>777</v>
      </c>
    </row>
    <row r="5894" spans="1:9">
      <c r="A5894">
        <v>5893</v>
      </c>
      <c r="B5894" t="s">
        <v>763</v>
      </c>
      <c r="C5894" t="s">
        <v>757</v>
      </c>
      <c r="D5894">
        <v>1991</v>
      </c>
      <c r="E5894">
        <v>102.0545992180696</v>
      </c>
      <c r="F5894" t="s">
        <v>753</v>
      </c>
      <c r="G5894" t="s">
        <v>775</v>
      </c>
      <c r="H5894" t="s">
        <v>765</v>
      </c>
      <c r="I5894" t="s">
        <v>777</v>
      </c>
    </row>
    <row r="5895" spans="1:9">
      <c r="A5895">
        <v>5894</v>
      </c>
      <c r="B5895" t="s">
        <v>763</v>
      </c>
      <c r="C5895" t="s">
        <v>757</v>
      </c>
      <c r="D5895">
        <v>1992</v>
      </c>
      <c r="E5895">
        <v>109.3995794694282</v>
      </c>
      <c r="F5895" t="s">
        <v>753</v>
      </c>
      <c r="G5895" t="s">
        <v>775</v>
      </c>
      <c r="H5895" t="s">
        <v>765</v>
      </c>
      <c r="I5895" t="s">
        <v>777</v>
      </c>
    </row>
    <row r="5896" spans="1:9">
      <c r="A5896">
        <v>5895</v>
      </c>
      <c r="B5896" t="s">
        <v>763</v>
      </c>
      <c r="C5896" t="s">
        <v>757</v>
      </c>
      <c r="D5896">
        <v>1993</v>
      </c>
      <c r="E5896">
        <v>115.05855604647221</v>
      </c>
      <c r="F5896" t="s">
        <v>753</v>
      </c>
      <c r="G5896" t="s">
        <v>775</v>
      </c>
      <c r="H5896" t="s">
        <v>765</v>
      </c>
      <c r="I5896" t="s">
        <v>777</v>
      </c>
    </row>
    <row r="5897" spans="1:9">
      <c r="A5897">
        <v>5896</v>
      </c>
      <c r="B5897" t="s">
        <v>763</v>
      </c>
      <c r="C5897" t="s">
        <v>757</v>
      </c>
      <c r="D5897">
        <v>1994</v>
      </c>
      <c r="E5897">
        <v>123.08135582401469</v>
      </c>
      <c r="F5897" t="s">
        <v>753</v>
      </c>
      <c r="G5897" t="s">
        <v>775</v>
      </c>
      <c r="H5897" t="s">
        <v>765</v>
      </c>
      <c r="I5897" t="s">
        <v>777</v>
      </c>
    </row>
    <row r="5898" spans="1:9">
      <c r="A5898">
        <v>5897</v>
      </c>
      <c r="B5898" t="s">
        <v>763</v>
      </c>
      <c r="C5898" t="s">
        <v>757</v>
      </c>
      <c r="D5898">
        <v>1995</v>
      </c>
      <c r="E5898">
        <v>130.79866547989741</v>
      </c>
      <c r="F5898" t="s">
        <v>753</v>
      </c>
      <c r="G5898" t="s">
        <v>775</v>
      </c>
      <c r="H5898" t="s">
        <v>765</v>
      </c>
      <c r="I5898" t="s">
        <v>777</v>
      </c>
    </row>
    <row r="5899" spans="1:9">
      <c r="A5899">
        <v>5898</v>
      </c>
      <c r="B5899" t="s">
        <v>763</v>
      </c>
      <c r="C5899" t="s">
        <v>757</v>
      </c>
      <c r="D5899">
        <v>1996</v>
      </c>
      <c r="E5899">
        <v>133.2708226782307</v>
      </c>
      <c r="F5899" t="s">
        <v>753</v>
      </c>
      <c r="G5899" t="s">
        <v>775</v>
      </c>
      <c r="H5899" t="s">
        <v>765</v>
      </c>
      <c r="I5899" t="s">
        <v>777</v>
      </c>
    </row>
    <row r="5900" spans="1:9">
      <c r="A5900">
        <v>5899</v>
      </c>
      <c r="B5900" t="s">
        <v>763</v>
      </c>
      <c r="C5900" t="s">
        <v>757</v>
      </c>
      <c r="D5900">
        <v>1997</v>
      </c>
      <c r="E5900">
        <v>138.9870724883958</v>
      </c>
      <c r="F5900" t="s">
        <v>753</v>
      </c>
      <c r="G5900" t="s">
        <v>775</v>
      </c>
      <c r="H5900" t="s">
        <v>765</v>
      </c>
      <c r="I5900" t="s">
        <v>777</v>
      </c>
    </row>
    <row r="5901" spans="1:9">
      <c r="A5901">
        <v>5900</v>
      </c>
      <c r="B5901" t="s">
        <v>763</v>
      </c>
      <c r="C5901" t="s">
        <v>757</v>
      </c>
      <c r="D5901">
        <v>1998</v>
      </c>
      <c r="E5901">
        <v>142.18301023014999</v>
      </c>
      <c r="F5901" t="s">
        <v>753</v>
      </c>
      <c r="G5901" t="s">
        <v>775</v>
      </c>
      <c r="H5901" t="s">
        <v>765</v>
      </c>
      <c r="I5901" t="s">
        <v>777</v>
      </c>
    </row>
    <row r="5902" spans="1:9">
      <c r="A5902">
        <v>5901</v>
      </c>
      <c r="B5902" t="s">
        <v>763</v>
      </c>
      <c r="C5902" t="s">
        <v>757</v>
      </c>
      <c r="D5902">
        <v>1999</v>
      </c>
      <c r="E5902">
        <v>149.2221493166488</v>
      </c>
      <c r="F5902" t="s">
        <v>753</v>
      </c>
      <c r="G5902" t="s">
        <v>775</v>
      </c>
      <c r="H5902" t="s">
        <v>765</v>
      </c>
      <c r="I5902" t="s">
        <v>777</v>
      </c>
    </row>
    <row r="5903" spans="1:9">
      <c r="A5903">
        <v>5902</v>
      </c>
      <c r="B5903" t="s">
        <v>763</v>
      </c>
      <c r="C5903" t="s">
        <v>757</v>
      </c>
      <c r="D5903">
        <v>2000</v>
      </c>
      <c r="E5903">
        <v>160.37201268967871</v>
      </c>
      <c r="F5903" t="s">
        <v>753</v>
      </c>
      <c r="G5903" t="s">
        <v>775</v>
      </c>
      <c r="H5903" t="s">
        <v>765</v>
      </c>
      <c r="I5903" t="s">
        <v>777</v>
      </c>
    </row>
    <row r="5904" spans="1:9">
      <c r="A5904">
        <v>5903</v>
      </c>
      <c r="B5904" t="s">
        <v>763</v>
      </c>
      <c r="C5904" t="s">
        <v>757</v>
      </c>
      <c r="D5904">
        <v>2001</v>
      </c>
      <c r="E5904">
        <v>157.92819190411669</v>
      </c>
      <c r="F5904" t="s">
        <v>753</v>
      </c>
      <c r="G5904" t="s">
        <v>775</v>
      </c>
      <c r="H5904" t="s">
        <v>765</v>
      </c>
      <c r="I5904" t="s">
        <v>777</v>
      </c>
    </row>
    <row r="5905" spans="1:9">
      <c r="A5905">
        <v>5904</v>
      </c>
      <c r="B5905" t="s">
        <v>763</v>
      </c>
      <c r="C5905" t="s">
        <v>757</v>
      </c>
      <c r="D5905">
        <v>2002</v>
      </c>
      <c r="E5905">
        <v>163.05095719578509</v>
      </c>
      <c r="F5905" t="s">
        <v>753</v>
      </c>
      <c r="G5905" t="s">
        <v>775</v>
      </c>
      <c r="H5905" t="s">
        <v>765</v>
      </c>
      <c r="I5905" t="s">
        <v>777</v>
      </c>
    </row>
    <row r="5906" spans="1:9">
      <c r="A5906">
        <v>5905</v>
      </c>
      <c r="B5906" t="s">
        <v>763</v>
      </c>
      <c r="C5906" t="s">
        <v>757</v>
      </c>
      <c r="D5906">
        <v>2003</v>
      </c>
      <c r="E5906">
        <v>171.64910518181361</v>
      </c>
      <c r="F5906" t="s">
        <v>753</v>
      </c>
      <c r="G5906" t="s">
        <v>775</v>
      </c>
      <c r="H5906" t="s">
        <v>765</v>
      </c>
      <c r="I5906" t="s">
        <v>777</v>
      </c>
    </row>
    <row r="5907" spans="1:9">
      <c r="A5907">
        <v>5906</v>
      </c>
      <c r="B5907" t="s">
        <v>763</v>
      </c>
      <c r="C5907" t="s">
        <v>757</v>
      </c>
      <c r="D5907">
        <v>2004</v>
      </c>
      <c r="E5907">
        <v>178.74268416769289</v>
      </c>
      <c r="F5907" t="s">
        <v>753</v>
      </c>
      <c r="G5907" t="s">
        <v>775</v>
      </c>
      <c r="H5907" t="s">
        <v>765</v>
      </c>
      <c r="I5907" t="s">
        <v>777</v>
      </c>
    </row>
    <row r="5908" spans="1:9">
      <c r="A5908">
        <v>5907</v>
      </c>
      <c r="B5908" t="s">
        <v>763</v>
      </c>
      <c r="C5908" t="s">
        <v>757</v>
      </c>
      <c r="D5908">
        <v>2005</v>
      </c>
      <c r="E5908">
        <v>177.36467514332219</v>
      </c>
      <c r="F5908" t="s">
        <v>753</v>
      </c>
      <c r="G5908" t="s">
        <v>775</v>
      </c>
      <c r="H5908" t="s">
        <v>765</v>
      </c>
      <c r="I5908" t="s">
        <v>777</v>
      </c>
    </row>
    <row r="5909" spans="1:9">
      <c r="A5909">
        <v>5908</v>
      </c>
      <c r="B5909" t="s">
        <v>763</v>
      </c>
      <c r="C5909" t="s">
        <v>757</v>
      </c>
      <c r="D5909">
        <v>2006</v>
      </c>
      <c r="E5909">
        <v>173.25327673605489</v>
      </c>
      <c r="F5909" t="s">
        <v>753</v>
      </c>
      <c r="G5909" t="s">
        <v>775</v>
      </c>
      <c r="H5909" t="s">
        <v>765</v>
      </c>
      <c r="I5909" t="s">
        <v>777</v>
      </c>
    </row>
    <row r="5910" spans="1:9">
      <c r="A5910">
        <v>5909</v>
      </c>
      <c r="B5910" t="s">
        <v>763</v>
      </c>
      <c r="C5910" t="s">
        <v>757</v>
      </c>
      <c r="D5910">
        <v>2007</v>
      </c>
      <c r="E5910">
        <v>169.70968210541679</v>
      </c>
      <c r="F5910" t="s">
        <v>753</v>
      </c>
      <c r="G5910" t="s">
        <v>775</v>
      </c>
      <c r="H5910" t="s">
        <v>765</v>
      </c>
      <c r="I5910" t="s">
        <v>777</v>
      </c>
    </row>
    <row r="5911" spans="1:9">
      <c r="A5911">
        <v>5910</v>
      </c>
      <c r="B5911" t="s">
        <v>763</v>
      </c>
      <c r="C5911" t="s">
        <v>757</v>
      </c>
      <c r="D5911">
        <v>2008</v>
      </c>
      <c r="E5911">
        <v>162.28244194494081</v>
      </c>
      <c r="F5911" t="s">
        <v>753</v>
      </c>
      <c r="G5911" t="s">
        <v>775</v>
      </c>
      <c r="H5911" t="s">
        <v>765</v>
      </c>
      <c r="I5911" t="s">
        <v>777</v>
      </c>
    </row>
    <row r="5912" spans="1:9">
      <c r="A5912">
        <v>5911</v>
      </c>
      <c r="B5912" t="s">
        <v>763</v>
      </c>
      <c r="C5912" t="s">
        <v>757</v>
      </c>
      <c r="D5912">
        <v>2009</v>
      </c>
      <c r="E5912">
        <v>158.41899674448049</v>
      </c>
      <c r="F5912" t="s">
        <v>753</v>
      </c>
      <c r="G5912" t="s">
        <v>775</v>
      </c>
      <c r="H5912" t="s">
        <v>765</v>
      </c>
      <c r="I5912" t="s">
        <v>777</v>
      </c>
    </row>
    <row r="5913" spans="1:9">
      <c r="A5913">
        <v>5912</v>
      </c>
      <c r="B5913" t="s">
        <v>763</v>
      </c>
      <c r="C5913" t="s">
        <v>757</v>
      </c>
      <c r="D5913">
        <v>2010</v>
      </c>
      <c r="E5913">
        <v>150.8285815968124</v>
      </c>
      <c r="F5913" t="s">
        <v>753</v>
      </c>
      <c r="G5913" t="s">
        <v>775</v>
      </c>
      <c r="H5913" t="s">
        <v>765</v>
      </c>
      <c r="I5913" t="s">
        <v>777</v>
      </c>
    </row>
    <row r="5914" spans="1:9">
      <c r="A5914">
        <v>5913</v>
      </c>
      <c r="B5914" t="s">
        <v>763</v>
      </c>
      <c r="C5914" t="s">
        <v>757</v>
      </c>
      <c r="D5914">
        <v>2011</v>
      </c>
      <c r="E5914">
        <v>145.02626294057299</v>
      </c>
      <c r="F5914" t="s">
        <v>753</v>
      </c>
      <c r="G5914" t="s">
        <v>775</v>
      </c>
      <c r="H5914" t="s">
        <v>765</v>
      </c>
      <c r="I5914" t="s">
        <v>777</v>
      </c>
    </row>
    <row r="5915" spans="1:9">
      <c r="A5915">
        <v>5914</v>
      </c>
      <c r="B5915" t="s">
        <v>763</v>
      </c>
      <c r="C5915" t="s">
        <v>757</v>
      </c>
      <c r="D5915">
        <v>2012</v>
      </c>
      <c r="E5915">
        <v>138.63292021882279</v>
      </c>
      <c r="F5915" t="s">
        <v>753</v>
      </c>
      <c r="G5915" t="s">
        <v>775</v>
      </c>
      <c r="H5915" t="s">
        <v>765</v>
      </c>
      <c r="I5915" t="s">
        <v>777</v>
      </c>
    </row>
    <row r="5916" spans="1:9">
      <c r="A5916">
        <v>5915</v>
      </c>
      <c r="B5916" t="s">
        <v>763</v>
      </c>
      <c r="C5916" t="s">
        <v>757</v>
      </c>
      <c r="D5916">
        <v>2013</v>
      </c>
      <c r="E5916">
        <v>135.5183565795864</v>
      </c>
      <c r="F5916" t="s">
        <v>753</v>
      </c>
      <c r="G5916" t="s">
        <v>775</v>
      </c>
      <c r="H5916" t="s">
        <v>765</v>
      </c>
      <c r="I5916" t="s">
        <v>777</v>
      </c>
    </row>
    <row r="5917" spans="1:9">
      <c r="A5917">
        <v>5916</v>
      </c>
      <c r="B5917" t="s">
        <v>763</v>
      </c>
      <c r="C5917" t="s">
        <v>757</v>
      </c>
      <c r="D5917">
        <v>2014</v>
      </c>
      <c r="E5917">
        <v>131.18036423987189</v>
      </c>
      <c r="F5917" t="s">
        <v>753</v>
      </c>
      <c r="G5917" t="s">
        <v>775</v>
      </c>
      <c r="H5917" t="s">
        <v>765</v>
      </c>
      <c r="I5917" t="s">
        <v>777</v>
      </c>
    </row>
    <row r="5918" spans="1:9">
      <c r="A5918">
        <v>5917</v>
      </c>
      <c r="B5918" t="s">
        <v>763</v>
      </c>
      <c r="C5918" t="s">
        <v>757</v>
      </c>
      <c r="D5918">
        <v>2015</v>
      </c>
      <c r="E5918">
        <v>127.4880608174234</v>
      </c>
      <c r="F5918" t="s">
        <v>753</v>
      </c>
      <c r="G5918" t="s">
        <v>775</v>
      </c>
      <c r="H5918" t="s">
        <v>765</v>
      </c>
      <c r="I5918" t="s">
        <v>777</v>
      </c>
    </row>
    <row r="5919" spans="1:9">
      <c r="A5919">
        <v>5918</v>
      </c>
      <c r="B5919" t="s">
        <v>763</v>
      </c>
      <c r="C5919" t="s">
        <v>757</v>
      </c>
      <c r="D5919">
        <v>2016</v>
      </c>
      <c r="E5919">
        <v>124.7131886396626</v>
      </c>
      <c r="F5919" t="s">
        <v>753</v>
      </c>
      <c r="G5919" t="s">
        <v>775</v>
      </c>
      <c r="H5919" t="s">
        <v>765</v>
      </c>
      <c r="I5919" t="s">
        <v>777</v>
      </c>
    </row>
    <row r="5920" spans="1:9">
      <c r="A5920">
        <v>5919</v>
      </c>
      <c r="B5920" t="s">
        <v>763</v>
      </c>
      <c r="C5920" t="s">
        <v>757</v>
      </c>
      <c r="D5920">
        <v>2017</v>
      </c>
      <c r="E5920">
        <v>109.4008922035942</v>
      </c>
      <c r="F5920" t="s">
        <v>753</v>
      </c>
      <c r="G5920" t="s">
        <v>775</v>
      </c>
      <c r="H5920" t="s">
        <v>765</v>
      </c>
      <c r="I5920" t="s">
        <v>777</v>
      </c>
    </row>
    <row r="5921" spans="1:9">
      <c r="A5921">
        <v>5920</v>
      </c>
      <c r="B5921" t="s">
        <v>763</v>
      </c>
      <c r="C5921" t="s">
        <v>757</v>
      </c>
      <c r="D5921">
        <v>2018</v>
      </c>
      <c r="E5921">
        <v>106.32147636861551</v>
      </c>
      <c r="F5921" t="s">
        <v>753</v>
      </c>
      <c r="G5921" t="s">
        <v>775</v>
      </c>
      <c r="H5921" t="s">
        <v>765</v>
      </c>
      <c r="I5921" t="s">
        <v>777</v>
      </c>
    </row>
    <row r="5922" spans="1:9">
      <c r="A5922">
        <v>5921</v>
      </c>
      <c r="B5922" t="s">
        <v>763</v>
      </c>
      <c r="C5922" t="s">
        <v>757</v>
      </c>
      <c r="D5922">
        <v>2019</v>
      </c>
      <c r="E5922">
        <v>104.98252592005881</v>
      </c>
      <c r="F5922" t="s">
        <v>753</v>
      </c>
      <c r="G5922" t="s">
        <v>775</v>
      </c>
      <c r="H5922" t="s">
        <v>765</v>
      </c>
      <c r="I5922" t="s">
        <v>777</v>
      </c>
    </row>
    <row r="5923" spans="1:9">
      <c r="A5923">
        <v>5922</v>
      </c>
      <c r="B5923" t="s">
        <v>763</v>
      </c>
      <c r="C5923" t="s">
        <v>757</v>
      </c>
      <c r="D5923">
        <v>2020</v>
      </c>
      <c r="E5923">
        <v>94.418206146890526</v>
      </c>
      <c r="F5923" t="s">
        <v>753</v>
      </c>
      <c r="G5923" t="s">
        <v>775</v>
      </c>
      <c r="H5923" t="s">
        <v>765</v>
      </c>
      <c r="I5923" t="s">
        <v>777</v>
      </c>
    </row>
    <row r="5924" spans="1:9">
      <c r="A5924">
        <v>5923</v>
      </c>
      <c r="B5924" t="s">
        <v>763</v>
      </c>
      <c r="C5924" t="s">
        <v>757</v>
      </c>
      <c r="D5924">
        <v>2021</v>
      </c>
      <c r="E5924">
        <v>94.99628461578358</v>
      </c>
      <c r="F5924" t="s">
        <v>753</v>
      </c>
      <c r="G5924" t="s">
        <v>775</v>
      </c>
      <c r="H5924" t="s">
        <v>765</v>
      </c>
      <c r="I5924" t="s">
        <v>777</v>
      </c>
    </row>
    <row r="5925" spans="1:9">
      <c r="A5925">
        <v>5924</v>
      </c>
      <c r="B5925" t="s">
        <v>763</v>
      </c>
      <c r="C5925" t="s">
        <v>757</v>
      </c>
      <c r="D5925">
        <v>2022</v>
      </c>
      <c r="E5925">
        <v>94.294463319856874</v>
      </c>
      <c r="F5925" t="s">
        <v>753</v>
      </c>
      <c r="G5925" t="s">
        <v>775</v>
      </c>
      <c r="H5925" t="s">
        <v>765</v>
      </c>
      <c r="I5925" t="s">
        <v>777</v>
      </c>
    </row>
    <row r="5926" spans="1:9">
      <c r="A5926">
        <v>5925</v>
      </c>
      <c r="B5926" t="s">
        <v>763</v>
      </c>
      <c r="C5926" t="s">
        <v>757</v>
      </c>
      <c r="D5926">
        <v>2023</v>
      </c>
      <c r="E5926">
        <v>95.671166601773862</v>
      </c>
      <c r="F5926" t="s">
        <v>753</v>
      </c>
      <c r="G5926" t="s">
        <v>775</v>
      </c>
      <c r="H5926" t="s">
        <v>765</v>
      </c>
      <c r="I5926" t="s">
        <v>777</v>
      </c>
    </row>
    <row r="5927" spans="1:9">
      <c r="A5927">
        <v>5926</v>
      </c>
      <c r="B5927" t="s">
        <v>763</v>
      </c>
      <c r="C5927" t="s">
        <v>757</v>
      </c>
      <c r="D5927">
        <v>2024</v>
      </c>
      <c r="E5927">
        <v>134.75321539999999</v>
      </c>
      <c r="F5927" t="s">
        <v>753</v>
      </c>
      <c r="G5927" t="s">
        <v>775</v>
      </c>
      <c r="H5927" t="s">
        <v>765</v>
      </c>
      <c r="I5927" t="s">
        <v>777</v>
      </c>
    </row>
    <row r="5928" spans="1:9">
      <c r="A5928">
        <v>5927</v>
      </c>
      <c r="B5928" t="s">
        <v>763</v>
      </c>
      <c r="C5928" t="s">
        <v>757</v>
      </c>
      <c r="D5928">
        <v>2025</v>
      </c>
      <c r="E5928">
        <v>135.32609819999999</v>
      </c>
      <c r="F5928" t="s">
        <v>753</v>
      </c>
      <c r="G5928" t="s">
        <v>775</v>
      </c>
      <c r="H5928" t="s">
        <v>765</v>
      </c>
      <c r="I5928" t="s">
        <v>777</v>
      </c>
    </row>
    <row r="5929" spans="1:9">
      <c r="A5929">
        <v>5928</v>
      </c>
      <c r="B5929" t="s">
        <v>763</v>
      </c>
      <c r="C5929" t="s">
        <v>757</v>
      </c>
      <c r="D5929">
        <v>2026</v>
      </c>
      <c r="E5929">
        <v>134.9309877</v>
      </c>
      <c r="F5929" t="s">
        <v>753</v>
      </c>
      <c r="G5929" t="s">
        <v>775</v>
      </c>
      <c r="H5929" t="s">
        <v>765</v>
      </c>
      <c r="I5929" t="s">
        <v>777</v>
      </c>
    </row>
    <row r="5930" spans="1:9">
      <c r="A5930">
        <v>5929</v>
      </c>
      <c r="B5930" t="s">
        <v>763</v>
      </c>
      <c r="C5930" t="s">
        <v>757</v>
      </c>
      <c r="D5930">
        <v>2027</v>
      </c>
      <c r="E5930">
        <v>134.5412221</v>
      </c>
      <c r="F5930" t="s">
        <v>753</v>
      </c>
      <c r="G5930" t="s">
        <v>775</v>
      </c>
      <c r="H5930" t="s">
        <v>765</v>
      </c>
      <c r="I5930" t="s">
        <v>777</v>
      </c>
    </row>
    <row r="5931" spans="1:9">
      <c r="A5931">
        <v>5930</v>
      </c>
      <c r="B5931" t="s">
        <v>763</v>
      </c>
      <c r="C5931" t="s">
        <v>757</v>
      </c>
      <c r="D5931">
        <v>2028</v>
      </c>
      <c r="E5931">
        <v>133.80504579999999</v>
      </c>
      <c r="F5931" t="s">
        <v>753</v>
      </c>
      <c r="G5931" t="s">
        <v>775</v>
      </c>
      <c r="H5931" t="s">
        <v>765</v>
      </c>
      <c r="I5931" t="s">
        <v>777</v>
      </c>
    </row>
    <row r="5932" spans="1:9">
      <c r="A5932">
        <v>5931</v>
      </c>
      <c r="B5932" t="s">
        <v>763</v>
      </c>
      <c r="C5932" t="s">
        <v>757</v>
      </c>
      <c r="D5932">
        <v>2029</v>
      </c>
      <c r="E5932">
        <v>132.76623979999999</v>
      </c>
      <c r="F5932" t="s">
        <v>753</v>
      </c>
      <c r="G5932" t="s">
        <v>775</v>
      </c>
      <c r="H5932" t="s">
        <v>765</v>
      </c>
      <c r="I5932" t="s">
        <v>777</v>
      </c>
    </row>
    <row r="5933" spans="1:9">
      <c r="A5933">
        <v>5932</v>
      </c>
      <c r="B5933" t="s">
        <v>763</v>
      </c>
      <c r="C5933" t="s">
        <v>757</v>
      </c>
      <c r="D5933">
        <v>2030</v>
      </c>
      <c r="E5933">
        <v>131.1393918</v>
      </c>
      <c r="F5933" t="s">
        <v>753</v>
      </c>
      <c r="G5933" t="s">
        <v>775</v>
      </c>
      <c r="H5933" t="s">
        <v>765</v>
      </c>
      <c r="I5933" t="s">
        <v>777</v>
      </c>
    </row>
    <row r="5934" spans="1:9">
      <c r="A5934">
        <v>5933</v>
      </c>
      <c r="B5934" t="s">
        <v>763</v>
      </c>
      <c r="C5934" t="s">
        <v>757</v>
      </c>
      <c r="D5934">
        <v>2031</v>
      </c>
      <c r="E5934">
        <v>129.92462760000001</v>
      </c>
      <c r="F5934" t="s">
        <v>753</v>
      </c>
      <c r="G5934" t="s">
        <v>775</v>
      </c>
      <c r="H5934" t="s">
        <v>765</v>
      </c>
      <c r="I5934" t="s">
        <v>777</v>
      </c>
    </row>
    <row r="5935" spans="1:9">
      <c r="A5935">
        <v>5934</v>
      </c>
      <c r="B5935" t="s">
        <v>763</v>
      </c>
      <c r="C5935" t="s">
        <v>757</v>
      </c>
      <c r="D5935">
        <v>2032</v>
      </c>
      <c r="E5935">
        <v>128.3442316</v>
      </c>
      <c r="F5935" t="s">
        <v>753</v>
      </c>
      <c r="G5935" t="s">
        <v>775</v>
      </c>
      <c r="H5935" t="s">
        <v>765</v>
      </c>
      <c r="I5935" t="s">
        <v>777</v>
      </c>
    </row>
    <row r="5936" spans="1:9">
      <c r="A5936">
        <v>5935</v>
      </c>
      <c r="B5936" t="s">
        <v>763</v>
      </c>
      <c r="C5936" t="s">
        <v>757</v>
      </c>
      <c r="D5936">
        <v>2033</v>
      </c>
      <c r="E5936">
        <v>126.51892359999999</v>
      </c>
      <c r="F5936" t="s">
        <v>753</v>
      </c>
      <c r="G5936" t="s">
        <v>775</v>
      </c>
      <c r="H5936" t="s">
        <v>765</v>
      </c>
      <c r="I5936" t="s">
        <v>777</v>
      </c>
    </row>
    <row r="5937" spans="1:9">
      <c r="A5937">
        <v>5936</v>
      </c>
      <c r="B5937" t="s">
        <v>763</v>
      </c>
      <c r="C5937" t="s">
        <v>757</v>
      </c>
      <c r="D5937">
        <v>2034</v>
      </c>
      <c r="E5937">
        <v>124.41353890000001</v>
      </c>
      <c r="F5937" t="s">
        <v>753</v>
      </c>
      <c r="G5937" t="s">
        <v>775</v>
      </c>
      <c r="H5937" t="s">
        <v>765</v>
      </c>
      <c r="I5937" t="s">
        <v>777</v>
      </c>
    </row>
    <row r="5938" spans="1:9">
      <c r="A5938">
        <v>5937</v>
      </c>
      <c r="B5938" t="s">
        <v>763</v>
      </c>
      <c r="C5938" t="s">
        <v>757</v>
      </c>
      <c r="D5938">
        <v>2035</v>
      </c>
      <c r="E5938">
        <v>122.053816</v>
      </c>
      <c r="F5938" t="s">
        <v>753</v>
      </c>
      <c r="G5938" t="s">
        <v>775</v>
      </c>
      <c r="H5938" t="s">
        <v>765</v>
      </c>
      <c r="I5938" t="s">
        <v>777</v>
      </c>
    </row>
    <row r="5939" spans="1:9">
      <c r="A5939">
        <v>5938</v>
      </c>
      <c r="B5939" t="s">
        <v>763</v>
      </c>
      <c r="C5939" t="s">
        <v>757</v>
      </c>
      <c r="D5939">
        <v>2036</v>
      </c>
      <c r="E5939">
        <v>119.0299785</v>
      </c>
      <c r="F5939" t="s">
        <v>753</v>
      </c>
      <c r="G5939" t="s">
        <v>775</v>
      </c>
      <c r="H5939" t="s">
        <v>765</v>
      </c>
      <c r="I5939" t="s">
        <v>777</v>
      </c>
    </row>
    <row r="5940" spans="1:9">
      <c r="A5940">
        <v>5939</v>
      </c>
      <c r="B5940" t="s">
        <v>763</v>
      </c>
      <c r="C5940" t="s">
        <v>757</v>
      </c>
      <c r="D5940">
        <v>2037</v>
      </c>
      <c r="E5940">
        <v>116.1390622</v>
      </c>
      <c r="F5940" t="s">
        <v>753</v>
      </c>
      <c r="G5940" t="s">
        <v>775</v>
      </c>
      <c r="H5940" t="s">
        <v>765</v>
      </c>
      <c r="I5940" t="s">
        <v>777</v>
      </c>
    </row>
    <row r="5941" spans="1:9">
      <c r="A5941">
        <v>5940</v>
      </c>
      <c r="B5941" t="s">
        <v>763</v>
      </c>
      <c r="C5941" t="s">
        <v>757</v>
      </c>
      <c r="D5941">
        <v>2038</v>
      </c>
      <c r="E5941">
        <v>112.7198866</v>
      </c>
      <c r="F5941" t="s">
        <v>753</v>
      </c>
      <c r="G5941" t="s">
        <v>775</v>
      </c>
      <c r="H5941" t="s">
        <v>765</v>
      </c>
      <c r="I5941" t="s">
        <v>777</v>
      </c>
    </row>
    <row r="5942" spans="1:9">
      <c r="A5942">
        <v>5941</v>
      </c>
      <c r="B5942" t="s">
        <v>763</v>
      </c>
      <c r="C5942" t="s">
        <v>757</v>
      </c>
      <c r="D5942">
        <v>2039</v>
      </c>
      <c r="E5942">
        <v>109.11678089999999</v>
      </c>
      <c r="F5942" t="s">
        <v>753</v>
      </c>
      <c r="G5942" t="s">
        <v>775</v>
      </c>
      <c r="H5942" t="s">
        <v>765</v>
      </c>
      <c r="I5942" t="s">
        <v>777</v>
      </c>
    </row>
    <row r="5943" spans="1:9">
      <c r="A5943">
        <v>5942</v>
      </c>
      <c r="B5943" t="s">
        <v>763</v>
      </c>
      <c r="C5943" t="s">
        <v>757</v>
      </c>
      <c r="D5943">
        <v>2040</v>
      </c>
      <c r="E5943">
        <v>105.27113249999999</v>
      </c>
      <c r="F5943" t="s">
        <v>753</v>
      </c>
      <c r="G5943" t="s">
        <v>775</v>
      </c>
      <c r="H5943" t="s">
        <v>765</v>
      </c>
      <c r="I5943" t="s">
        <v>777</v>
      </c>
    </row>
    <row r="5944" spans="1:9">
      <c r="A5944">
        <v>5943</v>
      </c>
      <c r="B5944" t="s">
        <v>763</v>
      </c>
      <c r="C5944" t="s">
        <v>757</v>
      </c>
      <c r="D5944">
        <v>2041</v>
      </c>
      <c r="E5944">
        <v>101.63976359999999</v>
      </c>
      <c r="F5944" t="s">
        <v>753</v>
      </c>
      <c r="G5944" t="s">
        <v>775</v>
      </c>
      <c r="H5944" t="s">
        <v>765</v>
      </c>
      <c r="I5944" t="s">
        <v>777</v>
      </c>
    </row>
    <row r="5945" spans="1:9">
      <c r="A5945">
        <v>5944</v>
      </c>
      <c r="B5945" t="s">
        <v>763</v>
      </c>
      <c r="C5945" t="s">
        <v>757</v>
      </c>
      <c r="D5945">
        <v>2042</v>
      </c>
      <c r="E5945">
        <v>98.081928169999998</v>
      </c>
      <c r="F5945" t="s">
        <v>753</v>
      </c>
      <c r="G5945" t="s">
        <v>775</v>
      </c>
      <c r="H5945" t="s">
        <v>765</v>
      </c>
      <c r="I5945" t="s">
        <v>777</v>
      </c>
    </row>
    <row r="5946" spans="1:9">
      <c r="A5946">
        <v>5945</v>
      </c>
      <c r="B5946" t="s">
        <v>763</v>
      </c>
      <c r="C5946" t="s">
        <v>757</v>
      </c>
      <c r="D5946">
        <v>2043</v>
      </c>
      <c r="E5946">
        <v>94.364954429999997</v>
      </c>
      <c r="F5946" t="s">
        <v>753</v>
      </c>
      <c r="G5946" t="s">
        <v>775</v>
      </c>
      <c r="H5946" t="s">
        <v>765</v>
      </c>
      <c r="I5946" t="s">
        <v>777</v>
      </c>
    </row>
    <row r="5947" spans="1:9">
      <c r="A5947">
        <v>5946</v>
      </c>
      <c r="B5947" t="s">
        <v>763</v>
      </c>
      <c r="C5947" t="s">
        <v>757</v>
      </c>
      <c r="D5947">
        <v>2044</v>
      </c>
      <c r="E5947">
        <v>90.754795909999999</v>
      </c>
      <c r="F5947" t="s">
        <v>753</v>
      </c>
      <c r="G5947" t="s">
        <v>775</v>
      </c>
      <c r="H5947" t="s">
        <v>765</v>
      </c>
      <c r="I5947" t="s">
        <v>777</v>
      </c>
    </row>
    <row r="5948" spans="1:9">
      <c r="A5948">
        <v>5947</v>
      </c>
      <c r="B5948" t="s">
        <v>763</v>
      </c>
      <c r="C5948" t="s">
        <v>757</v>
      </c>
      <c r="D5948">
        <v>2045</v>
      </c>
      <c r="E5948">
        <v>87.244238670000001</v>
      </c>
      <c r="F5948" t="s">
        <v>753</v>
      </c>
      <c r="G5948" t="s">
        <v>775</v>
      </c>
      <c r="H5948" t="s">
        <v>765</v>
      </c>
      <c r="I5948" t="s">
        <v>777</v>
      </c>
    </row>
    <row r="5949" spans="1:9">
      <c r="A5949">
        <v>5948</v>
      </c>
      <c r="B5949" t="s">
        <v>763</v>
      </c>
      <c r="C5949" t="s">
        <v>757</v>
      </c>
      <c r="D5949">
        <v>2046</v>
      </c>
      <c r="E5949">
        <v>83.787296710000007</v>
      </c>
      <c r="F5949" t="s">
        <v>753</v>
      </c>
      <c r="G5949" t="s">
        <v>775</v>
      </c>
      <c r="H5949" t="s">
        <v>765</v>
      </c>
      <c r="I5949" t="s">
        <v>777</v>
      </c>
    </row>
    <row r="5950" spans="1:9">
      <c r="A5950">
        <v>5949</v>
      </c>
      <c r="B5950" t="s">
        <v>763</v>
      </c>
      <c r="C5950" t="s">
        <v>757</v>
      </c>
      <c r="D5950">
        <v>2047</v>
      </c>
      <c r="E5950">
        <v>81.173964299999994</v>
      </c>
      <c r="F5950" t="s">
        <v>753</v>
      </c>
      <c r="G5950" t="s">
        <v>775</v>
      </c>
      <c r="H5950" t="s">
        <v>765</v>
      </c>
      <c r="I5950" t="s">
        <v>777</v>
      </c>
    </row>
    <row r="5951" spans="1:9">
      <c r="A5951">
        <v>5950</v>
      </c>
      <c r="B5951" t="s">
        <v>763</v>
      </c>
      <c r="C5951" t="s">
        <v>757</v>
      </c>
      <c r="D5951">
        <v>2048</v>
      </c>
      <c r="E5951">
        <v>78.224364190000003</v>
      </c>
      <c r="F5951" t="s">
        <v>753</v>
      </c>
      <c r="G5951" t="s">
        <v>775</v>
      </c>
      <c r="H5951" t="s">
        <v>765</v>
      </c>
      <c r="I5951" t="s">
        <v>777</v>
      </c>
    </row>
    <row r="5952" spans="1:9">
      <c r="A5952">
        <v>5951</v>
      </c>
      <c r="B5952" t="s">
        <v>763</v>
      </c>
      <c r="C5952" t="s">
        <v>757</v>
      </c>
      <c r="D5952">
        <v>2049</v>
      </c>
      <c r="E5952">
        <v>74.76172072</v>
      </c>
      <c r="F5952" t="s">
        <v>753</v>
      </c>
      <c r="G5952" t="s">
        <v>775</v>
      </c>
      <c r="H5952" t="s">
        <v>765</v>
      </c>
      <c r="I5952" t="s">
        <v>777</v>
      </c>
    </row>
    <row r="5953" spans="1:9">
      <c r="A5953">
        <v>5952</v>
      </c>
      <c r="B5953" t="s">
        <v>763</v>
      </c>
      <c r="C5953" t="s">
        <v>757</v>
      </c>
      <c r="D5953">
        <v>2050</v>
      </c>
      <c r="E5953">
        <v>72.572848260000001</v>
      </c>
      <c r="F5953" t="s">
        <v>753</v>
      </c>
      <c r="G5953" t="s">
        <v>775</v>
      </c>
      <c r="H5953" t="s">
        <v>765</v>
      </c>
      <c r="I5953" t="s">
        <v>777</v>
      </c>
    </row>
    <row r="5954" spans="1:9">
      <c r="A5954">
        <v>5953</v>
      </c>
      <c r="B5954" t="s">
        <v>764</v>
      </c>
      <c r="C5954" t="s">
        <v>752</v>
      </c>
      <c r="D5954">
        <v>1990</v>
      </c>
      <c r="E5954">
        <v>3092.7871340000002</v>
      </c>
      <c r="F5954" t="s">
        <v>753</v>
      </c>
      <c r="G5954" t="s">
        <v>775</v>
      </c>
      <c r="H5954" t="s">
        <v>765</v>
      </c>
      <c r="I5954" t="s">
        <v>777</v>
      </c>
    </row>
    <row r="5955" spans="1:9">
      <c r="A5955">
        <v>5954</v>
      </c>
      <c r="B5955" t="s">
        <v>764</v>
      </c>
      <c r="C5955" t="s">
        <v>752</v>
      </c>
      <c r="D5955">
        <v>1991</v>
      </c>
      <c r="E5955">
        <v>3184.1290800000002</v>
      </c>
      <c r="F5955" t="s">
        <v>753</v>
      </c>
      <c r="G5955" t="s">
        <v>775</v>
      </c>
      <c r="H5955" t="s">
        <v>765</v>
      </c>
      <c r="I5955" t="s">
        <v>777</v>
      </c>
    </row>
    <row r="5956" spans="1:9">
      <c r="A5956">
        <v>5955</v>
      </c>
      <c r="B5956" t="s">
        <v>764</v>
      </c>
      <c r="C5956" t="s">
        <v>752</v>
      </c>
      <c r="D5956">
        <v>1992</v>
      </c>
      <c r="E5956">
        <v>3272.030342</v>
      </c>
      <c r="F5956" t="s">
        <v>753</v>
      </c>
      <c r="G5956" t="s">
        <v>775</v>
      </c>
      <c r="H5956" t="s">
        <v>765</v>
      </c>
      <c r="I5956" t="s">
        <v>777</v>
      </c>
    </row>
    <row r="5957" spans="1:9">
      <c r="A5957">
        <v>5956</v>
      </c>
      <c r="B5957" t="s">
        <v>764</v>
      </c>
      <c r="C5957" t="s">
        <v>752</v>
      </c>
      <c r="D5957">
        <v>1993</v>
      </c>
      <c r="E5957">
        <v>3357.6193060000001</v>
      </c>
      <c r="F5957" t="s">
        <v>753</v>
      </c>
      <c r="G5957" t="s">
        <v>775</v>
      </c>
      <c r="H5957" t="s">
        <v>765</v>
      </c>
      <c r="I5957" t="s">
        <v>777</v>
      </c>
    </row>
    <row r="5958" spans="1:9">
      <c r="A5958">
        <v>5957</v>
      </c>
      <c r="B5958" t="s">
        <v>764</v>
      </c>
      <c r="C5958" t="s">
        <v>752</v>
      </c>
      <c r="D5958">
        <v>1994</v>
      </c>
      <c r="E5958">
        <v>3335.2394869999998</v>
      </c>
      <c r="F5958" t="s">
        <v>753</v>
      </c>
      <c r="G5958" t="s">
        <v>775</v>
      </c>
      <c r="H5958" t="s">
        <v>765</v>
      </c>
      <c r="I5958" t="s">
        <v>777</v>
      </c>
    </row>
    <row r="5959" spans="1:9">
      <c r="A5959">
        <v>5958</v>
      </c>
      <c r="B5959" t="s">
        <v>764</v>
      </c>
      <c r="C5959" t="s">
        <v>752</v>
      </c>
      <c r="D5959">
        <v>1995</v>
      </c>
      <c r="E5959">
        <v>3414.4642720000002</v>
      </c>
      <c r="F5959" t="s">
        <v>753</v>
      </c>
      <c r="G5959" t="s">
        <v>775</v>
      </c>
      <c r="H5959" t="s">
        <v>765</v>
      </c>
      <c r="I5959" t="s">
        <v>777</v>
      </c>
    </row>
    <row r="5960" spans="1:9">
      <c r="A5960">
        <v>5959</v>
      </c>
      <c r="B5960" t="s">
        <v>764</v>
      </c>
      <c r="C5960" t="s">
        <v>752</v>
      </c>
      <c r="D5960">
        <v>1996</v>
      </c>
      <c r="E5960">
        <v>3488.3361180000002</v>
      </c>
      <c r="F5960" t="s">
        <v>753</v>
      </c>
      <c r="G5960" t="s">
        <v>775</v>
      </c>
      <c r="H5960" t="s">
        <v>765</v>
      </c>
      <c r="I5960" t="s">
        <v>777</v>
      </c>
    </row>
    <row r="5961" spans="1:9">
      <c r="A5961">
        <v>5960</v>
      </c>
      <c r="B5961" t="s">
        <v>764</v>
      </c>
      <c r="C5961" t="s">
        <v>752</v>
      </c>
      <c r="D5961">
        <v>1997</v>
      </c>
      <c r="E5961">
        <v>3550.41561</v>
      </c>
      <c r="F5961" t="s">
        <v>753</v>
      </c>
      <c r="G5961" t="s">
        <v>775</v>
      </c>
      <c r="H5961" t="s">
        <v>765</v>
      </c>
      <c r="I5961" t="s">
        <v>777</v>
      </c>
    </row>
    <row r="5962" spans="1:9">
      <c r="A5962">
        <v>5961</v>
      </c>
      <c r="B5962" t="s">
        <v>764</v>
      </c>
      <c r="C5962" t="s">
        <v>752</v>
      </c>
      <c r="D5962">
        <v>1998</v>
      </c>
      <c r="E5962">
        <v>3575.901558</v>
      </c>
      <c r="F5962" t="s">
        <v>753</v>
      </c>
      <c r="G5962" t="s">
        <v>775</v>
      </c>
      <c r="H5962" t="s">
        <v>765</v>
      </c>
      <c r="I5962" t="s">
        <v>777</v>
      </c>
    </row>
    <row r="5963" spans="1:9">
      <c r="A5963">
        <v>5962</v>
      </c>
      <c r="B5963" t="s">
        <v>764</v>
      </c>
      <c r="C5963" t="s">
        <v>752</v>
      </c>
      <c r="D5963">
        <v>1999</v>
      </c>
      <c r="E5963">
        <v>3598.4863030000001</v>
      </c>
      <c r="F5963" t="s">
        <v>753</v>
      </c>
      <c r="G5963" t="s">
        <v>775</v>
      </c>
      <c r="H5963" t="s">
        <v>765</v>
      </c>
      <c r="I5963" t="s">
        <v>777</v>
      </c>
    </row>
    <row r="5964" spans="1:9">
      <c r="A5964">
        <v>5963</v>
      </c>
      <c r="B5964" t="s">
        <v>764</v>
      </c>
      <c r="C5964" t="s">
        <v>752</v>
      </c>
      <c r="D5964">
        <v>2000</v>
      </c>
      <c r="E5964">
        <v>3629.937156</v>
      </c>
      <c r="F5964" t="s">
        <v>753</v>
      </c>
      <c r="G5964" t="s">
        <v>775</v>
      </c>
      <c r="H5964" t="s">
        <v>765</v>
      </c>
      <c r="I5964" t="s">
        <v>777</v>
      </c>
    </row>
    <row r="5965" spans="1:9">
      <c r="A5965">
        <v>5964</v>
      </c>
      <c r="B5965" t="s">
        <v>764</v>
      </c>
      <c r="C5965" t="s">
        <v>752</v>
      </c>
      <c r="D5965">
        <v>2001</v>
      </c>
      <c r="E5965">
        <v>3654.9555099999998</v>
      </c>
      <c r="F5965" t="s">
        <v>753</v>
      </c>
      <c r="G5965" t="s">
        <v>775</v>
      </c>
      <c r="H5965" t="s">
        <v>765</v>
      </c>
      <c r="I5965" t="s">
        <v>777</v>
      </c>
    </row>
    <row r="5966" spans="1:9">
      <c r="A5966">
        <v>5965</v>
      </c>
      <c r="B5966" t="s">
        <v>764</v>
      </c>
      <c r="C5966" t="s">
        <v>752</v>
      </c>
      <c r="D5966">
        <v>2002</v>
      </c>
      <c r="E5966">
        <v>3684.3237760000002</v>
      </c>
      <c r="F5966" t="s">
        <v>753</v>
      </c>
      <c r="G5966" t="s">
        <v>775</v>
      </c>
      <c r="H5966" t="s">
        <v>765</v>
      </c>
      <c r="I5966" t="s">
        <v>777</v>
      </c>
    </row>
    <row r="5967" spans="1:9">
      <c r="A5967">
        <v>5966</v>
      </c>
      <c r="B5967" t="s">
        <v>764</v>
      </c>
      <c r="C5967" t="s">
        <v>752</v>
      </c>
      <c r="D5967">
        <v>2003</v>
      </c>
      <c r="E5967">
        <v>3623.252422</v>
      </c>
      <c r="F5967" t="s">
        <v>753</v>
      </c>
      <c r="G5967" t="s">
        <v>775</v>
      </c>
      <c r="H5967" t="s">
        <v>765</v>
      </c>
      <c r="I5967" t="s">
        <v>777</v>
      </c>
    </row>
    <row r="5968" spans="1:9">
      <c r="A5968">
        <v>5967</v>
      </c>
      <c r="B5968" t="s">
        <v>764</v>
      </c>
      <c r="C5968" t="s">
        <v>752</v>
      </c>
      <c r="D5968">
        <v>2004</v>
      </c>
      <c r="E5968">
        <v>3651.566014</v>
      </c>
      <c r="F5968" t="s">
        <v>753</v>
      </c>
      <c r="G5968" t="s">
        <v>775</v>
      </c>
      <c r="H5968" t="s">
        <v>765</v>
      </c>
      <c r="I5968" t="s">
        <v>777</v>
      </c>
    </row>
    <row r="5969" spans="1:9">
      <c r="A5969">
        <v>5968</v>
      </c>
      <c r="B5969" t="s">
        <v>764</v>
      </c>
      <c r="C5969" t="s">
        <v>752</v>
      </c>
      <c r="D5969">
        <v>2005</v>
      </c>
      <c r="E5969">
        <v>3635.3483500000002</v>
      </c>
      <c r="F5969" t="s">
        <v>753</v>
      </c>
      <c r="G5969" t="s">
        <v>775</v>
      </c>
      <c r="H5969" t="s">
        <v>765</v>
      </c>
      <c r="I5969" t="s">
        <v>777</v>
      </c>
    </row>
    <row r="5970" spans="1:9">
      <c r="A5970">
        <v>5969</v>
      </c>
      <c r="B5970" t="s">
        <v>764</v>
      </c>
      <c r="C5970" t="s">
        <v>752</v>
      </c>
      <c r="D5970">
        <v>2006</v>
      </c>
      <c r="E5970">
        <v>3589.4720950000001</v>
      </c>
      <c r="F5970" t="s">
        <v>753</v>
      </c>
      <c r="G5970" t="s">
        <v>775</v>
      </c>
      <c r="H5970" t="s">
        <v>765</v>
      </c>
      <c r="I5970" t="s">
        <v>777</v>
      </c>
    </row>
    <row r="5971" spans="1:9">
      <c r="A5971">
        <v>5970</v>
      </c>
      <c r="B5971" t="s">
        <v>764</v>
      </c>
      <c r="C5971" t="s">
        <v>752</v>
      </c>
      <c r="D5971">
        <v>2007</v>
      </c>
      <c r="E5971">
        <v>3562.755044</v>
      </c>
      <c r="F5971" t="s">
        <v>753</v>
      </c>
      <c r="G5971" t="s">
        <v>775</v>
      </c>
      <c r="H5971" t="s">
        <v>765</v>
      </c>
      <c r="I5971" t="s">
        <v>777</v>
      </c>
    </row>
    <row r="5972" spans="1:9">
      <c r="A5972">
        <v>5971</v>
      </c>
      <c r="B5972" t="s">
        <v>764</v>
      </c>
      <c r="C5972" t="s">
        <v>752</v>
      </c>
      <c r="D5972">
        <v>2008</v>
      </c>
      <c r="E5972">
        <v>3517.8157820000001</v>
      </c>
      <c r="F5972" t="s">
        <v>753</v>
      </c>
      <c r="G5972" t="s">
        <v>775</v>
      </c>
      <c r="H5972" t="s">
        <v>765</v>
      </c>
      <c r="I5972" t="s">
        <v>777</v>
      </c>
    </row>
    <row r="5973" spans="1:9">
      <c r="A5973">
        <v>5972</v>
      </c>
      <c r="B5973" t="s">
        <v>764</v>
      </c>
      <c r="C5973" t="s">
        <v>752</v>
      </c>
      <c r="D5973">
        <v>2009</v>
      </c>
      <c r="E5973">
        <v>3458.51451</v>
      </c>
      <c r="F5973" t="s">
        <v>753</v>
      </c>
      <c r="G5973" t="s">
        <v>775</v>
      </c>
      <c r="H5973" t="s">
        <v>765</v>
      </c>
      <c r="I5973" t="s">
        <v>777</v>
      </c>
    </row>
    <row r="5974" spans="1:9">
      <c r="A5974">
        <v>5973</v>
      </c>
      <c r="B5974" t="s">
        <v>764</v>
      </c>
      <c r="C5974" t="s">
        <v>752</v>
      </c>
      <c r="D5974">
        <v>2010</v>
      </c>
      <c r="E5974">
        <v>3417.8545840000002</v>
      </c>
      <c r="F5974" t="s">
        <v>753</v>
      </c>
      <c r="G5974" t="s">
        <v>775</v>
      </c>
      <c r="H5974" t="s">
        <v>765</v>
      </c>
      <c r="I5974" t="s">
        <v>777</v>
      </c>
    </row>
    <row r="5975" spans="1:9">
      <c r="A5975">
        <v>5974</v>
      </c>
      <c r="B5975" t="s">
        <v>764</v>
      </c>
      <c r="C5975" t="s">
        <v>752</v>
      </c>
      <c r="D5975">
        <v>2011</v>
      </c>
      <c r="E5975">
        <v>3319.7924159999998</v>
      </c>
      <c r="F5975" t="s">
        <v>753</v>
      </c>
      <c r="G5975" t="s">
        <v>775</v>
      </c>
      <c r="H5975" t="s">
        <v>765</v>
      </c>
      <c r="I5975" t="s">
        <v>777</v>
      </c>
    </row>
    <row r="5976" spans="1:9">
      <c r="A5976">
        <v>5975</v>
      </c>
      <c r="B5976" t="s">
        <v>764</v>
      </c>
      <c r="C5976" t="s">
        <v>752</v>
      </c>
      <c r="D5976">
        <v>2012</v>
      </c>
      <c r="E5976">
        <v>3251.0716809999999</v>
      </c>
      <c r="F5976" t="s">
        <v>753</v>
      </c>
      <c r="G5976" t="s">
        <v>775</v>
      </c>
      <c r="H5976" t="s">
        <v>765</v>
      </c>
      <c r="I5976" t="s">
        <v>777</v>
      </c>
    </row>
    <row r="5977" spans="1:9">
      <c r="A5977">
        <v>5976</v>
      </c>
      <c r="B5977" t="s">
        <v>764</v>
      </c>
      <c r="C5977" t="s">
        <v>752</v>
      </c>
      <c r="D5977">
        <v>2013</v>
      </c>
      <c r="E5977">
        <v>3200.4639430000002</v>
      </c>
      <c r="F5977" t="s">
        <v>753</v>
      </c>
      <c r="G5977" t="s">
        <v>775</v>
      </c>
      <c r="H5977" t="s">
        <v>765</v>
      </c>
      <c r="I5977" t="s">
        <v>777</v>
      </c>
    </row>
    <row r="5978" spans="1:9">
      <c r="A5978">
        <v>5977</v>
      </c>
      <c r="B5978" t="s">
        <v>764</v>
      </c>
      <c r="C5978" t="s">
        <v>752</v>
      </c>
      <c r="D5978">
        <v>2014</v>
      </c>
      <c r="E5978">
        <v>3157.5158310000002</v>
      </c>
      <c r="F5978" t="s">
        <v>753</v>
      </c>
      <c r="G5978" t="s">
        <v>775</v>
      </c>
      <c r="H5978" t="s">
        <v>765</v>
      </c>
      <c r="I5978" t="s">
        <v>777</v>
      </c>
    </row>
    <row r="5979" spans="1:9">
      <c r="A5979">
        <v>5978</v>
      </c>
      <c r="B5979" t="s">
        <v>764</v>
      </c>
      <c r="C5979" t="s">
        <v>752</v>
      </c>
      <c r="D5979">
        <v>2015</v>
      </c>
      <c r="E5979">
        <v>3119.8257779999999</v>
      </c>
      <c r="F5979" t="s">
        <v>753</v>
      </c>
      <c r="G5979" t="s">
        <v>775</v>
      </c>
      <c r="H5979" t="s">
        <v>765</v>
      </c>
      <c r="I5979" t="s">
        <v>777</v>
      </c>
    </row>
    <row r="5980" spans="1:9">
      <c r="A5980">
        <v>5979</v>
      </c>
      <c r="B5980" t="s">
        <v>764</v>
      </c>
      <c r="C5980" t="s">
        <v>752</v>
      </c>
      <c r="D5980">
        <v>2016</v>
      </c>
      <c r="E5980">
        <v>3084.804799</v>
      </c>
      <c r="F5980" t="s">
        <v>753</v>
      </c>
      <c r="G5980" t="s">
        <v>775</v>
      </c>
      <c r="H5980" t="s">
        <v>765</v>
      </c>
      <c r="I5980" t="s">
        <v>777</v>
      </c>
    </row>
    <row r="5981" spans="1:9">
      <c r="A5981">
        <v>5980</v>
      </c>
      <c r="B5981" t="s">
        <v>764</v>
      </c>
      <c r="C5981" t="s">
        <v>752</v>
      </c>
      <c r="D5981">
        <v>2017</v>
      </c>
      <c r="E5981">
        <v>3052.1042699999998</v>
      </c>
      <c r="F5981" t="s">
        <v>753</v>
      </c>
      <c r="G5981" t="s">
        <v>775</v>
      </c>
      <c r="H5981" t="s">
        <v>765</v>
      </c>
      <c r="I5981" t="s">
        <v>777</v>
      </c>
    </row>
    <row r="5982" spans="1:9">
      <c r="A5982">
        <v>5981</v>
      </c>
      <c r="B5982" t="s">
        <v>764</v>
      </c>
      <c r="C5982" t="s">
        <v>752</v>
      </c>
      <c r="D5982">
        <v>2018</v>
      </c>
      <c r="E5982">
        <v>3007.5838560000002</v>
      </c>
      <c r="F5982" t="s">
        <v>753</v>
      </c>
      <c r="G5982" t="s">
        <v>775</v>
      </c>
      <c r="H5982" t="s">
        <v>765</v>
      </c>
      <c r="I5982" t="s">
        <v>777</v>
      </c>
    </row>
    <row r="5983" spans="1:9">
      <c r="A5983">
        <v>5982</v>
      </c>
      <c r="B5983" t="s">
        <v>764</v>
      </c>
      <c r="C5983" t="s">
        <v>752</v>
      </c>
      <c r="D5983">
        <v>2019</v>
      </c>
      <c r="E5983">
        <v>2974.1460189999998</v>
      </c>
      <c r="F5983" t="s">
        <v>753</v>
      </c>
      <c r="G5983" t="s">
        <v>775</v>
      </c>
      <c r="H5983" t="s">
        <v>765</v>
      </c>
      <c r="I5983" t="s">
        <v>777</v>
      </c>
    </row>
    <row r="5984" spans="1:9">
      <c r="A5984">
        <v>5983</v>
      </c>
      <c r="B5984" t="s">
        <v>764</v>
      </c>
      <c r="C5984" t="s">
        <v>752</v>
      </c>
      <c r="D5984">
        <v>2020</v>
      </c>
      <c r="E5984">
        <v>2937.8028850000001</v>
      </c>
      <c r="F5984" t="s">
        <v>753</v>
      </c>
      <c r="G5984" t="s">
        <v>775</v>
      </c>
      <c r="H5984" t="s">
        <v>765</v>
      </c>
      <c r="I5984" t="s">
        <v>777</v>
      </c>
    </row>
    <row r="5985" spans="1:9">
      <c r="A5985">
        <v>5984</v>
      </c>
      <c r="B5985" t="s">
        <v>764</v>
      </c>
      <c r="C5985" t="s">
        <v>752</v>
      </c>
      <c r="D5985">
        <v>2021</v>
      </c>
      <c r="E5985">
        <v>2896.0393359999998</v>
      </c>
      <c r="F5985" t="s">
        <v>753</v>
      </c>
      <c r="G5985" t="s">
        <v>775</v>
      </c>
      <c r="H5985" t="s">
        <v>765</v>
      </c>
      <c r="I5985" t="s">
        <v>777</v>
      </c>
    </row>
    <row r="5986" spans="1:9">
      <c r="A5986">
        <v>5985</v>
      </c>
      <c r="B5986" t="s">
        <v>764</v>
      </c>
      <c r="C5986" t="s">
        <v>752</v>
      </c>
      <c r="D5986">
        <v>2022</v>
      </c>
      <c r="E5986">
        <v>2864.0950790000002</v>
      </c>
      <c r="F5986" t="s">
        <v>753</v>
      </c>
      <c r="G5986" t="s">
        <v>775</v>
      </c>
      <c r="H5986" t="s">
        <v>765</v>
      </c>
      <c r="I5986" t="s">
        <v>777</v>
      </c>
    </row>
    <row r="5987" spans="1:9">
      <c r="A5987">
        <v>5986</v>
      </c>
      <c r="B5987" t="s">
        <v>764</v>
      </c>
      <c r="C5987" t="s">
        <v>752</v>
      </c>
      <c r="D5987">
        <v>2023</v>
      </c>
      <c r="E5987">
        <v>2845.233291</v>
      </c>
      <c r="F5987" t="s">
        <v>753</v>
      </c>
      <c r="G5987" t="s">
        <v>775</v>
      </c>
      <c r="H5987" t="s">
        <v>765</v>
      </c>
      <c r="I5987" t="s">
        <v>777</v>
      </c>
    </row>
    <row r="5988" spans="1:9">
      <c r="A5988">
        <v>5987</v>
      </c>
      <c r="B5988" t="s">
        <v>764</v>
      </c>
      <c r="C5988" t="s">
        <v>752</v>
      </c>
      <c r="D5988">
        <v>2024</v>
      </c>
      <c r="E5988">
        <v>2840.6357929999999</v>
      </c>
      <c r="F5988" t="s">
        <v>753</v>
      </c>
      <c r="G5988" t="s">
        <v>775</v>
      </c>
      <c r="H5988" t="s">
        <v>765</v>
      </c>
      <c r="I5988" t="s">
        <v>777</v>
      </c>
    </row>
    <row r="5989" spans="1:9">
      <c r="A5989">
        <v>5988</v>
      </c>
      <c r="B5989" t="s">
        <v>764</v>
      </c>
      <c r="C5989" t="s">
        <v>752</v>
      </c>
      <c r="D5989">
        <v>2025</v>
      </c>
      <c r="E5989">
        <v>2791.3134449999998</v>
      </c>
      <c r="F5989" t="s">
        <v>753</v>
      </c>
      <c r="G5989" t="s">
        <v>775</v>
      </c>
      <c r="H5989" t="s">
        <v>765</v>
      </c>
      <c r="I5989" t="s">
        <v>777</v>
      </c>
    </row>
    <row r="5990" spans="1:9">
      <c r="A5990">
        <v>5989</v>
      </c>
      <c r="B5990" t="s">
        <v>764</v>
      </c>
      <c r="C5990" t="s">
        <v>752</v>
      </c>
      <c r="D5990">
        <v>2026</v>
      </c>
      <c r="E5990">
        <v>2803.5500229999998</v>
      </c>
      <c r="F5990" t="s">
        <v>753</v>
      </c>
      <c r="G5990" t="s">
        <v>775</v>
      </c>
      <c r="H5990" t="s">
        <v>765</v>
      </c>
      <c r="I5990" t="s">
        <v>777</v>
      </c>
    </row>
    <row r="5991" spans="1:9">
      <c r="A5991">
        <v>5990</v>
      </c>
      <c r="B5991" t="s">
        <v>764</v>
      </c>
      <c r="C5991" t="s">
        <v>752</v>
      </c>
      <c r="D5991">
        <v>2027</v>
      </c>
      <c r="E5991">
        <v>2811.9249410000002</v>
      </c>
      <c r="F5991" t="s">
        <v>753</v>
      </c>
      <c r="G5991" t="s">
        <v>775</v>
      </c>
      <c r="H5991" t="s">
        <v>765</v>
      </c>
      <c r="I5991" t="s">
        <v>777</v>
      </c>
    </row>
    <row r="5992" spans="1:9">
      <c r="A5992">
        <v>5991</v>
      </c>
      <c r="B5992" t="s">
        <v>764</v>
      </c>
      <c r="C5992" t="s">
        <v>752</v>
      </c>
      <c r="D5992">
        <v>2028</v>
      </c>
      <c r="E5992">
        <v>2826.7932249999999</v>
      </c>
      <c r="F5992" t="s">
        <v>753</v>
      </c>
      <c r="G5992" t="s">
        <v>775</v>
      </c>
      <c r="H5992" t="s">
        <v>765</v>
      </c>
      <c r="I5992" t="s">
        <v>777</v>
      </c>
    </row>
    <row r="5993" spans="1:9">
      <c r="A5993">
        <v>5992</v>
      </c>
      <c r="B5993" t="s">
        <v>764</v>
      </c>
      <c r="C5993" t="s">
        <v>752</v>
      </c>
      <c r="D5993">
        <v>2029</v>
      </c>
      <c r="E5993">
        <v>2819.8393999999998</v>
      </c>
      <c r="F5993" t="s">
        <v>753</v>
      </c>
      <c r="G5993" t="s">
        <v>775</v>
      </c>
      <c r="H5993" t="s">
        <v>765</v>
      </c>
      <c r="I5993" t="s">
        <v>777</v>
      </c>
    </row>
    <row r="5994" spans="1:9">
      <c r="A5994">
        <v>5993</v>
      </c>
      <c r="B5994" t="s">
        <v>764</v>
      </c>
      <c r="C5994" t="s">
        <v>752</v>
      </c>
      <c r="D5994">
        <v>2030</v>
      </c>
      <c r="E5994">
        <v>2831.507204</v>
      </c>
      <c r="F5994" t="s">
        <v>753</v>
      </c>
      <c r="G5994" t="s">
        <v>775</v>
      </c>
      <c r="H5994" t="s">
        <v>765</v>
      </c>
      <c r="I5994" t="s">
        <v>777</v>
      </c>
    </row>
    <row r="5995" spans="1:9">
      <c r="A5995">
        <v>5994</v>
      </c>
      <c r="B5995" t="s">
        <v>764</v>
      </c>
      <c r="C5995" t="s">
        <v>752</v>
      </c>
      <c r="D5995">
        <v>2031</v>
      </c>
      <c r="E5995">
        <v>2846.6101990000002</v>
      </c>
      <c r="F5995" t="s">
        <v>753</v>
      </c>
      <c r="G5995" t="s">
        <v>775</v>
      </c>
      <c r="H5995" t="s">
        <v>765</v>
      </c>
      <c r="I5995" t="s">
        <v>777</v>
      </c>
    </row>
    <row r="5996" spans="1:9">
      <c r="A5996">
        <v>5995</v>
      </c>
      <c r="B5996" t="s">
        <v>764</v>
      </c>
      <c r="C5996" t="s">
        <v>752</v>
      </c>
      <c r="D5996">
        <v>2032</v>
      </c>
      <c r="E5996">
        <v>2872.4279390000002</v>
      </c>
      <c r="F5996" t="s">
        <v>753</v>
      </c>
      <c r="G5996" t="s">
        <v>775</v>
      </c>
      <c r="H5996" t="s">
        <v>765</v>
      </c>
      <c r="I5996" t="s">
        <v>777</v>
      </c>
    </row>
    <row r="5997" spans="1:9">
      <c r="A5997">
        <v>5996</v>
      </c>
      <c r="B5997" t="s">
        <v>764</v>
      </c>
      <c r="C5997" t="s">
        <v>752</v>
      </c>
      <c r="D5997">
        <v>2033</v>
      </c>
      <c r="E5997">
        <v>2899.9875619999998</v>
      </c>
      <c r="F5997" t="s">
        <v>753</v>
      </c>
      <c r="G5997" t="s">
        <v>775</v>
      </c>
      <c r="H5997" t="s">
        <v>765</v>
      </c>
      <c r="I5997" t="s">
        <v>777</v>
      </c>
    </row>
    <row r="5998" spans="1:9">
      <c r="A5998">
        <v>5997</v>
      </c>
      <c r="B5998" t="s">
        <v>764</v>
      </c>
      <c r="C5998" t="s">
        <v>752</v>
      </c>
      <c r="D5998">
        <v>2034</v>
      </c>
      <c r="E5998">
        <v>2928.487224</v>
      </c>
      <c r="F5998" t="s">
        <v>753</v>
      </c>
      <c r="G5998" t="s">
        <v>775</v>
      </c>
      <c r="H5998" t="s">
        <v>765</v>
      </c>
      <c r="I5998" t="s">
        <v>777</v>
      </c>
    </row>
    <row r="5999" spans="1:9">
      <c r="A5999">
        <v>5998</v>
      </c>
      <c r="B5999" t="s">
        <v>764</v>
      </c>
      <c r="C5999" t="s">
        <v>752</v>
      </c>
      <c r="D5999">
        <v>2035</v>
      </c>
      <c r="E5999">
        <v>2958.2571670000002</v>
      </c>
      <c r="F5999" t="s">
        <v>753</v>
      </c>
      <c r="G5999" t="s">
        <v>775</v>
      </c>
      <c r="H5999" t="s">
        <v>765</v>
      </c>
      <c r="I5999" t="s">
        <v>777</v>
      </c>
    </row>
    <row r="6000" spans="1:9">
      <c r="A6000">
        <v>5999</v>
      </c>
      <c r="B6000" t="s">
        <v>764</v>
      </c>
      <c r="C6000" t="s">
        <v>752</v>
      </c>
      <c r="D6000">
        <v>2036</v>
      </c>
      <c r="E6000">
        <v>2988.9526369999999</v>
      </c>
      <c r="F6000" t="s">
        <v>753</v>
      </c>
      <c r="G6000" t="s">
        <v>775</v>
      </c>
      <c r="H6000" t="s">
        <v>765</v>
      </c>
      <c r="I6000" t="s">
        <v>777</v>
      </c>
    </row>
    <row r="6001" spans="1:9">
      <c r="A6001">
        <v>6000</v>
      </c>
      <c r="B6001" t="s">
        <v>764</v>
      </c>
      <c r="C6001" t="s">
        <v>752</v>
      </c>
      <c r="D6001">
        <v>2037</v>
      </c>
      <c r="E6001">
        <v>3020.4558959999999</v>
      </c>
      <c r="F6001" t="s">
        <v>753</v>
      </c>
      <c r="G6001" t="s">
        <v>775</v>
      </c>
      <c r="H6001" t="s">
        <v>765</v>
      </c>
      <c r="I6001" t="s">
        <v>777</v>
      </c>
    </row>
    <row r="6002" spans="1:9">
      <c r="A6002">
        <v>6001</v>
      </c>
      <c r="B6002" t="s">
        <v>764</v>
      </c>
      <c r="C6002" t="s">
        <v>752</v>
      </c>
      <c r="D6002">
        <v>2038</v>
      </c>
      <c r="E6002">
        <v>3052.5279409999998</v>
      </c>
      <c r="F6002" t="s">
        <v>753</v>
      </c>
      <c r="G6002" t="s">
        <v>775</v>
      </c>
      <c r="H6002" t="s">
        <v>765</v>
      </c>
      <c r="I6002" t="s">
        <v>777</v>
      </c>
    </row>
    <row r="6003" spans="1:9">
      <c r="A6003">
        <v>6002</v>
      </c>
      <c r="B6003" t="s">
        <v>764</v>
      </c>
      <c r="C6003" t="s">
        <v>752</v>
      </c>
      <c r="D6003">
        <v>2039</v>
      </c>
      <c r="E6003">
        <v>3084.9896910000002</v>
      </c>
      <c r="F6003" t="s">
        <v>753</v>
      </c>
      <c r="G6003" t="s">
        <v>775</v>
      </c>
      <c r="H6003" t="s">
        <v>765</v>
      </c>
      <c r="I6003" t="s">
        <v>777</v>
      </c>
    </row>
    <row r="6004" spans="1:9">
      <c r="A6004">
        <v>6003</v>
      </c>
      <c r="B6004" t="s">
        <v>764</v>
      </c>
      <c r="C6004" t="s">
        <v>752</v>
      </c>
      <c r="D6004">
        <v>2040</v>
      </c>
      <c r="E6004">
        <v>3108.7706939999998</v>
      </c>
      <c r="F6004" t="s">
        <v>753</v>
      </c>
      <c r="G6004" t="s">
        <v>775</v>
      </c>
      <c r="H6004" t="s">
        <v>765</v>
      </c>
      <c r="I6004" t="s">
        <v>777</v>
      </c>
    </row>
    <row r="6005" spans="1:9">
      <c r="A6005">
        <v>6004</v>
      </c>
      <c r="B6005" t="s">
        <v>764</v>
      </c>
      <c r="C6005" t="s">
        <v>752</v>
      </c>
      <c r="D6005">
        <v>2041</v>
      </c>
      <c r="E6005">
        <v>3151.5046000000002</v>
      </c>
      <c r="F6005" t="s">
        <v>753</v>
      </c>
      <c r="G6005" t="s">
        <v>775</v>
      </c>
      <c r="H6005" t="s">
        <v>765</v>
      </c>
      <c r="I6005" t="s">
        <v>777</v>
      </c>
    </row>
    <row r="6006" spans="1:9">
      <c r="A6006">
        <v>6005</v>
      </c>
      <c r="B6006" t="s">
        <v>764</v>
      </c>
      <c r="C6006" t="s">
        <v>752</v>
      </c>
      <c r="D6006">
        <v>2042</v>
      </c>
      <c r="E6006">
        <v>3168.5652519999999</v>
      </c>
      <c r="F6006" t="s">
        <v>753</v>
      </c>
      <c r="G6006" t="s">
        <v>775</v>
      </c>
      <c r="H6006" t="s">
        <v>765</v>
      </c>
      <c r="I6006" t="s">
        <v>777</v>
      </c>
    </row>
    <row r="6007" spans="1:9">
      <c r="A6007">
        <v>6006</v>
      </c>
      <c r="B6007" t="s">
        <v>764</v>
      </c>
      <c r="C6007" t="s">
        <v>752</v>
      </c>
      <c r="D6007">
        <v>2043</v>
      </c>
      <c r="E6007">
        <v>3187.3113210000001</v>
      </c>
      <c r="F6007" t="s">
        <v>753</v>
      </c>
      <c r="G6007" t="s">
        <v>775</v>
      </c>
      <c r="H6007" t="s">
        <v>765</v>
      </c>
      <c r="I6007" t="s">
        <v>777</v>
      </c>
    </row>
    <row r="6008" spans="1:9">
      <c r="A6008">
        <v>6007</v>
      </c>
      <c r="B6008" t="s">
        <v>764</v>
      </c>
      <c r="C6008" t="s">
        <v>752</v>
      </c>
      <c r="D6008">
        <v>2044</v>
      </c>
      <c r="E6008">
        <v>3209.8890339999998</v>
      </c>
      <c r="F6008" t="s">
        <v>753</v>
      </c>
      <c r="G6008" t="s">
        <v>775</v>
      </c>
      <c r="H6008" t="s">
        <v>765</v>
      </c>
      <c r="I6008" t="s">
        <v>777</v>
      </c>
    </row>
    <row r="6009" spans="1:9">
      <c r="A6009">
        <v>6008</v>
      </c>
      <c r="B6009" t="s">
        <v>764</v>
      </c>
      <c r="C6009" t="s">
        <v>752</v>
      </c>
      <c r="D6009">
        <v>2045</v>
      </c>
      <c r="E6009">
        <v>3242.4267530000002</v>
      </c>
      <c r="F6009" t="s">
        <v>753</v>
      </c>
      <c r="G6009" t="s">
        <v>775</v>
      </c>
      <c r="H6009" t="s">
        <v>765</v>
      </c>
      <c r="I6009" t="s">
        <v>777</v>
      </c>
    </row>
    <row r="6010" spans="1:9">
      <c r="A6010">
        <v>6009</v>
      </c>
      <c r="B6010" t="s">
        <v>764</v>
      </c>
      <c r="C6010" t="s">
        <v>752</v>
      </c>
      <c r="D6010">
        <v>2046</v>
      </c>
      <c r="E6010">
        <v>3276.2171629999998</v>
      </c>
      <c r="F6010" t="s">
        <v>753</v>
      </c>
      <c r="G6010" t="s">
        <v>775</v>
      </c>
      <c r="H6010" t="s">
        <v>765</v>
      </c>
      <c r="I6010" t="s">
        <v>777</v>
      </c>
    </row>
    <row r="6011" spans="1:9">
      <c r="A6011">
        <v>6010</v>
      </c>
      <c r="B6011" t="s">
        <v>764</v>
      </c>
      <c r="C6011" t="s">
        <v>752</v>
      </c>
      <c r="D6011">
        <v>2047</v>
      </c>
      <c r="E6011">
        <v>3310.349886</v>
      </c>
      <c r="F6011" t="s">
        <v>753</v>
      </c>
      <c r="G6011" t="s">
        <v>775</v>
      </c>
      <c r="H6011" t="s">
        <v>765</v>
      </c>
      <c r="I6011" t="s">
        <v>777</v>
      </c>
    </row>
    <row r="6012" spans="1:9">
      <c r="A6012">
        <v>6011</v>
      </c>
      <c r="B6012" t="s">
        <v>764</v>
      </c>
      <c r="C6012" t="s">
        <v>752</v>
      </c>
      <c r="D6012">
        <v>2048</v>
      </c>
      <c r="E6012">
        <v>3344.8393409999999</v>
      </c>
      <c r="F6012" t="s">
        <v>753</v>
      </c>
      <c r="G6012" t="s">
        <v>775</v>
      </c>
      <c r="H6012" t="s">
        <v>765</v>
      </c>
      <c r="I6012" t="s">
        <v>777</v>
      </c>
    </row>
    <row r="6013" spans="1:9">
      <c r="A6013">
        <v>6012</v>
      </c>
      <c r="B6013" t="s">
        <v>764</v>
      </c>
      <c r="C6013" t="s">
        <v>752</v>
      </c>
      <c r="D6013">
        <v>2049</v>
      </c>
      <c r="E6013">
        <v>3419.7815270000001</v>
      </c>
      <c r="F6013" t="s">
        <v>753</v>
      </c>
      <c r="G6013" t="s">
        <v>775</v>
      </c>
      <c r="H6013" t="s">
        <v>765</v>
      </c>
      <c r="I6013" t="s">
        <v>777</v>
      </c>
    </row>
    <row r="6014" spans="1:9">
      <c r="A6014">
        <v>6013</v>
      </c>
      <c r="B6014" t="s">
        <v>764</v>
      </c>
      <c r="C6014" t="s">
        <v>752</v>
      </c>
      <c r="D6014">
        <v>2050</v>
      </c>
      <c r="E6014">
        <v>3450.5307250000001</v>
      </c>
      <c r="F6014" t="s">
        <v>753</v>
      </c>
      <c r="G6014" t="s">
        <v>775</v>
      </c>
      <c r="H6014" t="s">
        <v>765</v>
      </c>
      <c r="I6014" t="s">
        <v>777</v>
      </c>
    </row>
    <row r="6015" spans="1:9">
      <c r="A6015">
        <v>6014</v>
      </c>
      <c r="B6015" t="s">
        <v>764</v>
      </c>
      <c r="C6015" t="s">
        <v>756</v>
      </c>
      <c r="D6015">
        <v>1990</v>
      </c>
      <c r="E6015">
        <v>153.25677479999999</v>
      </c>
      <c r="F6015" t="s">
        <v>753</v>
      </c>
      <c r="G6015" t="s">
        <v>775</v>
      </c>
      <c r="H6015" t="s">
        <v>765</v>
      </c>
      <c r="I6015" t="s">
        <v>777</v>
      </c>
    </row>
    <row r="6016" spans="1:9">
      <c r="A6016">
        <v>6015</v>
      </c>
      <c r="B6016" t="s">
        <v>764</v>
      </c>
      <c r="C6016" t="s">
        <v>756</v>
      </c>
      <c r="D6016">
        <v>1991</v>
      </c>
      <c r="E6016">
        <v>152.20610009999999</v>
      </c>
      <c r="F6016" t="s">
        <v>753</v>
      </c>
      <c r="G6016" t="s">
        <v>775</v>
      </c>
      <c r="H6016" t="s">
        <v>765</v>
      </c>
      <c r="I6016" t="s">
        <v>777</v>
      </c>
    </row>
    <row r="6017" spans="1:9">
      <c r="A6017">
        <v>6016</v>
      </c>
      <c r="B6017" t="s">
        <v>764</v>
      </c>
      <c r="C6017" t="s">
        <v>756</v>
      </c>
      <c r="D6017">
        <v>1992</v>
      </c>
      <c r="E6017">
        <v>150.5256502</v>
      </c>
      <c r="F6017" t="s">
        <v>753</v>
      </c>
      <c r="G6017" t="s">
        <v>775</v>
      </c>
      <c r="H6017" t="s">
        <v>765</v>
      </c>
      <c r="I6017" t="s">
        <v>777</v>
      </c>
    </row>
    <row r="6018" spans="1:9">
      <c r="A6018">
        <v>6017</v>
      </c>
      <c r="B6018" t="s">
        <v>764</v>
      </c>
      <c r="C6018" t="s">
        <v>756</v>
      </c>
      <c r="D6018">
        <v>1993</v>
      </c>
      <c r="E6018">
        <v>153.17006069999999</v>
      </c>
      <c r="F6018" t="s">
        <v>753</v>
      </c>
      <c r="G6018" t="s">
        <v>775</v>
      </c>
      <c r="H6018" t="s">
        <v>765</v>
      </c>
      <c r="I6018" t="s">
        <v>777</v>
      </c>
    </row>
    <row r="6019" spans="1:9">
      <c r="A6019">
        <v>6018</v>
      </c>
      <c r="B6019" t="s">
        <v>764</v>
      </c>
      <c r="C6019" t="s">
        <v>756</v>
      </c>
      <c r="D6019">
        <v>1994</v>
      </c>
      <c r="E6019">
        <v>133.19648659999999</v>
      </c>
      <c r="F6019" t="s">
        <v>753</v>
      </c>
      <c r="G6019" t="s">
        <v>775</v>
      </c>
      <c r="H6019" t="s">
        <v>765</v>
      </c>
      <c r="I6019" t="s">
        <v>777</v>
      </c>
    </row>
    <row r="6020" spans="1:9">
      <c r="A6020">
        <v>6019</v>
      </c>
      <c r="B6020" t="s">
        <v>764</v>
      </c>
      <c r="C6020" t="s">
        <v>756</v>
      </c>
      <c r="D6020">
        <v>1995</v>
      </c>
      <c r="E6020">
        <v>131.81811819999999</v>
      </c>
      <c r="F6020" t="s">
        <v>753</v>
      </c>
      <c r="G6020" t="s">
        <v>775</v>
      </c>
      <c r="H6020" t="s">
        <v>765</v>
      </c>
      <c r="I6020" t="s">
        <v>777</v>
      </c>
    </row>
    <row r="6021" spans="1:9">
      <c r="A6021">
        <v>6020</v>
      </c>
      <c r="B6021" t="s">
        <v>764</v>
      </c>
      <c r="C6021" t="s">
        <v>756</v>
      </c>
      <c r="D6021">
        <v>1996</v>
      </c>
      <c r="E6021">
        <v>126.7635136</v>
      </c>
      <c r="F6021" t="s">
        <v>753</v>
      </c>
      <c r="G6021" t="s">
        <v>775</v>
      </c>
      <c r="H6021" t="s">
        <v>765</v>
      </c>
      <c r="I6021" t="s">
        <v>777</v>
      </c>
    </row>
    <row r="6022" spans="1:9">
      <c r="A6022">
        <v>6021</v>
      </c>
      <c r="B6022" t="s">
        <v>764</v>
      </c>
      <c r="C6022" t="s">
        <v>756</v>
      </c>
      <c r="D6022">
        <v>1997</v>
      </c>
      <c r="E6022">
        <v>135.2312445</v>
      </c>
      <c r="F6022" t="s">
        <v>753</v>
      </c>
      <c r="G6022" t="s">
        <v>775</v>
      </c>
      <c r="H6022" t="s">
        <v>765</v>
      </c>
      <c r="I6022" t="s">
        <v>777</v>
      </c>
    </row>
    <row r="6023" spans="1:9">
      <c r="A6023">
        <v>6022</v>
      </c>
      <c r="B6023" t="s">
        <v>764</v>
      </c>
      <c r="C6023" t="s">
        <v>756</v>
      </c>
      <c r="D6023">
        <v>1998</v>
      </c>
      <c r="E6023">
        <v>143.5044954</v>
      </c>
      <c r="F6023" t="s">
        <v>753</v>
      </c>
      <c r="G6023" t="s">
        <v>775</v>
      </c>
      <c r="H6023" t="s">
        <v>765</v>
      </c>
      <c r="I6023" t="s">
        <v>777</v>
      </c>
    </row>
    <row r="6024" spans="1:9">
      <c r="A6024">
        <v>6023</v>
      </c>
      <c r="B6024" t="s">
        <v>764</v>
      </c>
      <c r="C6024" t="s">
        <v>756</v>
      </c>
      <c r="D6024">
        <v>1999</v>
      </c>
      <c r="E6024">
        <v>151.3373062</v>
      </c>
      <c r="F6024" t="s">
        <v>753</v>
      </c>
      <c r="G6024" t="s">
        <v>775</v>
      </c>
      <c r="H6024" t="s">
        <v>765</v>
      </c>
      <c r="I6024" t="s">
        <v>777</v>
      </c>
    </row>
    <row r="6025" spans="1:9">
      <c r="A6025">
        <v>6024</v>
      </c>
      <c r="B6025" t="s">
        <v>764</v>
      </c>
      <c r="C6025" t="s">
        <v>756</v>
      </c>
      <c r="D6025">
        <v>2000</v>
      </c>
      <c r="E6025">
        <v>144.66133909999999</v>
      </c>
      <c r="F6025" t="s">
        <v>753</v>
      </c>
      <c r="G6025" t="s">
        <v>775</v>
      </c>
      <c r="H6025" t="s">
        <v>765</v>
      </c>
      <c r="I6025" t="s">
        <v>777</v>
      </c>
    </row>
    <row r="6026" spans="1:9">
      <c r="A6026">
        <v>6025</v>
      </c>
      <c r="B6026" t="s">
        <v>764</v>
      </c>
      <c r="C6026" t="s">
        <v>756</v>
      </c>
      <c r="D6026">
        <v>2001</v>
      </c>
      <c r="E6026">
        <v>133.77402190000001</v>
      </c>
      <c r="F6026" t="s">
        <v>753</v>
      </c>
      <c r="G6026" t="s">
        <v>775</v>
      </c>
      <c r="H6026" t="s">
        <v>765</v>
      </c>
      <c r="I6026" t="s">
        <v>777</v>
      </c>
    </row>
    <row r="6027" spans="1:9">
      <c r="A6027">
        <v>6026</v>
      </c>
      <c r="B6027" t="s">
        <v>764</v>
      </c>
      <c r="C6027" t="s">
        <v>756</v>
      </c>
      <c r="D6027">
        <v>2002</v>
      </c>
      <c r="E6027">
        <v>127.1675528</v>
      </c>
      <c r="F6027" t="s">
        <v>753</v>
      </c>
      <c r="G6027" t="s">
        <v>775</v>
      </c>
      <c r="H6027" t="s">
        <v>765</v>
      </c>
      <c r="I6027" t="s">
        <v>777</v>
      </c>
    </row>
    <row r="6028" spans="1:9">
      <c r="A6028">
        <v>6027</v>
      </c>
      <c r="B6028" t="s">
        <v>764</v>
      </c>
      <c r="C6028" t="s">
        <v>756</v>
      </c>
      <c r="D6028">
        <v>2003</v>
      </c>
      <c r="E6028">
        <v>119.2559297</v>
      </c>
      <c r="F6028" t="s">
        <v>753</v>
      </c>
      <c r="G6028" t="s">
        <v>775</v>
      </c>
      <c r="H6028" t="s">
        <v>765</v>
      </c>
      <c r="I6028" t="s">
        <v>777</v>
      </c>
    </row>
    <row r="6029" spans="1:9">
      <c r="A6029">
        <v>6028</v>
      </c>
      <c r="B6029" t="s">
        <v>764</v>
      </c>
      <c r="C6029" t="s">
        <v>756</v>
      </c>
      <c r="D6029">
        <v>2004</v>
      </c>
      <c r="E6029">
        <v>120.086946</v>
      </c>
      <c r="F6029" t="s">
        <v>753</v>
      </c>
      <c r="G6029" t="s">
        <v>775</v>
      </c>
      <c r="H6029" t="s">
        <v>765</v>
      </c>
      <c r="I6029" t="s">
        <v>777</v>
      </c>
    </row>
    <row r="6030" spans="1:9">
      <c r="A6030">
        <v>6029</v>
      </c>
      <c r="B6030" t="s">
        <v>764</v>
      </c>
      <c r="C6030" t="s">
        <v>756</v>
      </c>
      <c r="D6030">
        <v>2005</v>
      </c>
      <c r="E6030">
        <v>115.4930154</v>
      </c>
      <c r="F6030" t="s">
        <v>753</v>
      </c>
      <c r="G6030" t="s">
        <v>775</v>
      </c>
      <c r="H6030" t="s">
        <v>765</v>
      </c>
      <c r="I6030" t="s">
        <v>777</v>
      </c>
    </row>
    <row r="6031" spans="1:9">
      <c r="A6031">
        <v>6030</v>
      </c>
      <c r="B6031" t="s">
        <v>764</v>
      </c>
      <c r="C6031" t="s">
        <v>756</v>
      </c>
      <c r="D6031">
        <v>2006</v>
      </c>
      <c r="E6031">
        <v>114.5702624</v>
      </c>
      <c r="F6031" t="s">
        <v>753</v>
      </c>
      <c r="G6031" t="s">
        <v>775</v>
      </c>
      <c r="H6031" t="s">
        <v>765</v>
      </c>
      <c r="I6031" t="s">
        <v>777</v>
      </c>
    </row>
    <row r="6032" spans="1:9">
      <c r="A6032">
        <v>6031</v>
      </c>
      <c r="B6032" t="s">
        <v>764</v>
      </c>
      <c r="C6032" t="s">
        <v>756</v>
      </c>
      <c r="D6032">
        <v>2007</v>
      </c>
      <c r="E6032">
        <v>110.9102357</v>
      </c>
      <c r="F6032" t="s">
        <v>753</v>
      </c>
      <c r="G6032" t="s">
        <v>775</v>
      </c>
      <c r="H6032" t="s">
        <v>765</v>
      </c>
      <c r="I6032" t="s">
        <v>777</v>
      </c>
    </row>
    <row r="6033" spans="1:9">
      <c r="A6033">
        <v>6032</v>
      </c>
      <c r="B6033" t="s">
        <v>764</v>
      </c>
      <c r="C6033" t="s">
        <v>756</v>
      </c>
      <c r="D6033">
        <v>2008</v>
      </c>
      <c r="E6033">
        <v>106.0970153</v>
      </c>
      <c r="F6033" t="s">
        <v>753</v>
      </c>
      <c r="G6033" t="s">
        <v>775</v>
      </c>
      <c r="H6033" t="s">
        <v>765</v>
      </c>
      <c r="I6033" t="s">
        <v>777</v>
      </c>
    </row>
    <row r="6034" spans="1:9">
      <c r="A6034">
        <v>6033</v>
      </c>
      <c r="B6034" t="s">
        <v>764</v>
      </c>
      <c r="C6034" t="s">
        <v>756</v>
      </c>
      <c r="D6034">
        <v>2009</v>
      </c>
      <c r="E6034">
        <v>103.8908844</v>
      </c>
      <c r="F6034" t="s">
        <v>753</v>
      </c>
      <c r="G6034" t="s">
        <v>775</v>
      </c>
      <c r="H6034" t="s">
        <v>765</v>
      </c>
      <c r="I6034" t="s">
        <v>777</v>
      </c>
    </row>
    <row r="6035" spans="1:9">
      <c r="A6035">
        <v>6034</v>
      </c>
      <c r="B6035" t="s">
        <v>764</v>
      </c>
      <c r="C6035" t="s">
        <v>756</v>
      </c>
      <c r="D6035">
        <v>2010</v>
      </c>
      <c r="E6035">
        <v>104.89847279999999</v>
      </c>
      <c r="F6035" t="s">
        <v>753</v>
      </c>
      <c r="G6035" t="s">
        <v>775</v>
      </c>
      <c r="H6035" t="s">
        <v>765</v>
      </c>
      <c r="I6035" t="s">
        <v>777</v>
      </c>
    </row>
    <row r="6036" spans="1:9">
      <c r="A6036">
        <v>6035</v>
      </c>
      <c r="B6036" t="s">
        <v>764</v>
      </c>
      <c r="C6036" t="s">
        <v>756</v>
      </c>
      <c r="D6036">
        <v>2011</v>
      </c>
      <c r="E6036">
        <v>101.6546889</v>
      </c>
      <c r="F6036" t="s">
        <v>753</v>
      </c>
      <c r="G6036" t="s">
        <v>775</v>
      </c>
      <c r="H6036" t="s">
        <v>765</v>
      </c>
      <c r="I6036" t="s">
        <v>777</v>
      </c>
    </row>
    <row r="6037" spans="1:9">
      <c r="A6037">
        <v>6036</v>
      </c>
      <c r="B6037" t="s">
        <v>764</v>
      </c>
      <c r="C6037" t="s">
        <v>756</v>
      </c>
      <c r="D6037">
        <v>2012</v>
      </c>
      <c r="E6037">
        <v>101.9231734</v>
      </c>
      <c r="F6037" t="s">
        <v>753</v>
      </c>
      <c r="G6037" t="s">
        <v>775</v>
      </c>
      <c r="H6037" t="s">
        <v>765</v>
      </c>
      <c r="I6037" t="s">
        <v>777</v>
      </c>
    </row>
    <row r="6038" spans="1:9">
      <c r="A6038">
        <v>6037</v>
      </c>
      <c r="B6038" t="s">
        <v>764</v>
      </c>
      <c r="C6038" t="s">
        <v>756</v>
      </c>
      <c r="D6038">
        <v>2013</v>
      </c>
      <c r="E6038">
        <v>99.364486740000004</v>
      </c>
      <c r="F6038" t="s">
        <v>753</v>
      </c>
      <c r="G6038" t="s">
        <v>775</v>
      </c>
      <c r="H6038" t="s">
        <v>765</v>
      </c>
      <c r="I6038" t="s">
        <v>777</v>
      </c>
    </row>
    <row r="6039" spans="1:9">
      <c r="A6039">
        <v>6038</v>
      </c>
      <c r="B6039" t="s">
        <v>764</v>
      </c>
      <c r="C6039" t="s">
        <v>756</v>
      </c>
      <c r="D6039">
        <v>2014</v>
      </c>
      <c r="E6039">
        <v>99.472718529999995</v>
      </c>
      <c r="F6039" t="s">
        <v>753</v>
      </c>
      <c r="G6039" t="s">
        <v>775</v>
      </c>
      <c r="H6039" t="s">
        <v>765</v>
      </c>
      <c r="I6039" t="s">
        <v>777</v>
      </c>
    </row>
    <row r="6040" spans="1:9">
      <c r="A6040">
        <v>6039</v>
      </c>
      <c r="B6040" t="s">
        <v>764</v>
      </c>
      <c r="C6040" t="s">
        <v>756</v>
      </c>
      <c r="D6040">
        <v>2015</v>
      </c>
      <c r="E6040">
        <v>96.910135310000001</v>
      </c>
      <c r="F6040" t="s">
        <v>753</v>
      </c>
      <c r="G6040" t="s">
        <v>775</v>
      </c>
      <c r="H6040" t="s">
        <v>765</v>
      </c>
      <c r="I6040" t="s">
        <v>777</v>
      </c>
    </row>
    <row r="6041" spans="1:9">
      <c r="A6041">
        <v>6040</v>
      </c>
      <c r="B6041" t="s">
        <v>764</v>
      </c>
      <c r="C6041" t="s">
        <v>756</v>
      </c>
      <c r="D6041">
        <v>2016</v>
      </c>
      <c r="E6041">
        <v>97.305391589999999</v>
      </c>
      <c r="F6041" t="s">
        <v>753</v>
      </c>
      <c r="G6041" t="s">
        <v>775</v>
      </c>
      <c r="H6041" t="s">
        <v>765</v>
      </c>
      <c r="I6041" t="s">
        <v>777</v>
      </c>
    </row>
    <row r="6042" spans="1:9">
      <c r="A6042">
        <v>6041</v>
      </c>
      <c r="B6042" t="s">
        <v>764</v>
      </c>
      <c r="C6042" t="s">
        <v>756</v>
      </c>
      <c r="D6042">
        <v>2017</v>
      </c>
      <c r="E6042">
        <v>91.916821279999994</v>
      </c>
      <c r="F6042" t="s">
        <v>753</v>
      </c>
      <c r="G6042" t="s">
        <v>775</v>
      </c>
      <c r="H6042" t="s">
        <v>765</v>
      </c>
      <c r="I6042" t="s">
        <v>777</v>
      </c>
    </row>
    <row r="6043" spans="1:9">
      <c r="A6043">
        <v>6042</v>
      </c>
      <c r="B6043" t="s">
        <v>764</v>
      </c>
      <c r="C6043" t="s">
        <v>756</v>
      </c>
      <c r="D6043">
        <v>2018</v>
      </c>
      <c r="E6043">
        <v>89.194580180000003</v>
      </c>
      <c r="F6043" t="s">
        <v>753</v>
      </c>
      <c r="G6043" t="s">
        <v>775</v>
      </c>
      <c r="H6043" t="s">
        <v>765</v>
      </c>
      <c r="I6043" t="s">
        <v>777</v>
      </c>
    </row>
    <row r="6044" spans="1:9">
      <c r="A6044">
        <v>6043</v>
      </c>
      <c r="B6044" t="s">
        <v>764</v>
      </c>
      <c r="C6044" t="s">
        <v>756</v>
      </c>
      <c r="D6044">
        <v>2019</v>
      </c>
      <c r="E6044">
        <v>87.105462689999996</v>
      </c>
      <c r="F6044" t="s">
        <v>753</v>
      </c>
      <c r="G6044" t="s">
        <v>775</v>
      </c>
      <c r="H6044" t="s">
        <v>765</v>
      </c>
      <c r="I6044" t="s">
        <v>777</v>
      </c>
    </row>
    <row r="6045" spans="1:9">
      <c r="A6045">
        <v>6044</v>
      </c>
      <c r="B6045" t="s">
        <v>764</v>
      </c>
      <c r="C6045" t="s">
        <v>756</v>
      </c>
      <c r="D6045">
        <v>2020</v>
      </c>
      <c r="E6045">
        <v>86.666078630000001</v>
      </c>
      <c r="F6045" t="s">
        <v>753</v>
      </c>
      <c r="G6045" t="s">
        <v>775</v>
      </c>
      <c r="H6045" t="s">
        <v>765</v>
      </c>
      <c r="I6045" t="s">
        <v>777</v>
      </c>
    </row>
    <row r="6046" spans="1:9">
      <c r="A6046">
        <v>6045</v>
      </c>
      <c r="B6046" t="s">
        <v>764</v>
      </c>
      <c r="C6046" t="s">
        <v>756</v>
      </c>
      <c r="D6046">
        <v>2021</v>
      </c>
      <c r="E6046">
        <v>87.450045209999999</v>
      </c>
      <c r="F6046" t="s">
        <v>753</v>
      </c>
      <c r="G6046" t="s">
        <v>775</v>
      </c>
      <c r="H6046" t="s">
        <v>765</v>
      </c>
      <c r="I6046" t="s">
        <v>777</v>
      </c>
    </row>
    <row r="6047" spans="1:9">
      <c r="A6047">
        <v>6046</v>
      </c>
      <c r="B6047" t="s">
        <v>764</v>
      </c>
      <c r="C6047" t="s">
        <v>756</v>
      </c>
      <c r="D6047">
        <v>2022</v>
      </c>
      <c r="E6047">
        <v>82.994419440000001</v>
      </c>
      <c r="F6047" t="s">
        <v>753</v>
      </c>
      <c r="G6047" t="s">
        <v>775</v>
      </c>
      <c r="H6047" t="s">
        <v>765</v>
      </c>
      <c r="I6047" t="s">
        <v>777</v>
      </c>
    </row>
    <row r="6048" spans="1:9">
      <c r="A6048">
        <v>6047</v>
      </c>
      <c r="B6048" t="s">
        <v>764</v>
      </c>
      <c r="C6048" t="s">
        <v>756</v>
      </c>
      <c r="D6048">
        <v>2023</v>
      </c>
      <c r="E6048">
        <v>81.483827590000004</v>
      </c>
      <c r="F6048" t="s">
        <v>753</v>
      </c>
      <c r="G6048" t="s">
        <v>775</v>
      </c>
      <c r="H6048" t="s">
        <v>765</v>
      </c>
      <c r="I6048" t="s">
        <v>777</v>
      </c>
    </row>
    <row r="6049" spans="1:9">
      <c r="A6049">
        <v>6048</v>
      </c>
      <c r="B6049" t="s">
        <v>764</v>
      </c>
      <c r="C6049" t="s">
        <v>756</v>
      </c>
      <c r="D6049">
        <v>2024</v>
      </c>
      <c r="E6049">
        <v>88.716953029999999</v>
      </c>
      <c r="F6049" t="s">
        <v>753</v>
      </c>
      <c r="G6049" t="s">
        <v>775</v>
      </c>
      <c r="H6049" t="s">
        <v>765</v>
      </c>
      <c r="I6049" t="s">
        <v>777</v>
      </c>
    </row>
    <row r="6050" spans="1:9">
      <c r="A6050">
        <v>6049</v>
      </c>
      <c r="B6050" t="s">
        <v>764</v>
      </c>
      <c r="C6050" t="s">
        <v>756</v>
      </c>
      <c r="D6050">
        <v>2025</v>
      </c>
      <c r="E6050">
        <v>88.161686849999995</v>
      </c>
      <c r="F6050" t="s">
        <v>753</v>
      </c>
      <c r="G6050" t="s">
        <v>775</v>
      </c>
      <c r="H6050" t="s">
        <v>765</v>
      </c>
      <c r="I6050" t="s">
        <v>777</v>
      </c>
    </row>
    <row r="6051" spans="1:9">
      <c r="A6051">
        <v>6050</v>
      </c>
      <c r="B6051" t="s">
        <v>764</v>
      </c>
      <c r="C6051" t="s">
        <v>756</v>
      </c>
      <c r="D6051">
        <v>2026</v>
      </c>
      <c r="E6051">
        <v>87.629091009999996</v>
      </c>
      <c r="F6051" t="s">
        <v>753</v>
      </c>
      <c r="G6051" t="s">
        <v>775</v>
      </c>
      <c r="H6051" t="s">
        <v>765</v>
      </c>
      <c r="I6051" t="s">
        <v>777</v>
      </c>
    </row>
    <row r="6052" spans="1:9">
      <c r="A6052">
        <v>6051</v>
      </c>
      <c r="B6052" t="s">
        <v>764</v>
      </c>
      <c r="C6052" t="s">
        <v>756</v>
      </c>
      <c r="D6052">
        <v>2027</v>
      </c>
      <c r="E6052">
        <v>87.117386760000002</v>
      </c>
      <c r="F6052" t="s">
        <v>753</v>
      </c>
      <c r="G6052" t="s">
        <v>775</v>
      </c>
      <c r="H6052" t="s">
        <v>765</v>
      </c>
      <c r="I6052" t="s">
        <v>777</v>
      </c>
    </row>
    <row r="6053" spans="1:9">
      <c r="A6053">
        <v>6052</v>
      </c>
      <c r="B6053" t="s">
        <v>764</v>
      </c>
      <c r="C6053" t="s">
        <v>756</v>
      </c>
      <c r="D6053">
        <v>2028</v>
      </c>
      <c r="E6053">
        <v>86.624996769999996</v>
      </c>
      <c r="F6053" t="s">
        <v>753</v>
      </c>
      <c r="G6053" t="s">
        <v>775</v>
      </c>
      <c r="H6053" t="s">
        <v>765</v>
      </c>
      <c r="I6053" t="s">
        <v>777</v>
      </c>
    </row>
    <row r="6054" spans="1:9">
      <c r="A6054">
        <v>6053</v>
      </c>
      <c r="B6054" t="s">
        <v>764</v>
      </c>
      <c r="C6054" t="s">
        <v>756</v>
      </c>
      <c r="D6054">
        <v>2029</v>
      </c>
      <c r="E6054">
        <v>86.150515889999994</v>
      </c>
      <c r="F6054" t="s">
        <v>753</v>
      </c>
      <c r="G6054" t="s">
        <v>775</v>
      </c>
      <c r="H6054" t="s">
        <v>765</v>
      </c>
      <c r="I6054" t="s">
        <v>777</v>
      </c>
    </row>
    <row r="6055" spans="1:9">
      <c r="A6055">
        <v>6054</v>
      </c>
      <c r="B6055" t="s">
        <v>764</v>
      </c>
      <c r="C6055" t="s">
        <v>756</v>
      </c>
      <c r="D6055">
        <v>2030</v>
      </c>
      <c r="E6055">
        <v>85.692686949999995</v>
      </c>
      <c r="F6055" t="s">
        <v>753</v>
      </c>
      <c r="G6055" t="s">
        <v>775</v>
      </c>
      <c r="H6055" t="s">
        <v>765</v>
      </c>
      <c r="I6055" t="s">
        <v>777</v>
      </c>
    </row>
    <row r="6056" spans="1:9">
      <c r="A6056">
        <v>6055</v>
      </c>
      <c r="B6056" t="s">
        <v>764</v>
      </c>
      <c r="C6056" t="s">
        <v>756</v>
      </c>
      <c r="D6056">
        <v>2031</v>
      </c>
      <c r="E6056">
        <v>85.250380649999997</v>
      </c>
      <c r="F6056" t="s">
        <v>753</v>
      </c>
      <c r="G6056" t="s">
        <v>775</v>
      </c>
      <c r="H6056" t="s">
        <v>765</v>
      </c>
      <c r="I6056" t="s">
        <v>777</v>
      </c>
    </row>
    <row r="6057" spans="1:9">
      <c r="A6057">
        <v>6056</v>
      </c>
      <c r="B6057" t="s">
        <v>764</v>
      </c>
      <c r="C6057" t="s">
        <v>756</v>
      </c>
      <c r="D6057">
        <v>2032</v>
      </c>
      <c r="E6057">
        <v>84.822578849999999</v>
      </c>
      <c r="F6057" t="s">
        <v>753</v>
      </c>
      <c r="G6057" t="s">
        <v>775</v>
      </c>
      <c r="H6057" t="s">
        <v>765</v>
      </c>
      <c r="I6057" t="s">
        <v>777</v>
      </c>
    </row>
    <row r="6058" spans="1:9">
      <c r="A6058">
        <v>6057</v>
      </c>
      <c r="B6058" t="s">
        <v>764</v>
      </c>
      <c r="C6058" t="s">
        <v>756</v>
      </c>
      <c r="D6058">
        <v>2033</v>
      </c>
      <c r="E6058">
        <v>84.408360369999997</v>
      </c>
      <c r="F6058" t="s">
        <v>753</v>
      </c>
      <c r="G6058" t="s">
        <v>775</v>
      </c>
      <c r="H6058" t="s">
        <v>765</v>
      </c>
      <c r="I6058" t="s">
        <v>777</v>
      </c>
    </row>
    <row r="6059" spans="1:9">
      <c r="A6059">
        <v>6058</v>
      </c>
      <c r="B6059" t="s">
        <v>764</v>
      </c>
      <c r="C6059" t="s">
        <v>756</v>
      </c>
      <c r="D6059">
        <v>2034</v>
      </c>
      <c r="E6059">
        <v>84.006889119999997</v>
      </c>
      <c r="F6059" t="s">
        <v>753</v>
      </c>
      <c r="G6059" t="s">
        <v>775</v>
      </c>
      <c r="H6059" t="s">
        <v>765</v>
      </c>
      <c r="I6059" t="s">
        <v>777</v>
      </c>
    </row>
    <row r="6060" spans="1:9">
      <c r="A6060">
        <v>6059</v>
      </c>
      <c r="B6060" t="s">
        <v>764</v>
      </c>
      <c r="C6060" t="s">
        <v>756</v>
      </c>
      <c r="D6060">
        <v>2035</v>
      </c>
      <c r="E6060">
        <v>83.617403899999999</v>
      </c>
      <c r="F6060" t="s">
        <v>753</v>
      </c>
      <c r="G6060" t="s">
        <v>775</v>
      </c>
      <c r="H6060" t="s">
        <v>765</v>
      </c>
      <c r="I6060" t="s">
        <v>777</v>
      </c>
    </row>
    <row r="6061" spans="1:9">
      <c r="A6061">
        <v>6060</v>
      </c>
      <c r="B6061" t="s">
        <v>764</v>
      </c>
      <c r="C6061" t="s">
        <v>756</v>
      </c>
      <c r="D6061">
        <v>2036</v>
      </c>
      <c r="E6061">
        <v>83.239209700000004</v>
      </c>
      <c r="F6061" t="s">
        <v>753</v>
      </c>
      <c r="G6061" t="s">
        <v>775</v>
      </c>
      <c r="H6061" t="s">
        <v>765</v>
      </c>
      <c r="I6061" t="s">
        <v>777</v>
      </c>
    </row>
    <row r="6062" spans="1:9">
      <c r="A6062">
        <v>6061</v>
      </c>
      <c r="B6062" t="s">
        <v>764</v>
      </c>
      <c r="C6062" t="s">
        <v>756</v>
      </c>
      <c r="D6062">
        <v>2037</v>
      </c>
      <c r="E6062">
        <v>82.871670289999997</v>
      </c>
      <c r="F6062" t="s">
        <v>753</v>
      </c>
      <c r="G6062" t="s">
        <v>775</v>
      </c>
      <c r="H6062" t="s">
        <v>765</v>
      </c>
      <c r="I6062" t="s">
        <v>777</v>
      </c>
    </row>
    <row r="6063" spans="1:9">
      <c r="A6063">
        <v>6062</v>
      </c>
      <c r="B6063" t="s">
        <v>764</v>
      </c>
      <c r="C6063" t="s">
        <v>756</v>
      </c>
      <c r="D6063">
        <v>2038</v>
      </c>
      <c r="E6063">
        <v>82.514201740000004</v>
      </c>
      <c r="F6063" t="s">
        <v>753</v>
      </c>
      <c r="G6063" t="s">
        <v>775</v>
      </c>
      <c r="H6063" t="s">
        <v>765</v>
      </c>
      <c r="I6063" t="s">
        <v>777</v>
      </c>
    </row>
    <row r="6064" spans="1:9">
      <c r="A6064">
        <v>6063</v>
      </c>
      <c r="B6064" t="s">
        <v>764</v>
      </c>
      <c r="C6064" t="s">
        <v>756</v>
      </c>
      <c r="D6064">
        <v>2039</v>
      </c>
      <c r="E6064">
        <v>82.166266820000004</v>
      </c>
      <c r="F6064" t="s">
        <v>753</v>
      </c>
      <c r="G6064" t="s">
        <v>775</v>
      </c>
      <c r="H6064" t="s">
        <v>765</v>
      </c>
      <c r="I6064" t="s">
        <v>777</v>
      </c>
    </row>
    <row r="6065" spans="1:9">
      <c r="A6065">
        <v>6064</v>
      </c>
      <c r="B6065" t="s">
        <v>764</v>
      </c>
      <c r="C6065" t="s">
        <v>756</v>
      </c>
      <c r="D6065">
        <v>2040</v>
      </c>
      <c r="E6065">
        <v>81.827370209999998</v>
      </c>
      <c r="F6065" t="s">
        <v>753</v>
      </c>
      <c r="G6065" t="s">
        <v>775</v>
      </c>
      <c r="H6065" t="s">
        <v>765</v>
      </c>
      <c r="I6065" t="s">
        <v>777</v>
      </c>
    </row>
    <row r="6066" spans="1:9">
      <c r="A6066">
        <v>6065</v>
      </c>
      <c r="B6066" t="s">
        <v>764</v>
      </c>
      <c r="C6066" t="s">
        <v>756</v>
      </c>
      <c r="D6066">
        <v>2041</v>
      </c>
      <c r="E6066">
        <v>81.497054180000006</v>
      </c>
      <c r="F6066" t="s">
        <v>753</v>
      </c>
      <c r="G6066" t="s">
        <v>775</v>
      </c>
      <c r="H6066" t="s">
        <v>765</v>
      </c>
      <c r="I6066" t="s">
        <v>777</v>
      </c>
    </row>
    <row r="6067" spans="1:9">
      <c r="A6067">
        <v>6066</v>
      </c>
      <c r="B6067" t="s">
        <v>764</v>
      </c>
      <c r="C6067" t="s">
        <v>756</v>
      </c>
      <c r="D6067">
        <v>2042</v>
      </c>
      <c r="E6067">
        <v>81.174894940000001</v>
      </c>
      <c r="F6067" t="s">
        <v>753</v>
      </c>
      <c r="G6067" t="s">
        <v>775</v>
      </c>
      <c r="H6067" t="s">
        <v>765</v>
      </c>
      <c r="I6067" t="s">
        <v>777</v>
      </c>
    </row>
    <row r="6068" spans="1:9">
      <c r="A6068">
        <v>6067</v>
      </c>
      <c r="B6068" t="s">
        <v>764</v>
      </c>
      <c r="C6068" t="s">
        <v>756</v>
      </c>
      <c r="D6068">
        <v>2043</v>
      </c>
      <c r="E6068">
        <v>80.860499340000004</v>
      </c>
      <c r="F6068" t="s">
        <v>753</v>
      </c>
      <c r="G6068" t="s">
        <v>775</v>
      </c>
      <c r="H6068" t="s">
        <v>765</v>
      </c>
      <c r="I6068" t="s">
        <v>777</v>
      </c>
    </row>
    <row r="6069" spans="1:9">
      <c r="A6069">
        <v>6068</v>
      </c>
      <c r="B6069" t="s">
        <v>764</v>
      </c>
      <c r="C6069" t="s">
        <v>756</v>
      </c>
      <c r="D6069">
        <v>2044</v>
      </c>
      <c r="E6069">
        <v>80.553501969999999</v>
      </c>
      <c r="F6069" t="s">
        <v>753</v>
      </c>
      <c r="G6069" t="s">
        <v>775</v>
      </c>
      <c r="H6069" t="s">
        <v>765</v>
      </c>
      <c r="I6069" t="s">
        <v>777</v>
      </c>
    </row>
    <row r="6070" spans="1:9">
      <c r="A6070">
        <v>6069</v>
      </c>
      <c r="B6070" t="s">
        <v>764</v>
      </c>
      <c r="C6070" t="s">
        <v>756</v>
      </c>
      <c r="D6070">
        <v>2045</v>
      </c>
      <c r="E6070">
        <v>80.253562650000006</v>
      </c>
      <c r="F6070" t="s">
        <v>753</v>
      </c>
      <c r="G6070" t="s">
        <v>775</v>
      </c>
      <c r="H6070" t="s">
        <v>765</v>
      </c>
      <c r="I6070" t="s">
        <v>777</v>
      </c>
    </row>
    <row r="6071" spans="1:9">
      <c r="A6071">
        <v>6070</v>
      </c>
      <c r="B6071" t="s">
        <v>764</v>
      </c>
      <c r="C6071" t="s">
        <v>756</v>
      </c>
      <c r="D6071">
        <v>2046</v>
      </c>
      <c r="E6071">
        <v>79.960364100000007</v>
      </c>
      <c r="F6071" t="s">
        <v>753</v>
      </c>
      <c r="G6071" t="s">
        <v>775</v>
      </c>
      <c r="H6071" t="s">
        <v>765</v>
      </c>
      <c r="I6071" t="s">
        <v>777</v>
      </c>
    </row>
    <row r="6072" spans="1:9">
      <c r="A6072">
        <v>6071</v>
      </c>
      <c r="B6072" t="s">
        <v>764</v>
      </c>
      <c r="C6072" t="s">
        <v>756</v>
      </c>
      <c r="D6072">
        <v>2047</v>
      </c>
      <c r="E6072">
        <v>79.673610010000004</v>
      </c>
      <c r="F6072" t="s">
        <v>753</v>
      </c>
      <c r="G6072" t="s">
        <v>775</v>
      </c>
      <c r="H6072" t="s">
        <v>765</v>
      </c>
      <c r="I6072" t="s">
        <v>777</v>
      </c>
    </row>
    <row r="6073" spans="1:9">
      <c r="A6073">
        <v>6072</v>
      </c>
      <c r="B6073" t="s">
        <v>764</v>
      </c>
      <c r="C6073" t="s">
        <v>756</v>
      </c>
      <c r="D6073">
        <v>2048</v>
      </c>
      <c r="E6073">
        <v>79.393023150000005</v>
      </c>
      <c r="F6073" t="s">
        <v>753</v>
      </c>
      <c r="G6073" t="s">
        <v>775</v>
      </c>
      <c r="H6073" t="s">
        <v>765</v>
      </c>
      <c r="I6073" t="s">
        <v>777</v>
      </c>
    </row>
    <row r="6074" spans="1:9">
      <c r="A6074">
        <v>6073</v>
      </c>
      <c r="B6074" t="s">
        <v>764</v>
      </c>
      <c r="C6074" t="s">
        <v>756</v>
      </c>
      <c r="D6074">
        <v>2049</v>
      </c>
      <c r="E6074">
        <v>79.118343820000007</v>
      </c>
      <c r="F6074" t="s">
        <v>753</v>
      </c>
      <c r="G6074" t="s">
        <v>775</v>
      </c>
      <c r="H6074" t="s">
        <v>765</v>
      </c>
      <c r="I6074" t="s">
        <v>777</v>
      </c>
    </row>
    <row r="6075" spans="1:9">
      <c r="A6075">
        <v>6074</v>
      </c>
      <c r="B6075" t="s">
        <v>764</v>
      </c>
      <c r="C6075" t="s">
        <v>756</v>
      </c>
      <c r="D6075">
        <v>2050</v>
      </c>
      <c r="E6075">
        <v>78.849328389999997</v>
      </c>
      <c r="F6075" t="s">
        <v>753</v>
      </c>
      <c r="G6075" t="s">
        <v>775</v>
      </c>
      <c r="H6075" t="s">
        <v>765</v>
      </c>
      <c r="I6075" t="s">
        <v>777</v>
      </c>
    </row>
    <row r="6076" spans="1:9">
      <c r="A6076">
        <v>6075</v>
      </c>
      <c r="B6076" t="s">
        <v>764</v>
      </c>
      <c r="C6076" t="s">
        <v>757</v>
      </c>
      <c r="D6076">
        <v>1990</v>
      </c>
      <c r="E6076">
        <v>100.43604070000001</v>
      </c>
      <c r="F6076" t="s">
        <v>753</v>
      </c>
      <c r="G6076" t="s">
        <v>775</v>
      </c>
      <c r="H6076" t="s">
        <v>765</v>
      </c>
      <c r="I6076" t="s">
        <v>777</v>
      </c>
    </row>
    <row r="6077" spans="1:9">
      <c r="A6077">
        <v>6076</v>
      </c>
      <c r="B6077" t="s">
        <v>764</v>
      </c>
      <c r="C6077" t="s">
        <v>757</v>
      </c>
      <c r="D6077">
        <v>1991</v>
      </c>
      <c r="E6077">
        <v>102.7100873</v>
      </c>
      <c r="F6077" t="s">
        <v>753</v>
      </c>
      <c r="G6077" t="s">
        <v>775</v>
      </c>
      <c r="H6077" t="s">
        <v>765</v>
      </c>
      <c r="I6077" t="s">
        <v>777</v>
      </c>
    </row>
    <row r="6078" spans="1:9">
      <c r="A6078">
        <v>6077</v>
      </c>
      <c r="B6078" t="s">
        <v>764</v>
      </c>
      <c r="C6078" t="s">
        <v>757</v>
      </c>
      <c r="D6078">
        <v>1992</v>
      </c>
      <c r="E6078">
        <v>103.4565072</v>
      </c>
      <c r="F6078" t="s">
        <v>753</v>
      </c>
      <c r="G6078" t="s">
        <v>775</v>
      </c>
      <c r="H6078" t="s">
        <v>765</v>
      </c>
      <c r="I6078" t="s">
        <v>777</v>
      </c>
    </row>
    <row r="6079" spans="1:9">
      <c r="A6079">
        <v>6078</v>
      </c>
      <c r="B6079" t="s">
        <v>764</v>
      </c>
      <c r="C6079" t="s">
        <v>757</v>
      </c>
      <c r="D6079">
        <v>1993</v>
      </c>
      <c r="E6079">
        <v>104.7578821</v>
      </c>
      <c r="F6079" t="s">
        <v>753</v>
      </c>
      <c r="G6079" t="s">
        <v>775</v>
      </c>
      <c r="H6079" t="s">
        <v>765</v>
      </c>
      <c r="I6079" t="s">
        <v>777</v>
      </c>
    </row>
    <row r="6080" spans="1:9">
      <c r="A6080">
        <v>6079</v>
      </c>
      <c r="B6080" t="s">
        <v>764</v>
      </c>
      <c r="C6080" t="s">
        <v>757</v>
      </c>
      <c r="D6080">
        <v>1994</v>
      </c>
      <c r="E6080">
        <v>102.5157624</v>
      </c>
      <c r="F6080" t="s">
        <v>753</v>
      </c>
      <c r="G6080" t="s">
        <v>775</v>
      </c>
      <c r="H6080" t="s">
        <v>765</v>
      </c>
      <c r="I6080" t="s">
        <v>777</v>
      </c>
    </row>
    <row r="6081" spans="1:9">
      <c r="A6081">
        <v>6080</v>
      </c>
      <c r="B6081" t="s">
        <v>764</v>
      </c>
      <c r="C6081" t="s">
        <v>757</v>
      </c>
      <c r="D6081">
        <v>1995</v>
      </c>
      <c r="E6081">
        <v>103.7410694</v>
      </c>
      <c r="F6081" t="s">
        <v>753</v>
      </c>
      <c r="G6081" t="s">
        <v>775</v>
      </c>
      <c r="H6081" t="s">
        <v>765</v>
      </c>
      <c r="I6081" t="s">
        <v>777</v>
      </c>
    </row>
    <row r="6082" spans="1:9">
      <c r="A6082">
        <v>6081</v>
      </c>
      <c r="B6082" t="s">
        <v>764</v>
      </c>
      <c r="C6082" t="s">
        <v>757</v>
      </c>
      <c r="D6082">
        <v>1996</v>
      </c>
      <c r="E6082">
        <v>104.268685</v>
      </c>
      <c r="F6082" t="s">
        <v>753</v>
      </c>
      <c r="G6082" t="s">
        <v>775</v>
      </c>
      <c r="H6082" t="s">
        <v>765</v>
      </c>
      <c r="I6082" t="s">
        <v>777</v>
      </c>
    </row>
    <row r="6083" spans="1:9">
      <c r="A6083">
        <v>6082</v>
      </c>
      <c r="B6083" t="s">
        <v>764</v>
      </c>
      <c r="C6083" t="s">
        <v>757</v>
      </c>
      <c r="D6083">
        <v>1997</v>
      </c>
      <c r="E6083">
        <v>106.6759802</v>
      </c>
      <c r="F6083" t="s">
        <v>753</v>
      </c>
      <c r="G6083" t="s">
        <v>775</v>
      </c>
      <c r="H6083" t="s">
        <v>765</v>
      </c>
      <c r="I6083" t="s">
        <v>777</v>
      </c>
    </row>
    <row r="6084" spans="1:9">
      <c r="A6084">
        <v>6083</v>
      </c>
      <c r="B6084" t="s">
        <v>764</v>
      </c>
      <c r="C6084" t="s">
        <v>757</v>
      </c>
      <c r="D6084">
        <v>1998</v>
      </c>
      <c r="E6084">
        <v>110.210892</v>
      </c>
      <c r="F6084" t="s">
        <v>753</v>
      </c>
      <c r="G6084" t="s">
        <v>775</v>
      </c>
      <c r="H6084" t="s">
        <v>765</v>
      </c>
      <c r="I6084" t="s">
        <v>777</v>
      </c>
    </row>
    <row r="6085" spans="1:9">
      <c r="A6085">
        <v>6084</v>
      </c>
      <c r="B6085" t="s">
        <v>764</v>
      </c>
      <c r="C6085" t="s">
        <v>757</v>
      </c>
      <c r="D6085">
        <v>1999</v>
      </c>
      <c r="E6085">
        <v>113.2819073</v>
      </c>
      <c r="F6085" t="s">
        <v>753</v>
      </c>
      <c r="G6085" t="s">
        <v>775</v>
      </c>
      <c r="H6085" t="s">
        <v>765</v>
      </c>
      <c r="I6085" t="s">
        <v>777</v>
      </c>
    </row>
    <row r="6086" spans="1:9">
      <c r="A6086">
        <v>6085</v>
      </c>
      <c r="B6086" t="s">
        <v>764</v>
      </c>
      <c r="C6086" t="s">
        <v>757</v>
      </c>
      <c r="D6086">
        <v>2000</v>
      </c>
      <c r="E6086">
        <v>114.47455859999999</v>
      </c>
      <c r="F6086" t="s">
        <v>753</v>
      </c>
      <c r="G6086" t="s">
        <v>775</v>
      </c>
      <c r="H6086" t="s">
        <v>765</v>
      </c>
      <c r="I6086" t="s">
        <v>777</v>
      </c>
    </row>
    <row r="6087" spans="1:9">
      <c r="A6087">
        <v>6086</v>
      </c>
      <c r="B6087" t="s">
        <v>764</v>
      </c>
      <c r="C6087" t="s">
        <v>757</v>
      </c>
      <c r="D6087">
        <v>2001</v>
      </c>
      <c r="E6087">
        <v>115.8088101</v>
      </c>
      <c r="F6087" t="s">
        <v>753</v>
      </c>
      <c r="G6087" t="s">
        <v>775</v>
      </c>
      <c r="H6087" t="s">
        <v>765</v>
      </c>
      <c r="I6087" t="s">
        <v>777</v>
      </c>
    </row>
    <row r="6088" spans="1:9">
      <c r="A6088">
        <v>6087</v>
      </c>
      <c r="B6088" t="s">
        <v>764</v>
      </c>
      <c r="C6088" t="s">
        <v>757</v>
      </c>
      <c r="D6088">
        <v>2002</v>
      </c>
      <c r="E6088">
        <v>110.7029043</v>
      </c>
      <c r="F6088" t="s">
        <v>753</v>
      </c>
      <c r="G6088" t="s">
        <v>775</v>
      </c>
      <c r="H6088" t="s">
        <v>765</v>
      </c>
      <c r="I6088" t="s">
        <v>777</v>
      </c>
    </row>
    <row r="6089" spans="1:9">
      <c r="A6089">
        <v>6088</v>
      </c>
      <c r="B6089" t="s">
        <v>764</v>
      </c>
      <c r="C6089" t="s">
        <v>757</v>
      </c>
      <c r="D6089">
        <v>2003</v>
      </c>
      <c r="E6089">
        <v>110.866671</v>
      </c>
      <c r="F6089" t="s">
        <v>753</v>
      </c>
      <c r="G6089" t="s">
        <v>775</v>
      </c>
      <c r="H6089" t="s">
        <v>765</v>
      </c>
      <c r="I6089" t="s">
        <v>777</v>
      </c>
    </row>
    <row r="6090" spans="1:9">
      <c r="A6090">
        <v>6089</v>
      </c>
      <c r="B6090" t="s">
        <v>764</v>
      </c>
      <c r="C6090" t="s">
        <v>757</v>
      </c>
      <c r="D6090">
        <v>2004</v>
      </c>
      <c r="E6090">
        <v>111.8779456</v>
      </c>
      <c r="F6090" t="s">
        <v>753</v>
      </c>
      <c r="G6090" t="s">
        <v>775</v>
      </c>
      <c r="H6090" t="s">
        <v>765</v>
      </c>
      <c r="I6090" t="s">
        <v>777</v>
      </c>
    </row>
    <row r="6091" spans="1:9">
      <c r="A6091">
        <v>6090</v>
      </c>
      <c r="B6091" t="s">
        <v>764</v>
      </c>
      <c r="C6091" t="s">
        <v>757</v>
      </c>
      <c r="D6091">
        <v>2005</v>
      </c>
      <c r="E6091">
        <v>111.8203233</v>
      </c>
      <c r="F6091" t="s">
        <v>753</v>
      </c>
      <c r="G6091" t="s">
        <v>775</v>
      </c>
      <c r="H6091" t="s">
        <v>765</v>
      </c>
      <c r="I6091" t="s">
        <v>777</v>
      </c>
    </row>
    <row r="6092" spans="1:9">
      <c r="A6092">
        <v>6091</v>
      </c>
      <c r="B6092" t="s">
        <v>764</v>
      </c>
      <c r="C6092" t="s">
        <v>757</v>
      </c>
      <c r="D6092">
        <v>2006</v>
      </c>
      <c r="E6092">
        <v>112.4505985</v>
      </c>
      <c r="F6092" t="s">
        <v>753</v>
      </c>
      <c r="G6092" t="s">
        <v>775</v>
      </c>
      <c r="H6092" t="s">
        <v>765</v>
      </c>
      <c r="I6092" t="s">
        <v>777</v>
      </c>
    </row>
    <row r="6093" spans="1:9">
      <c r="A6093">
        <v>6092</v>
      </c>
      <c r="B6093" t="s">
        <v>764</v>
      </c>
      <c r="C6093" t="s">
        <v>757</v>
      </c>
      <c r="D6093">
        <v>2007</v>
      </c>
      <c r="E6093">
        <v>112.7366833</v>
      </c>
      <c r="F6093" t="s">
        <v>753</v>
      </c>
      <c r="G6093" t="s">
        <v>775</v>
      </c>
      <c r="H6093" t="s">
        <v>765</v>
      </c>
      <c r="I6093" t="s">
        <v>777</v>
      </c>
    </row>
    <row r="6094" spans="1:9">
      <c r="A6094">
        <v>6093</v>
      </c>
      <c r="B6094" t="s">
        <v>764</v>
      </c>
      <c r="C6094" t="s">
        <v>757</v>
      </c>
      <c r="D6094">
        <v>2008</v>
      </c>
      <c r="E6094">
        <v>112.7479154</v>
      </c>
      <c r="F6094" t="s">
        <v>753</v>
      </c>
      <c r="G6094" t="s">
        <v>775</v>
      </c>
      <c r="H6094" t="s">
        <v>765</v>
      </c>
      <c r="I6094" t="s">
        <v>777</v>
      </c>
    </row>
    <row r="6095" spans="1:9">
      <c r="A6095">
        <v>6094</v>
      </c>
      <c r="B6095" t="s">
        <v>764</v>
      </c>
      <c r="C6095" t="s">
        <v>757</v>
      </c>
      <c r="D6095">
        <v>2009</v>
      </c>
      <c r="E6095">
        <v>113.91730769999999</v>
      </c>
      <c r="F6095" t="s">
        <v>753</v>
      </c>
      <c r="G6095" t="s">
        <v>775</v>
      </c>
      <c r="H6095" t="s">
        <v>765</v>
      </c>
      <c r="I6095" t="s">
        <v>777</v>
      </c>
    </row>
    <row r="6096" spans="1:9">
      <c r="A6096">
        <v>6095</v>
      </c>
      <c r="B6096" t="s">
        <v>764</v>
      </c>
      <c r="C6096" t="s">
        <v>757</v>
      </c>
      <c r="D6096">
        <v>2010</v>
      </c>
      <c r="E6096">
        <v>116.1807092</v>
      </c>
      <c r="F6096" t="s">
        <v>753</v>
      </c>
      <c r="G6096" t="s">
        <v>775</v>
      </c>
      <c r="H6096" t="s">
        <v>765</v>
      </c>
      <c r="I6096" t="s">
        <v>777</v>
      </c>
    </row>
    <row r="6097" spans="1:9">
      <c r="A6097">
        <v>6096</v>
      </c>
      <c r="B6097" t="s">
        <v>764</v>
      </c>
      <c r="C6097" t="s">
        <v>757</v>
      </c>
      <c r="D6097">
        <v>2011</v>
      </c>
      <c r="E6097">
        <v>118.0153699</v>
      </c>
      <c r="F6097" t="s">
        <v>753</v>
      </c>
      <c r="G6097" t="s">
        <v>775</v>
      </c>
      <c r="H6097" t="s">
        <v>765</v>
      </c>
      <c r="I6097" t="s">
        <v>777</v>
      </c>
    </row>
    <row r="6098" spans="1:9">
      <c r="A6098">
        <v>6097</v>
      </c>
      <c r="B6098" t="s">
        <v>764</v>
      </c>
      <c r="C6098" t="s">
        <v>757</v>
      </c>
      <c r="D6098">
        <v>2012</v>
      </c>
      <c r="E6098">
        <v>120.0904772</v>
      </c>
      <c r="F6098" t="s">
        <v>753</v>
      </c>
      <c r="G6098" t="s">
        <v>775</v>
      </c>
      <c r="H6098" t="s">
        <v>765</v>
      </c>
      <c r="I6098" t="s">
        <v>777</v>
      </c>
    </row>
    <row r="6099" spans="1:9">
      <c r="A6099">
        <v>6098</v>
      </c>
      <c r="B6099" t="s">
        <v>764</v>
      </c>
      <c r="C6099" t="s">
        <v>757</v>
      </c>
      <c r="D6099">
        <v>2013</v>
      </c>
      <c r="E6099">
        <v>122.895934</v>
      </c>
      <c r="F6099" t="s">
        <v>753</v>
      </c>
      <c r="G6099" t="s">
        <v>775</v>
      </c>
      <c r="H6099" t="s">
        <v>765</v>
      </c>
      <c r="I6099" t="s">
        <v>777</v>
      </c>
    </row>
    <row r="6100" spans="1:9">
      <c r="A6100">
        <v>6099</v>
      </c>
      <c r="B6100" t="s">
        <v>764</v>
      </c>
      <c r="C6100" t="s">
        <v>757</v>
      </c>
      <c r="D6100">
        <v>2014</v>
      </c>
      <c r="E6100">
        <v>126.6464263</v>
      </c>
      <c r="F6100" t="s">
        <v>753</v>
      </c>
      <c r="G6100" t="s">
        <v>775</v>
      </c>
      <c r="H6100" t="s">
        <v>765</v>
      </c>
      <c r="I6100" t="s">
        <v>777</v>
      </c>
    </row>
    <row r="6101" spans="1:9">
      <c r="A6101">
        <v>6100</v>
      </c>
      <c r="B6101" t="s">
        <v>764</v>
      </c>
      <c r="C6101" t="s">
        <v>757</v>
      </c>
      <c r="D6101">
        <v>2015</v>
      </c>
      <c r="E6101">
        <v>130.61528440000001</v>
      </c>
      <c r="F6101" t="s">
        <v>753</v>
      </c>
      <c r="G6101" t="s">
        <v>775</v>
      </c>
      <c r="H6101" t="s">
        <v>765</v>
      </c>
      <c r="I6101" t="s">
        <v>777</v>
      </c>
    </row>
    <row r="6102" spans="1:9">
      <c r="A6102">
        <v>6101</v>
      </c>
      <c r="B6102" t="s">
        <v>764</v>
      </c>
      <c r="C6102" t="s">
        <v>757</v>
      </c>
      <c r="D6102">
        <v>2016</v>
      </c>
      <c r="E6102">
        <v>135.3252669</v>
      </c>
      <c r="F6102" t="s">
        <v>753</v>
      </c>
      <c r="G6102" t="s">
        <v>775</v>
      </c>
      <c r="H6102" t="s">
        <v>765</v>
      </c>
      <c r="I6102" t="s">
        <v>777</v>
      </c>
    </row>
    <row r="6103" spans="1:9">
      <c r="A6103">
        <v>6102</v>
      </c>
      <c r="B6103" t="s">
        <v>764</v>
      </c>
      <c r="C6103" t="s">
        <v>757</v>
      </c>
      <c r="D6103">
        <v>2017</v>
      </c>
      <c r="E6103">
        <v>138.80001010000001</v>
      </c>
      <c r="F6103" t="s">
        <v>753</v>
      </c>
      <c r="G6103" t="s">
        <v>775</v>
      </c>
      <c r="H6103" t="s">
        <v>765</v>
      </c>
      <c r="I6103" t="s">
        <v>777</v>
      </c>
    </row>
    <row r="6104" spans="1:9">
      <c r="A6104">
        <v>6103</v>
      </c>
      <c r="B6104" t="s">
        <v>764</v>
      </c>
      <c r="C6104" t="s">
        <v>757</v>
      </c>
      <c r="D6104">
        <v>2018</v>
      </c>
      <c r="E6104">
        <v>141.97306950000001</v>
      </c>
      <c r="F6104" t="s">
        <v>753</v>
      </c>
      <c r="G6104" t="s">
        <v>775</v>
      </c>
      <c r="H6104" t="s">
        <v>765</v>
      </c>
      <c r="I6104" t="s">
        <v>777</v>
      </c>
    </row>
    <row r="6105" spans="1:9">
      <c r="A6105">
        <v>6104</v>
      </c>
      <c r="B6105" t="s">
        <v>764</v>
      </c>
      <c r="C6105" t="s">
        <v>757</v>
      </c>
      <c r="D6105">
        <v>2019</v>
      </c>
      <c r="E6105">
        <v>145.96479969999999</v>
      </c>
      <c r="F6105" t="s">
        <v>753</v>
      </c>
      <c r="G6105" t="s">
        <v>775</v>
      </c>
      <c r="H6105" t="s">
        <v>765</v>
      </c>
      <c r="I6105" t="s">
        <v>777</v>
      </c>
    </row>
    <row r="6106" spans="1:9">
      <c r="A6106">
        <v>6105</v>
      </c>
      <c r="B6106" t="s">
        <v>764</v>
      </c>
      <c r="C6106" t="s">
        <v>757</v>
      </c>
      <c r="D6106">
        <v>2020</v>
      </c>
      <c r="E6106">
        <v>148.54161920000001</v>
      </c>
      <c r="F6106" t="s">
        <v>753</v>
      </c>
      <c r="G6106" t="s">
        <v>775</v>
      </c>
      <c r="H6106" t="s">
        <v>765</v>
      </c>
      <c r="I6106" t="s">
        <v>777</v>
      </c>
    </row>
    <row r="6107" spans="1:9">
      <c r="A6107">
        <v>6106</v>
      </c>
      <c r="B6107" t="s">
        <v>764</v>
      </c>
      <c r="C6107" t="s">
        <v>757</v>
      </c>
      <c r="D6107">
        <v>2021</v>
      </c>
      <c r="E6107">
        <v>149.76133239999999</v>
      </c>
      <c r="F6107" t="s">
        <v>753</v>
      </c>
      <c r="G6107" t="s">
        <v>775</v>
      </c>
      <c r="H6107" t="s">
        <v>765</v>
      </c>
      <c r="I6107" t="s">
        <v>777</v>
      </c>
    </row>
    <row r="6108" spans="1:9">
      <c r="A6108">
        <v>6107</v>
      </c>
      <c r="B6108" t="s">
        <v>764</v>
      </c>
      <c r="C6108" t="s">
        <v>757</v>
      </c>
      <c r="D6108">
        <v>2022</v>
      </c>
      <c r="E6108">
        <v>150.63592919999999</v>
      </c>
      <c r="F6108" t="s">
        <v>753</v>
      </c>
      <c r="G6108" t="s">
        <v>775</v>
      </c>
      <c r="H6108" t="s">
        <v>765</v>
      </c>
      <c r="I6108" t="s">
        <v>777</v>
      </c>
    </row>
    <row r="6109" spans="1:9">
      <c r="A6109">
        <v>6108</v>
      </c>
      <c r="B6109" t="s">
        <v>764</v>
      </c>
      <c r="C6109" t="s">
        <v>757</v>
      </c>
      <c r="D6109">
        <v>2023</v>
      </c>
      <c r="E6109">
        <v>154.93137110000001</v>
      </c>
      <c r="F6109" t="s">
        <v>753</v>
      </c>
      <c r="G6109" t="s">
        <v>775</v>
      </c>
      <c r="H6109" t="s">
        <v>765</v>
      </c>
      <c r="I6109" t="s">
        <v>777</v>
      </c>
    </row>
    <row r="6110" spans="1:9">
      <c r="A6110">
        <v>6109</v>
      </c>
      <c r="B6110" t="s">
        <v>764</v>
      </c>
      <c r="C6110" t="s">
        <v>757</v>
      </c>
      <c r="D6110">
        <v>2024</v>
      </c>
      <c r="E6110">
        <v>157.92933199999999</v>
      </c>
      <c r="F6110" t="s">
        <v>753</v>
      </c>
      <c r="G6110" t="s">
        <v>775</v>
      </c>
      <c r="H6110" t="s">
        <v>765</v>
      </c>
      <c r="I6110" t="s">
        <v>777</v>
      </c>
    </row>
    <row r="6111" spans="1:9">
      <c r="A6111">
        <v>6110</v>
      </c>
      <c r="B6111" t="s">
        <v>764</v>
      </c>
      <c r="C6111" t="s">
        <v>757</v>
      </c>
      <c r="D6111">
        <v>2025</v>
      </c>
      <c r="E6111">
        <v>160.0763097</v>
      </c>
      <c r="F6111" t="s">
        <v>753</v>
      </c>
      <c r="G6111" t="s">
        <v>775</v>
      </c>
      <c r="H6111" t="s">
        <v>765</v>
      </c>
      <c r="I6111" t="s">
        <v>777</v>
      </c>
    </row>
    <row r="6112" spans="1:9">
      <c r="A6112">
        <v>6111</v>
      </c>
      <c r="B6112" t="s">
        <v>764</v>
      </c>
      <c r="C6112" t="s">
        <v>757</v>
      </c>
      <c r="D6112">
        <v>2026</v>
      </c>
      <c r="E6112">
        <v>162.2003388</v>
      </c>
      <c r="F6112" t="s">
        <v>753</v>
      </c>
      <c r="G6112" t="s">
        <v>775</v>
      </c>
      <c r="H6112" t="s">
        <v>765</v>
      </c>
      <c r="I6112" t="s">
        <v>777</v>
      </c>
    </row>
    <row r="6113" spans="1:9">
      <c r="A6113">
        <v>6112</v>
      </c>
      <c r="B6113" t="s">
        <v>764</v>
      </c>
      <c r="C6113" t="s">
        <v>757</v>
      </c>
      <c r="D6113">
        <v>2027</v>
      </c>
      <c r="E6113">
        <v>164.07667240000001</v>
      </c>
      <c r="F6113" t="s">
        <v>753</v>
      </c>
      <c r="G6113" t="s">
        <v>775</v>
      </c>
      <c r="H6113" t="s">
        <v>765</v>
      </c>
      <c r="I6113" t="s">
        <v>777</v>
      </c>
    </row>
    <row r="6114" spans="1:9">
      <c r="A6114">
        <v>6113</v>
      </c>
      <c r="B6114" t="s">
        <v>764</v>
      </c>
      <c r="C6114" t="s">
        <v>757</v>
      </c>
      <c r="D6114">
        <v>2028</v>
      </c>
      <c r="E6114">
        <v>166.22407720000001</v>
      </c>
      <c r="F6114" t="s">
        <v>753</v>
      </c>
      <c r="G6114" t="s">
        <v>775</v>
      </c>
      <c r="H6114" t="s">
        <v>765</v>
      </c>
      <c r="I6114" t="s">
        <v>777</v>
      </c>
    </row>
    <row r="6115" spans="1:9">
      <c r="A6115">
        <v>6114</v>
      </c>
      <c r="B6115" t="s">
        <v>764</v>
      </c>
      <c r="C6115" t="s">
        <v>757</v>
      </c>
      <c r="D6115">
        <v>2029</v>
      </c>
      <c r="E6115">
        <v>167.98714000000001</v>
      </c>
      <c r="F6115" t="s">
        <v>753</v>
      </c>
      <c r="G6115" t="s">
        <v>775</v>
      </c>
      <c r="H6115" t="s">
        <v>765</v>
      </c>
      <c r="I6115" t="s">
        <v>777</v>
      </c>
    </row>
    <row r="6116" spans="1:9">
      <c r="A6116">
        <v>6115</v>
      </c>
      <c r="B6116" t="s">
        <v>764</v>
      </c>
      <c r="C6116" t="s">
        <v>757</v>
      </c>
      <c r="D6116">
        <v>2030</v>
      </c>
      <c r="E6116">
        <v>169.6891463</v>
      </c>
      <c r="F6116" t="s">
        <v>753</v>
      </c>
      <c r="G6116" t="s">
        <v>775</v>
      </c>
      <c r="H6116" t="s">
        <v>765</v>
      </c>
      <c r="I6116" t="s">
        <v>777</v>
      </c>
    </row>
    <row r="6117" spans="1:9">
      <c r="A6117">
        <v>6116</v>
      </c>
      <c r="B6117" t="s">
        <v>764</v>
      </c>
      <c r="C6117" t="s">
        <v>757</v>
      </c>
      <c r="D6117">
        <v>2031</v>
      </c>
      <c r="E6117">
        <v>170.73518770000001</v>
      </c>
      <c r="F6117" t="s">
        <v>753</v>
      </c>
      <c r="G6117" t="s">
        <v>775</v>
      </c>
      <c r="H6117" t="s">
        <v>765</v>
      </c>
      <c r="I6117" t="s">
        <v>777</v>
      </c>
    </row>
    <row r="6118" spans="1:9">
      <c r="A6118">
        <v>6117</v>
      </c>
      <c r="B6118" t="s">
        <v>764</v>
      </c>
      <c r="C6118" t="s">
        <v>757</v>
      </c>
      <c r="D6118">
        <v>2032</v>
      </c>
      <c r="E6118">
        <v>171.7901292</v>
      </c>
      <c r="F6118" t="s">
        <v>753</v>
      </c>
      <c r="G6118" t="s">
        <v>775</v>
      </c>
      <c r="H6118" t="s">
        <v>765</v>
      </c>
      <c r="I6118" t="s">
        <v>777</v>
      </c>
    </row>
    <row r="6119" spans="1:9">
      <c r="A6119">
        <v>6118</v>
      </c>
      <c r="B6119" t="s">
        <v>764</v>
      </c>
      <c r="C6119" t="s">
        <v>757</v>
      </c>
      <c r="D6119">
        <v>2033</v>
      </c>
      <c r="E6119">
        <v>172.84508360000001</v>
      </c>
      <c r="F6119" t="s">
        <v>753</v>
      </c>
      <c r="G6119" t="s">
        <v>775</v>
      </c>
      <c r="H6119" t="s">
        <v>765</v>
      </c>
      <c r="I6119" t="s">
        <v>777</v>
      </c>
    </row>
    <row r="6120" spans="1:9">
      <c r="A6120">
        <v>6119</v>
      </c>
      <c r="B6120" t="s">
        <v>764</v>
      </c>
      <c r="C6120" t="s">
        <v>757</v>
      </c>
      <c r="D6120">
        <v>2034</v>
      </c>
      <c r="E6120">
        <v>173.66421220000001</v>
      </c>
      <c r="F6120" t="s">
        <v>753</v>
      </c>
      <c r="G6120" t="s">
        <v>775</v>
      </c>
      <c r="H6120" t="s">
        <v>765</v>
      </c>
      <c r="I6120" t="s">
        <v>777</v>
      </c>
    </row>
    <row r="6121" spans="1:9">
      <c r="A6121">
        <v>6120</v>
      </c>
      <c r="B6121" t="s">
        <v>764</v>
      </c>
      <c r="C6121" t="s">
        <v>757</v>
      </c>
      <c r="D6121">
        <v>2035</v>
      </c>
      <c r="E6121">
        <v>174.4694954</v>
      </c>
      <c r="F6121" t="s">
        <v>753</v>
      </c>
      <c r="G6121" t="s">
        <v>775</v>
      </c>
      <c r="H6121" t="s">
        <v>765</v>
      </c>
      <c r="I6121" t="s">
        <v>777</v>
      </c>
    </row>
    <row r="6122" spans="1:9">
      <c r="A6122">
        <v>6121</v>
      </c>
      <c r="B6122" t="s">
        <v>764</v>
      </c>
      <c r="C6122" t="s">
        <v>757</v>
      </c>
      <c r="D6122">
        <v>2036</v>
      </c>
      <c r="E6122">
        <v>175.2704344</v>
      </c>
      <c r="F6122" t="s">
        <v>753</v>
      </c>
      <c r="G6122" t="s">
        <v>775</v>
      </c>
      <c r="H6122" t="s">
        <v>765</v>
      </c>
      <c r="I6122" t="s">
        <v>777</v>
      </c>
    </row>
    <row r="6123" spans="1:9">
      <c r="A6123">
        <v>6122</v>
      </c>
      <c r="B6123" t="s">
        <v>764</v>
      </c>
      <c r="C6123" t="s">
        <v>757</v>
      </c>
      <c r="D6123">
        <v>2037</v>
      </c>
      <c r="E6123">
        <v>176.08847689999999</v>
      </c>
      <c r="F6123" t="s">
        <v>753</v>
      </c>
      <c r="G6123" t="s">
        <v>775</v>
      </c>
      <c r="H6123" t="s">
        <v>765</v>
      </c>
      <c r="I6123" t="s">
        <v>777</v>
      </c>
    </row>
    <row r="6124" spans="1:9">
      <c r="A6124">
        <v>6123</v>
      </c>
      <c r="B6124" t="s">
        <v>764</v>
      </c>
      <c r="C6124" t="s">
        <v>757</v>
      </c>
      <c r="D6124">
        <v>2038</v>
      </c>
      <c r="E6124">
        <v>176.90674580000001</v>
      </c>
      <c r="F6124" t="s">
        <v>753</v>
      </c>
      <c r="G6124" t="s">
        <v>775</v>
      </c>
      <c r="H6124" t="s">
        <v>765</v>
      </c>
      <c r="I6124" t="s">
        <v>777</v>
      </c>
    </row>
    <row r="6125" spans="1:9">
      <c r="A6125">
        <v>6124</v>
      </c>
      <c r="B6125" t="s">
        <v>764</v>
      </c>
      <c r="C6125" t="s">
        <v>757</v>
      </c>
      <c r="D6125">
        <v>2039</v>
      </c>
      <c r="E6125">
        <v>177.66092309999999</v>
      </c>
      <c r="F6125" t="s">
        <v>753</v>
      </c>
      <c r="G6125" t="s">
        <v>775</v>
      </c>
      <c r="H6125" t="s">
        <v>765</v>
      </c>
      <c r="I6125" t="s">
        <v>777</v>
      </c>
    </row>
    <row r="6126" spans="1:9">
      <c r="A6126">
        <v>6125</v>
      </c>
      <c r="B6126" t="s">
        <v>764</v>
      </c>
      <c r="C6126" t="s">
        <v>757</v>
      </c>
      <c r="D6126">
        <v>2040</v>
      </c>
      <c r="E6126">
        <v>178.4382018</v>
      </c>
      <c r="F6126" t="s">
        <v>753</v>
      </c>
      <c r="G6126" t="s">
        <v>775</v>
      </c>
      <c r="H6126" t="s">
        <v>765</v>
      </c>
      <c r="I6126" t="s">
        <v>777</v>
      </c>
    </row>
    <row r="6127" spans="1:9">
      <c r="A6127">
        <v>6126</v>
      </c>
      <c r="B6127" t="s">
        <v>764</v>
      </c>
      <c r="C6127" t="s">
        <v>757</v>
      </c>
      <c r="D6127">
        <v>2041</v>
      </c>
      <c r="E6127">
        <v>179.21819840000001</v>
      </c>
      <c r="F6127" t="s">
        <v>753</v>
      </c>
      <c r="G6127" t="s">
        <v>775</v>
      </c>
      <c r="H6127" t="s">
        <v>765</v>
      </c>
      <c r="I6127" t="s">
        <v>777</v>
      </c>
    </row>
    <row r="6128" spans="1:9">
      <c r="A6128">
        <v>6127</v>
      </c>
      <c r="B6128" t="s">
        <v>764</v>
      </c>
      <c r="C6128" t="s">
        <v>757</v>
      </c>
      <c r="D6128">
        <v>2042</v>
      </c>
      <c r="E6128">
        <v>179.99858939999999</v>
      </c>
      <c r="F6128" t="s">
        <v>753</v>
      </c>
      <c r="G6128" t="s">
        <v>775</v>
      </c>
      <c r="H6128" t="s">
        <v>765</v>
      </c>
      <c r="I6128" t="s">
        <v>777</v>
      </c>
    </row>
    <row r="6129" spans="1:9">
      <c r="A6129">
        <v>6128</v>
      </c>
      <c r="B6129" t="s">
        <v>764</v>
      </c>
      <c r="C6129" t="s">
        <v>757</v>
      </c>
      <c r="D6129">
        <v>2043</v>
      </c>
      <c r="E6129">
        <v>180.78167139999999</v>
      </c>
      <c r="F6129" t="s">
        <v>753</v>
      </c>
      <c r="G6129" t="s">
        <v>775</v>
      </c>
      <c r="H6129" t="s">
        <v>765</v>
      </c>
      <c r="I6129" t="s">
        <v>777</v>
      </c>
    </row>
    <row r="6130" spans="1:9">
      <c r="A6130">
        <v>6129</v>
      </c>
      <c r="B6130" t="s">
        <v>764</v>
      </c>
      <c r="C6130" t="s">
        <v>757</v>
      </c>
      <c r="D6130">
        <v>2044</v>
      </c>
      <c r="E6130">
        <v>181.4913397</v>
      </c>
      <c r="F6130" t="s">
        <v>753</v>
      </c>
      <c r="G6130" t="s">
        <v>775</v>
      </c>
      <c r="H6130" t="s">
        <v>765</v>
      </c>
      <c r="I6130" t="s">
        <v>777</v>
      </c>
    </row>
    <row r="6131" spans="1:9">
      <c r="A6131">
        <v>6130</v>
      </c>
      <c r="B6131" t="s">
        <v>764</v>
      </c>
      <c r="C6131" t="s">
        <v>757</v>
      </c>
      <c r="D6131">
        <v>2045</v>
      </c>
      <c r="E6131">
        <v>182.20156919999999</v>
      </c>
      <c r="F6131" t="s">
        <v>753</v>
      </c>
      <c r="G6131" t="s">
        <v>775</v>
      </c>
      <c r="H6131" t="s">
        <v>765</v>
      </c>
      <c r="I6131" t="s">
        <v>777</v>
      </c>
    </row>
    <row r="6132" spans="1:9">
      <c r="A6132">
        <v>6131</v>
      </c>
      <c r="B6132" t="s">
        <v>764</v>
      </c>
      <c r="C6132" t="s">
        <v>757</v>
      </c>
      <c r="D6132">
        <v>2046</v>
      </c>
      <c r="E6132">
        <v>182.90992019999999</v>
      </c>
      <c r="F6132" t="s">
        <v>753</v>
      </c>
      <c r="G6132" t="s">
        <v>775</v>
      </c>
      <c r="H6132" t="s">
        <v>765</v>
      </c>
      <c r="I6132" t="s">
        <v>777</v>
      </c>
    </row>
    <row r="6133" spans="1:9">
      <c r="A6133">
        <v>6132</v>
      </c>
      <c r="B6133" t="s">
        <v>764</v>
      </c>
      <c r="C6133" t="s">
        <v>757</v>
      </c>
      <c r="D6133">
        <v>2047</v>
      </c>
      <c r="E6133">
        <v>183.6189114</v>
      </c>
      <c r="F6133" t="s">
        <v>753</v>
      </c>
      <c r="G6133" t="s">
        <v>775</v>
      </c>
      <c r="H6133" t="s">
        <v>765</v>
      </c>
      <c r="I6133" t="s">
        <v>777</v>
      </c>
    </row>
    <row r="6134" spans="1:9">
      <c r="A6134">
        <v>6133</v>
      </c>
      <c r="B6134" t="s">
        <v>764</v>
      </c>
      <c r="C6134" t="s">
        <v>757</v>
      </c>
      <c r="D6134">
        <v>2048</v>
      </c>
      <c r="E6134">
        <v>184.3319544</v>
      </c>
      <c r="F6134" t="s">
        <v>753</v>
      </c>
      <c r="G6134" t="s">
        <v>775</v>
      </c>
      <c r="H6134" t="s">
        <v>765</v>
      </c>
      <c r="I6134" t="s">
        <v>777</v>
      </c>
    </row>
    <row r="6135" spans="1:9">
      <c r="A6135">
        <v>6134</v>
      </c>
      <c r="B6135" t="s">
        <v>764</v>
      </c>
      <c r="C6135" t="s">
        <v>757</v>
      </c>
      <c r="D6135">
        <v>2049</v>
      </c>
      <c r="E6135">
        <v>184.95832419999999</v>
      </c>
      <c r="F6135" t="s">
        <v>753</v>
      </c>
      <c r="G6135" t="s">
        <v>775</v>
      </c>
      <c r="H6135" t="s">
        <v>765</v>
      </c>
      <c r="I6135" t="s">
        <v>777</v>
      </c>
    </row>
    <row r="6136" spans="1:9">
      <c r="A6136">
        <v>6135</v>
      </c>
      <c r="B6136" t="s">
        <v>764</v>
      </c>
      <c r="C6136" t="s">
        <v>757</v>
      </c>
      <c r="D6136">
        <v>2050</v>
      </c>
      <c r="E6136">
        <v>185.09546739999999</v>
      </c>
      <c r="F6136" t="s">
        <v>753</v>
      </c>
      <c r="G6136" t="s">
        <v>775</v>
      </c>
      <c r="H6136" t="s">
        <v>765</v>
      </c>
      <c r="I6136" t="s">
        <v>777</v>
      </c>
    </row>
    <row r="6137" spans="1:9">
      <c r="A6137">
        <v>6136</v>
      </c>
      <c r="B6137" t="s">
        <v>751</v>
      </c>
      <c r="C6137" t="s">
        <v>752</v>
      </c>
      <c r="D6137">
        <v>1990</v>
      </c>
      <c r="E6137">
        <v>31885.056369554321</v>
      </c>
      <c r="F6137" t="s">
        <v>753</v>
      </c>
      <c r="G6137" t="s">
        <v>775</v>
      </c>
      <c r="H6137" t="s">
        <v>767</v>
      </c>
      <c r="I6137" t="s">
        <v>778</v>
      </c>
    </row>
    <row r="6138" spans="1:9">
      <c r="A6138">
        <v>6137</v>
      </c>
      <c r="B6138" t="s">
        <v>751</v>
      </c>
      <c r="C6138" t="s">
        <v>752</v>
      </c>
      <c r="D6138">
        <v>1991</v>
      </c>
      <c r="E6138">
        <v>32102.536188234619</v>
      </c>
      <c r="F6138" t="s">
        <v>753</v>
      </c>
      <c r="G6138" t="s">
        <v>775</v>
      </c>
      <c r="H6138" t="s">
        <v>767</v>
      </c>
      <c r="I6138" t="s">
        <v>778</v>
      </c>
    </row>
    <row r="6139" spans="1:9">
      <c r="A6139">
        <v>6138</v>
      </c>
      <c r="B6139" t="s">
        <v>751</v>
      </c>
      <c r="C6139" t="s">
        <v>752</v>
      </c>
      <c r="D6139">
        <v>1992</v>
      </c>
      <c r="E6139">
        <v>31618.853412686629</v>
      </c>
      <c r="F6139" t="s">
        <v>753</v>
      </c>
      <c r="G6139" t="s">
        <v>775</v>
      </c>
      <c r="H6139" t="s">
        <v>767</v>
      </c>
      <c r="I6139" t="s">
        <v>778</v>
      </c>
    </row>
    <row r="6140" spans="1:9">
      <c r="A6140">
        <v>6139</v>
      </c>
      <c r="B6140" t="s">
        <v>751</v>
      </c>
      <c r="C6140" t="s">
        <v>752</v>
      </c>
      <c r="D6140">
        <v>1993</v>
      </c>
      <c r="E6140">
        <v>31628.237899673139</v>
      </c>
      <c r="F6140" t="s">
        <v>753</v>
      </c>
      <c r="G6140" t="s">
        <v>775</v>
      </c>
      <c r="H6140" t="s">
        <v>767</v>
      </c>
      <c r="I6140" t="s">
        <v>778</v>
      </c>
    </row>
    <row r="6141" spans="1:9">
      <c r="A6141">
        <v>6140</v>
      </c>
      <c r="B6141" t="s">
        <v>751</v>
      </c>
      <c r="C6141" t="s">
        <v>752</v>
      </c>
      <c r="D6141">
        <v>1994</v>
      </c>
      <c r="E6141">
        <v>32940.39585271298</v>
      </c>
      <c r="F6141" t="s">
        <v>753</v>
      </c>
      <c r="G6141" t="s">
        <v>775</v>
      </c>
      <c r="H6141" t="s">
        <v>767</v>
      </c>
      <c r="I6141" t="s">
        <v>778</v>
      </c>
    </row>
    <row r="6142" spans="1:9">
      <c r="A6142">
        <v>6141</v>
      </c>
      <c r="B6142" t="s">
        <v>751</v>
      </c>
      <c r="C6142" t="s">
        <v>752</v>
      </c>
      <c r="D6142">
        <v>1995</v>
      </c>
      <c r="E6142">
        <v>33309.823314528687</v>
      </c>
      <c r="F6142" t="s">
        <v>753</v>
      </c>
      <c r="G6142" t="s">
        <v>775</v>
      </c>
      <c r="H6142" t="s">
        <v>767</v>
      </c>
      <c r="I6142" t="s">
        <v>778</v>
      </c>
    </row>
    <row r="6143" spans="1:9">
      <c r="A6143">
        <v>6142</v>
      </c>
      <c r="B6143" t="s">
        <v>751</v>
      </c>
      <c r="C6143" t="s">
        <v>752</v>
      </c>
      <c r="D6143">
        <v>1996</v>
      </c>
      <c r="E6143">
        <v>33928.93917691485</v>
      </c>
      <c r="F6143" t="s">
        <v>753</v>
      </c>
      <c r="G6143" t="s">
        <v>775</v>
      </c>
      <c r="H6143" t="s">
        <v>767</v>
      </c>
      <c r="I6143" t="s">
        <v>778</v>
      </c>
    </row>
    <row r="6144" spans="1:9">
      <c r="A6144">
        <v>6143</v>
      </c>
      <c r="B6144" t="s">
        <v>751</v>
      </c>
      <c r="C6144" t="s">
        <v>752</v>
      </c>
      <c r="D6144">
        <v>1997</v>
      </c>
      <c r="E6144">
        <v>34512.928209399754</v>
      </c>
      <c r="F6144" t="s">
        <v>753</v>
      </c>
      <c r="G6144" t="s">
        <v>775</v>
      </c>
      <c r="H6144" t="s">
        <v>767</v>
      </c>
      <c r="I6144" t="s">
        <v>778</v>
      </c>
    </row>
    <row r="6145" spans="1:9">
      <c r="A6145">
        <v>6144</v>
      </c>
      <c r="B6145" t="s">
        <v>751</v>
      </c>
      <c r="C6145" t="s">
        <v>752</v>
      </c>
      <c r="D6145">
        <v>1998</v>
      </c>
      <c r="E6145">
        <v>33752.692092358928</v>
      </c>
      <c r="F6145" t="s">
        <v>753</v>
      </c>
      <c r="G6145" t="s">
        <v>775</v>
      </c>
      <c r="H6145" t="s">
        <v>767</v>
      </c>
      <c r="I6145" t="s">
        <v>778</v>
      </c>
    </row>
    <row r="6146" spans="1:9">
      <c r="A6146">
        <v>6145</v>
      </c>
      <c r="B6146" t="s">
        <v>751</v>
      </c>
      <c r="C6146" t="s">
        <v>752</v>
      </c>
      <c r="D6146">
        <v>1999</v>
      </c>
      <c r="E6146">
        <v>33611.144970449641</v>
      </c>
      <c r="F6146" t="s">
        <v>753</v>
      </c>
      <c r="G6146" t="s">
        <v>775</v>
      </c>
      <c r="H6146" t="s">
        <v>767</v>
      </c>
      <c r="I6146" t="s">
        <v>778</v>
      </c>
    </row>
    <row r="6147" spans="1:9">
      <c r="A6147">
        <v>6146</v>
      </c>
      <c r="B6147" t="s">
        <v>751</v>
      </c>
      <c r="C6147" t="s">
        <v>752</v>
      </c>
      <c r="D6147">
        <v>2000</v>
      </c>
      <c r="E6147">
        <v>34653.924201320558</v>
      </c>
      <c r="F6147" t="s">
        <v>753</v>
      </c>
      <c r="G6147" t="s">
        <v>775</v>
      </c>
      <c r="H6147" t="s">
        <v>767</v>
      </c>
      <c r="I6147" t="s">
        <v>778</v>
      </c>
    </row>
    <row r="6148" spans="1:9">
      <c r="A6148">
        <v>6147</v>
      </c>
      <c r="B6148" t="s">
        <v>751</v>
      </c>
      <c r="C6148" t="s">
        <v>752</v>
      </c>
      <c r="D6148">
        <v>2001</v>
      </c>
      <c r="E6148">
        <v>34898.545099062263</v>
      </c>
      <c r="F6148" t="s">
        <v>753</v>
      </c>
      <c r="G6148" t="s">
        <v>775</v>
      </c>
      <c r="H6148" t="s">
        <v>767</v>
      </c>
      <c r="I6148" t="s">
        <v>778</v>
      </c>
    </row>
    <row r="6149" spans="1:9">
      <c r="A6149">
        <v>6148</v>
      </c>
      <c r="B6149" t="s">
        <v>751</v>
      </c>
      <c r="C6149" t="s">
        <v>752</v>
      </c>
      <c r="D6149">
        <v>2002</v>
      </c>
      <c r="E6149">
        <v>34690.632306203312</v>
      </c>
      <c r="F6149" t="s">
        <v>753</v>
      </c>
      <c r="G6149" t="s">
        <v>775</v>
      </c>
      <c r="H6149" t="s">
        <v>767</v>
      </c>
      <c r="I6149" t="s">
        <v>778</v>
      </c>
    </row>
    <row r="6150" spans="1:9">
      <c r="A6150">
        <v>6149</v>
      </c>
      <c r="B6150" t="s">
        <v>751</v>
      </c>
      <c r="C6150" t="s">
        <v>752</v>
      </c>
      <c r="D6150">
        <v>2003</v>
      </c>
      <c r="E6150">
        <v>35300.077328834363</v>
      </c>
      <c r="F6150" t="s">
        <v>753</v>
      </c>
      <c r="G6150" t="s">
        <v>775</v>
      </c>
      <c r="H6150" t="s">
        <v>767</v>
      </c>
      <c r="I6150" t="s">
        <v>778</v>
      </c>
    </row>
    <row r="6151" spans="1:9">
      <c r="A6151">
        <v>6150</v>
      </c>
      <c r="B6151" t="s">
        <v>751</v>
      </c>
      <c r="C6151" t="s">
        <v>752</v>
      </c>
      <c r="D6151">
        <v>2004</v>
      </c>
      <c r="E6151">
        <v>35494.454011366281</v>
      </c>
      <c r="F6151" t="s">
        <v>753</v>
      </c>
      <c r="G6151" t="s">
        <v>775</v>
      </c>
      <c r="H6151" t="s">
        <v>767</v>
      </c>
      <c r="I6151" t="s">
        <v>778</v>
      </c>
    </row>
    <row r="6152" spans="1:9">
      <c r="A6152">
        <v>6151</v>
      </c>
      <c r="B6152" t="s">
        <v>751</v>
      </c>
      <c r="C6152" t="s">
        <v>752</v>
      </c>
      <c r="D6152">
        <v>2005</v>
      </c>
      <c r="E6152">
        <v>35593.734670075741</v>
      </c>
      <c r="F6152" t="s">
        <v>753</v>
      </c>
      <c r="G6152" t="s">
        <v>775</v>
      </c>
      <c r="H6152" t="s">
        <v>767</v>
      </c>
      <c r="I6152" t="s">
        <v>778</v>
      </c>
    </row>
    <row r="6153" spans="1:9">
      <c r="A6153">
        <v>6152</v>
      </c>
      <c r="B6153" t="s">
        <v>751</v>
      </c>
      <c r="C6153" t="s">
        <v>752</v>
      </c>
      <c r="D6153">
        <v>2006</v>
      </c>
      <c r="E6153">
        <v>35667.03909055893</v>
      </c>
      <c r="F6153" t="s">
        <v>753</v>
      </c>
      <c r="G6153" t="s">
        <v>775</v>
      </c>
      <c r="H6153" t="s">
        <v>767</v>
      </c>
      <c r="I6153" t="s">
        <v>778</v>
      </c>
    </row>
    <row r="6154" spans="1:9">
      <c r="A6154">
        <v>6153</v>
      </c>
      <c r="B6154" t="s">
        <v>751</v>
      </c>
      <c r="C6154" t="s">
        <v>752</v>
      </c>
      <c r="D6154">
        <v>2007</v>
      </c>
      <c r="E6154">
        <v>34697.182293997823</v>
      </c>
      <c r="F6154" t="s">
        <v>753</v>
      </c>
      <c r="G6154" t="s">
        <v>775</v>
      </c>
      <c r="H6154" t="s">
        <v>767</v>
      </c>
      <c r="I6154" t="s">
        <v>778</v>
      </c>
    </row>
    <row r="6155" spans="1:9">
      <c r="A6155">
        <v>6154</v>
      </c>
      <c r="B6155" t="s">
        <v>751</v>
      </c>
      <c r="C6155" t="s">
        <v>752</v>
      </c>
      <c r="D6155">
        <v>2008</v>
      </c>
      <c r="E6155">
        <v>33822.688862967749</v>
      </c>
      <c r="F6155" t="s">
        <v>753</v>
      </c>
      <c r="G6155" t="s">
        <v>775</v>
      </c>
      <c r="H6155" t="s">
        <v>767</v>
      </c>
      <c r="I6155" t="s">
        <v>778</v>
      </c>
    </row>
    <row r="6156" spans="1:9">
      <c r="A6156">
        <v>6155</v>
      </c>
      <c r="B6156" t="s">
        <v>751</v>
      </c>
      <c r="C6156" t="s">
        <v>752</v>
      </c>
      <c r="D6156">
        <v>2009</v>
      </c>
      <c r="E6156">
        <v>33763.06780557915</v>
      </c>
      <c r="F6156" t="s">
        <v>753</v>
      </c>
      <c r="G6156" t="s">
        <v>775</v>
      </c>
      <c r="H6156" t="s">
        <v>767</v>
      </c>
      <c r="I6156" t="s">
        <v>778</v>
      </c>
    </row>
    <row r="6157" spans="1:9">
      <c r="A6157">
        <v>6156</v>
      </c>
      <c r="B6157" t="s">
        <v>751</v>
      </c>
      <c r="C6157" t="s">
        <v>752</v>
      </c>
      <c r="D6157">
        <v>2010</v>
      </c>
      <c r="E6157">
        <v>33816.291817173187</v>
      </c>
      <c r="F6157" t="s">
        <v>753</v>
      </c>
      <c r="G6157" t="s">
        <v>775</v>
      </c>
      <c r="H6157" t="s">
        <v>767</v>
      </c>
      <c r="I6157" t="s">
        <v>778</v>
      </c>
    </row>
    <row r="6158" spans="1:9">
      <c r="A6158">
        <v>6157</v>
      </c>
      <c r="B6158" t="s">
        <v>751</v>
      </c>
      <c r="C6158" t="s">
        <v>752</v>
      </c>
      <c r="D6158">
        <v>2011</v>
      </c>
      <c r="E6158">
        <v>34189.829266991706</v>
      </c>
      <c r="F6158" t="s">
        <v>753</v>
      </c>
      <c r="G6158" t="s">
        <v>775</v>
      </c>
      <c r="H6158" t="s">
        <v>767</v>
      </c>
      <c r="I6158" t="s">
        <v>778</v>
      </c>
    </row>
    <row r="6159" spans="1:9">
      <c r="A6159">
        <v>6158</v>
      </c>
      <c r="B6159" t="s">
        <v>751</v>
      </c>
      <c r="C6159" t="s">
        <v>752</v>
      </c>
      <c r="D6159">
        <v>2012</v>
      </c>
      <c r="E6159">
        <v>35174.477373048081</v>
      </c>
      <c r="F6159" t="s">
        <v>753</v>
      </c>
      <c r="G6159" t="s">
        <v>775</v>
      </c>
      <c r="H6159" t="s">
        <v>767</v>
      </c>
      <c r="I6159" t="s">
        <v>778</v>
      </c>
    </row>
    <row r="6160" spans="1:9">
      <c r="A6160">
        <v>6159</v>
      </c>
      <c r="B6160" t="s">
        <v>751</v>
      </c>
      <c r="C6160" t="s">
        <v>752</v>
      </c>
      <c r="D6160">
        <v>2013</v>
      </c>
      <c r="E6160">
        <v>35228.957693138473</v>
      </c>
      <c r="F6160" t="s">
        <v>753</v>
      </c>
      <c r="G6160" t="s">
        <v>775</v>
      </c>
      <c r="H6160" t="s">
        <v>767</v>
      </c>
      <c r="I6160" t="s">
        <v>778</v>
      </c>
    </row>
    <row r="6161" spans="1:9">
      <c r="A6161">
        <v>6160</v>
      </c>
      <c r="B6161" t="s">
        <v>751</v>
      </c>
      <c r="C6161" t="s">
        <v>752</v>
      </c>
      <c r="D6161">
        <v>2014</v>
      </c>
      <c r="E6161">
        <v>35478.609641807037</v>
      </c>
      <c r="F6161" t="s">
        <v>753</v>
      </c>
      <c r="G6161" t="s">
        <v>775</v>
      </c>
      <c r="H6161" t="s">
        <v>767</v>
      </c>
      <c r="I6161" t="s">
        <v>778</v>
      </c>
    </row>
    <row r="6162" spans="1:9">
      <c r="A6162">
        <v>6161</v>
      </c>
      <c r="B6162" t="s">
        <v>751</v>
      </c>
      <c r="C6162" t="s">
        <v>752</v>
      </c>
      <c r="D6162">
        <v>2015</v>
      </c>
      <c r="E6162">
        <v>35091.65146377404</v>
      </c>
      <c r="F6162" t="s">
        <v>753</v>
      </c>
      <c r="G6162" t="s">
        <v>775</v>
      </c>
      <c r="H6162" t="s">
        <v>767</v>
      </c>
      <c r="I6162" t="s">
        <v>778</v>
      </c>
    </row>
    <row r="6163" spans="1:9">
      <c r="A6163">
        <v>6162</v>
      </c>
      <c r="B6163" t="s">
        <v>751</v>
      </c>
      <c r="C6163" t="s">
        <v>752</v>
      </c>
      <c r="D6163">
        <v>2016</v>
      </c>
      <c r="E6163">
        <v>34640.263075590337</v>
      </c>
      <c r="F6163" t="s">
        <v>753</v>
      </c>
      <c r="G6163" t="s">
        <v>775</v>
      </c>
      <c r="H6163" t="s">
        <v>767</v>
      </c>
      <c r="I6163" t="s">
        <v>778</v>
      </c>
    </row>
    <row r="6164" spans="1:9">
      <c r="A6164">
        <v>6163</v>
      </c>
      <c r="B6164" t="s">
        <v>751</v>
      </c>
      <c r="C6164" t="s">
        <v>752</v>
      </c>
      <c r="D6164">
        <v>2017</v>
      </c>
      <c r="E6164">
        <v>34750.080320207271</v>
      </c>
      <c r="F6164" t="s">
        <v>753</v>
      </c>
      <c r="G6164" t="s">
        <v>775</v>
      </c>
      <c r="H6164" t="s">
        <v>767</v>
      </c>
      <c r="I6164" t="s">
        <v>778</v>
      </c>
    </row>
    <row r="6165" spans="1:9">
      <c r="A6165">
        <v>6164</v>
      </c>
      <c r="B6165" t="s">
        <v>751</v>
      </c>
      <c r="C6165" t="s">
        <v>752</v>
      </c>
      <c r="D6165">
        <v>2018</v>
      </c>
      <c r="E6165">
        <v>34883.278618874618</v>
      </c>
      <c r="F6165" t="s">
        <v>753</v>
      </c>
      <c r="G6165" t="s">
        <v>775</v>
      </c>
      <c r="H6165" t="s">
        <v>767</v>
      </c>
      <c r="I6165" t="s">
        <v>778</v>
      </c>
    </row>
    <row r="6166" spans="1:9">
      <c r="A6166">
        <v>6165</v>
      </c>
      <c r="B6166" t="s">
        <v>751</v>
      </c>
      <c r="C6166" t="s">
        <v>752</v>
      </c>
      <c r="D6166">
        <v>2019</v>
      </c>
      <c r="E6166">
        <v>35073.579112072199</v>
      </c>
      <c r="F6166" t="s">
        <v>753</v>
      </c>
      <c r="G6166" t="s">
        <v>775</v>
      </c>
      <c r="H6166" t="s">
        <v>767</v>
      </c>
      <c r="I6166" t="s">
        <v>778</v>
      </c>
    </row>
    <row r="6167" spans="1:9">
      <c r="A6167">
        <v>6166</v>
      </c>
      <c r="B6167" t="s">
        <v>751</v>
      </c>
      <c r="C6167" t="s">
        <v>752</v>
      </c>
      <c r="D6167">
        <v>2020</v>
      </c>
      <c r="E6167">
        <v>34937.79588146801</v>
      </c>
      <c r="F6167" t="s">
        <v>753</v>
      </c>
      <c r="G6167" t="s">
        <v>775</v>
      </c>
      <c r="H6167" t="s">
        <v>767</v>
      </c>
      <c r="I6167" t="s">
        <v>778</v>
      </c>
    </row>
    <row r="6168" spans="1:9">
      <c r="A6168">
        <v>6167</v>
      </c>
      <c r="B6168" t="s">
        <v>751</v>
      </c>
      <c r="C6168" t="s">
        <v>752</v>
      </c>
      <c r="D6168">
        <v>2021</v>
      </c>
      <c r="E6168">
        <v>34977.070160879994</v>
      </c>
      <c r="F6168" t="s">
        <v>753</v>
      </c>
      <c r="G6168" t="s">
        <v>775</v>
      </c>
      <c r="H6168" t="s">
        <v>767</v>
      </c>
      <c r="I6168" t="s">
        <v>778</v>
      </c>
    </row>
    <row r="6169" spans="1:9">
      <c r="A6169">
        <v>6168</v>
      </c>
      <c r="B6169" t="s">
        <v>751</v>
      </c>
      <c r="C6169" t="s">
        <v>752</v>
      </c>
      <c r="D6169">
        <v>2022</v>
      </c>
      <c r="E6169">
        <v>34150.526512935387</v>
      </c>
      <c r="F6169" t="s">
        <v>753</v>
      </c>
      <c r="G6169" t="s">
        <v>775</v>
      </c>
      <c r="H6169" t="s">
        <v>767</v>
      </c>
      <c r="I6169" t="s">
        <v>778</v>
      </c>
    </row>
    <row r="6170" spans="1:9">
      <c r="A6170">
        <v>6169</v>
      </c>
      <c r="B6170" t="s">
        <v>751</v>
      </c>
      <c r="C6170" t="s">
        <v>752</v>
      </c>
      <c r="D6170">
        <v>2023</v>
      </c>
      <c r="E6170">
        <v>33449.760662040317</v>
      </c>
      <c r="F6170" t="s">
        <v>753</v>
      </c>
      <c r="G6170" t="s">
        <v>775</v>
      </c>
      <c r="H6170" t="s">
        <v>767</v>
      </c>
      <c r="I6170" t="s">
        <v>778</v>
      </c>
    </row>
    <row r="6171" spans="1:9">
      <c r="A6171">
        <v>6170</v>
      </c>
      <c r="B6171" t="s">
        <v>751</v>
      </c>
      <c r="C6171" t="s">
        <v>752</v>
      </c>
      <c r="D6171">
        <v>2024</v>
      </c>
      <c r="E6171">
        <v>32868.431490000003</v>
      </c>
      <c r="F6171" t="s">
        <v>753</v>
      </c>
      <c r="G6171" t="s">
        <v>775</v>
      </c>
      <c r="H6171" t="s">
        <v>767</v>
      </c>
      <c r="I6171" t="s">
        <v>778</v>
      </c>
    </row>
    <row r="6172" spans="1:9">
      <c r="A6172">
        <v>6171</v>
      </c>
      <c r="B6172" t="s">
        <v>751</v>
      </c>
      <c r="C6172" t="s">
        <v>752</v>
      </c>
      <c r="D6172">
        <v>2025</v>
      </c>
      <c r="E6172">
        <v>32536.106479999999</v>
      </c>
      <c r="F6172" t="s">
        <v>753</v>
      </c>
      <c r="G6172" t="s">
        <v>775</v>
      </c>
      <c r="H6172" t="s">
        <v>767</v>
      </c>
      <c r="I6172" t="s">
        <v>778</v>
      </c>
    </row>
    <row r="6173" spans="1:9">
      <c r="A6173">
        <v>6172</v>
      </c>
      <c r="B6173" t="s">
        <v>751</v>
      </c>
      <c r="C6173" t="s">
        <v>752</v>
      </c>
      <c r="D6173">
        <v>2026</v>
      </c>
      <c r="E6173">
        <v>32210.580870000002</v>
      </c>
      <c r="F6173" t="s">
        <v>753</v>
      </c>
      <c r="G6173" t="s">
        <v>775</v>
      </c>
      <c r="H6173" t="s">
        <v>767</v>
      </c>
      <c r="I6173" t="s">
        <v>778</v>
      </c>
    </row>
    <row r="6174" spans="1:9">
      <c r="A6174">
        <v>6173</v>
      </c>
      <c r="B6174" t="s">
        <v>751</v>
      </c>
      <c r="C6174" t="s">
        <v>752</v>
      </c>
      <c r="D6174">
        <v>2027</v>
      </c>
      <c r="E6174">
        <v>31799.150850000002</v>
      </c>
      <c r="F6174" t="s">
        <v>753</v>
      </c>
      <c r="G6174" t="s">
        <v>775</v>
      </c>
      <c r="H6174" t="s">
        <v>767</v>
      </c>
      <c r="I6174" t="s">
        <v>778</v>
      </c>
    </row>
    <row r="6175" spans="1:9">
      <c r="A6175">
        <v>6174</v>
      </c>
      <c r="B6175" t="s">
        <v>751</v>
      </c>
      <c r="C6175" t="s">
        <v>752</v>
      </c>
      <c r="D6175">
        <v>2028</v>
      </c>
      <c r="E6175">
        <v>31476.667460000001</v>
      </c>
      <c r="F6175" t="s">
        <v>753</v>
      </c>
      <c r="G6175" t="s">
        <v>775</v>
      </c>
      <c r="H6175" t="s">
        <v>767</v>
      </c>
      <c r="I6175" t="s">
        <v>778</v>
      </c>
    </row>
    <row r="6176" spans="1:9">
      <c r="A6176">
        <v>6175</v>
      </c>
      <c r="B6176" t="s">
        <v>751</v>
      </c>
      <c r="C6176" t="s">
        <v>752</v>
      </c>
      <c r="D6176">
        <v>2029</v>
      </c>
      <c r="E6176">
        <v>30851.826539999998</v>
      </c>
      <c r="F6176" t="s">
        <v>753</v>
      </c>
      <c r="G6176" t="s">
        <v>775</v>
      </c>
      <c r="H6176" t="s">
        <v>767</v>
      </c>
      <c r="I6176" t="s">
        <v>778</v>
      </c>
    </row>
    <row r="6177" spans="1:9">
      <c r="A6177">
        <v>6176</v>
      </c>
      <c r="B6177" t="s">
        <v>751</v>
      </c>
      <c r="C6177" t="s">
        <v>752</v>
      </c>
      <c r="D6177">
        <v>2030</v>
      </c>
      <c r="E6177">
        <v>30271.282340000002</v>
      </c>
      <c r="F6177" t="s">
        <v>753</v>
      </c>
      <c r="G6177" t="s">
        <v>775</v>
      </c>
      <c r="H6177" t="s">
        <v>767</v>
      </c>
      <c r="I6177" t="s">
        <v>778</v>
      </c>
    </row>
    <row r="6178" spans="1:9">
      <c r="A6178">
        <v>6177</v>
      </c>
      <c r="B6178" t="s">
        <v>751</v>
      </c>
      <c r="C6178" t="s">
        <v>752</v>
      </c>
      <c r="D6178">
        <v>2031</v>
      </c>
      <c r="E6178">
        <v>29923.479309999999</v>
      </c>
      <c r="F6178" t="s">
        <v>753</v>
      </c>
      <c r="G6178" t="s">
        <v>775</v>
      </c>
      <c r="H6178" t="s">
        <v>767</v>
      </c>
      <c r="I6178" t="s">
        <v>778</v>
      </c>
    </row>
    <row r="6179" spans="1:9">
      <c r="A6179">
        <v>6178</v>
      </c>
      <c r="B6179" t="s">
        <v>751</v>
      </c>
      <c r="C6179" t="s">
        <v>752</v>
      </c>
      <c r="D6179">
        <v>2032</v>
      </c>
      <c r="E6179">
        <v>29629.501459999999</v>
      </c>
      <c r="F6179" t="s">
        <v>753</v>
      </c>
      <c r="G6179" t="s">
        <v>775</v>
      </c>
      <c r="H6179" t="s">
        <v>767</v>
      </c>
      <c r="I6179" t="s">
        <v>778</v>
      </c>
    </row>
    <row r="6180" spans="1:9">
      <c r="A6180">
        <v>6179</v>
      </c>
      <c r="B6180" t="s">
        <v>751</v>
      </c>
      <c r="C6180" t="s">
        <v>752</v>
      </c>
      <c r="D6180">
        <v>2033</v>
      </c>
      <c r="E6180">
        <v>29219.249769999999</v>
      </c>
      <c r="F6180" t="s">
        <v>753</v>
      </c>
      <c r="G6180" t="s">
        <v>775</v>
      </c>
      <c r="H6180" t="s">
        <v>767</v>
      </c>
      <c r="I6180" t="s">
        <v>778</v>
      </c>
    </row>
    <row r="6181" spans="1:9">
      <c r="A6181">
        <v>6180</v>
      </c>
      <c r="B6181" t="s">
        <v>751</v>
      </c>
      <c r="C6181" t="s">
        <v>752</v>
      </c>
      <c r="D6181">
        <v>2034</v>
      </c>
      <c r="E6181">
        <v>28944.036909999999</v>
      </c>
      <c r="F6181" t="s">
        <v>753</v>
      </c>
      <c r="G6181" t="s">
        <v>775</v>
      </c>
      <c r="H6181" t="s">
        <v>767</v>
      </c>
      <c r="I6181" t="s">
        <v>778</v>
      </c>
    </row>
    <row r="6182" spans="1:9">
      <c r="A6182">
        <v>6181</v>
      </c>
      <c r="B6182" t="s">
        <v>751</v>
      </c>
      <c r="C6182" t="s">
        <v>752</v>
      </c>
      <c r="D6182">
        <v>2035</v>
      </c>
      <c r="E6182">
        <v>28662.167979999998</v>
      </c>
      <c r="F6182" t="s">
        <v>753</v>
      </c>
      <c r="G6182" t="s">
        <v>775</v>
      </c>
      <c r="H6182" t="s">
        <v>767</v>
      </c>
      <c r="I6182" t="s">
        <v>778</v>
      </c>
    </row>
    <row r="6183" spans="1:9">
      <c r="A6183">
        <v>6182</v>
      </c>
      <c r="B6183" t="s">
        <v>751</v>
      </c>
      <c r="C6183" t="s">
        <v>752</v>
      </c>
      <c r="D6183">
        <v>2036</v>
      </c>
      <c r="E6183">
        <v>28564.73648</v>
      </c>
      <c r="F6183" t="s">
        <v>753</v>
      </c>
      <c r="G6183" t="s">
        <v>775</v>
      </c>
      <c r="H6183" t="s">
        <v>767</v>
      </c>
      <c r="I6183" t="s">
        <v>778</v>
      </c>
    </row>
    <row r="6184" spans="1:9">
      <c r="A6184">
        <v>6183</v>
      </c>
      <c r="B6184" t="s">
        <v>751</v>
      </c>
      <c r="C6184" t="s">
        <v>752</v>
      </c>
      <c r="D6184">
        <v>2037</v>
      </c>
      <c r="E6184">
        <v>28287.358840000001</v>
      </c>
      <c r="F6184" t="s">
        <v>753</v>
      </c>
      <c r="G6184" t="s">
        <v>775</v>
      </c>
      <c r="H6184" t="s">
        <v>767</v>
      </c>
      <c r="I6184" t="s">
        <v>778</v>
      </c>
    </row>
    <row r="6185" spans="1:9">
      <c r="A6185">
        <v>6184</v>
      </c>
      <c r="B6185" t="s">
        <v>751</v>
      </c>
      <c r="C6185" t="s">
        <v>752</v>
      </c>
      <c r="D6185">
        <v>2038</v>
      </c>
      <c r="E6185">
        <v>28129.822980000001</v>
      </c>
      <c r="F6185" t="s">
        <v>753</v>
      </c>
      <c r="G6185" t="s">
        <v>775</v>
      </c>
      <c r="H6185" t="s">
        <v>767</v>
      </c>
      <c r="I6185" t="s">
        <v>778</v>
      </c>
    </row>
    <row r="6186" spans="1:9">
      <c r="A6186">
        <v>6185</v>
      </c>
      <c r="B6186" t="s">
        <v>751</v>
      </c>
      <c r="C6186" t="s">
        <v>752</v>
      </c>
      <c r="D6186">
        <v>2039</v>
      </c>
      <c r="E6186">
        <v>27977.266230000001</v>
      </c>
      <c r="F6186" t="s">
        <v>753</v>
      </c>
      <c r="G6186" t="s">
        <v>775</v>
      </c>
      <c r="H6186" t="s">
        <v>767</v>
      </c>
      <c r="I6186" t="s">
        <v>778</v>
      </c>
    </row>
    <row r="6187" spans="1:9">
      <c r="A6187">
        <v>6186</v>
      </c>
      <c r="B6187" t="s">
        <v>751</v>
      </c>
      <c r="C6187" t="s">
        <v>752</v>
      </c>
      <c r="D6187">
        <v>2040</v>
      </c>
      <c r="E6187">
        <v>27937.622439999999</v>
      </c>
      <c r="F6187" t="s">
        <v>753</v>
      </c>
      <c r="G6187" t="s">
        <v>775</v>
      </c>
      <c r="H6187" t="s">
        <v>767</v>
      </c>
      <c r="I6187" t="s">
        <v>778</v>
      </c>
    </row>
    <row r="6188" spans="1:9">
      <c r="A6188">
        <v>6187</v>
      </c>
      <c r="B6188" t="s">
        <v>751</v>
      </c>
      <c r="C6188" t="s">
        <v>752</v>
      </c>
      <c r="D6188">
        <v>2041</v>
      </c>
      <c r="E6188">
        <v>27771.664400000001</v>
      </c>
      <c r="F6188" t="s">
        <v>753</v>
      </c>
      <c r="G6188" t="s">
        <v>775</v>
      </c>
      <c r="H6188" t="s">
        <v>767</v>
      </c>
      <c r="I6188" t="s">
        <v>778</v>
      </c>
    </row>
    <row r="6189" spans="1:9">
      <c r="A6189">
        <v>6188</v>
      </c>
      <c r="B6189" t="s">
        <v>751</v>
      </c>
      <c r="C6189" t="s">
        <v>752</v>
      </c>
      <c r="D6189">
        <v>2042</v>
      </c>
      <c r="E6189">
        <v>27669.225450000002</v>
      </c>
      <c r="F6189" t="s">
        <v>753</v>
      </c>
      <c r="G6189" t="s">
        <v>775</v>
      </c>
      <c r="H6189" t="s">
        <v>767</v>
      </c>
      <c r="I6189" t="s">
        <v>778</v>
      </c>
    </row>
    <row r="6190" spans="1:9">
      <c r="A6190">
        <v>6189</v>
      </c>
      <c r="B6190" t="s">
        <v>751</v>
      </c>
      <c r="C6190" t="s">
        <v>752</v>
      </c>
      <c r="D6190">
        <v>2043</v>
      </c>
      <c r="E6190">
        <v>27568.317429999999</v>
      </c>
      <c r="F6190" t="s">
        <v>753</v>
      </c>
      <c r="G6190" t="s">
        <v>775</v>
      </c>
      <c r="H6190" t="s">
        <v>767</v>
      </c>
      <c r="I6190" t="s">
        <v>778</v>
      </c>
    </row>
    <row r="6191" spans="1:9">
      <c r="A6191">
        <v>6190</v>
      </c>
      <c r="B6191" t="s">
        <v>751</v>
      </c>
      <c r="C6191" t="s">
        <v>752</v>
      </c>
      <c r="D6191">
        <v>2044</v>
      </c>
      <c r="E6191">
        <v>27525.581340000001</v>
      </c>
      <c r="F6191" t="s">
        <v>753</v>
      </c>
      <c r="G6191" t="s">
        <v>775</v>
      </c>
      <c r="H6191" t="s">
        <v>767</v>
      </c>
      <c r="I6191" t="s">
        <v>778</v>
      </c>
    </row>
    <row r="6192" spans="1:9">
      <c r="A6192">
        <v>6191</v>
      </c>
      <c r="B6192" t="s">
        <v>751</v>
      </c>
      <c r="C6192" t="s">
        <v>752</v>
      </c>
      <c r="D6192">
        <v>2045</v>
      </c>
      <c r="E6192">
        <v>27359.10816</v>
      </c>
      <c r="F6192" t="s">
        <v>753</v>
      </c>
      <c r="G6192" t="s">
        <v>775</v>
      </c>
      <c r="H6192" t="s">
        <v>767</v>
      </c>
      <c r="I6192" t="s">
        <v>778</v>
      </c>
    </row>
    <row r="6193" spans="1:9">
      <c r="A6193">
        <v>6192</v>
      </c>
      <c r="B6193" t="s">
        <v>751</v>
      </c>
      <c r="C6193" t="s">
        <v>752</v>
      </c>
      <c r="D6193">
        <v>2046</v>
      </c>
      <c r="E6193">
        <v>27254.69958</v>
      </c>
      <c r="F6193" t="s">
        <v>753</v>
      </c>
      <c r="G6193" t="s">
        <v>775</v>
      </c>
      <c r="H6193" t="s">
        <v>767</v>
      </c>
      <c r="I6193" t="s">
        <v>778</v>
      </c>
    </row>
    <row r="6194" spans="1:9">
      <c r="A6194">
        <v>6193</v>
      </c>
      <c r="B6194" t="s">
        <v>751</v>
      </c>
      <c r="C6194" t="s">
        <v>752</v>
      </c>
      <c r="D6194">
        <v>2047</v>
      </c>
      <c r="E6194">
        <v>27151.57429</v>
      </c>
      <c r="F6194" t="s">
        <v>753</v>
      </c>
      <c r="G6194" t="s">
        <v>775</v>
      </c>
      <c r="H6194" t="s">
        <v>767</v>
      </c>
      <c r="I6194" t="s">
        <v>778</v>
      </c>
    </row>
    <row r="6195" spans="1:9">
      <c r="A6195">
        <v>6194</v>
      </c>
      <c r="B6195" t="s">
        <v>751</v>
      </c>
      <c r="C6195" t="s">
        <v>752</v>
      </c>
      <c r="D6195">
        <v>2048</v>
      </c>
      <c r="E6195">
        <v>27105.722580000001</v>
      </c>
      <c r="F6195" t="s">
        <v>753</v>
      </c>
      <c r="G6195" t="s">
        <v>775</v>
      </c>
      <c r="H6195" t="s">
        <v>767</v>
      </c>
      <c r="I6195" t="s">
        <v>778</v>
      </c>
    </row>
    <row r="6196" spans="1:9">
      <c r="A6196">
        <v>6195</v>
      </c>
      <c r="B6196" t="s">
        <v>751</v>
      </c>
      <c r="C6196" t="s">
        <v>752</v>
      </c>
      <c r="D6196">
        <v>2049</v>
      </c>
      <c r="E6196">
        <v>26938.929670000001</v>
      </c>
      <c r="F6196" t="s">
        <v>753</v>
      </c>
      <c r="G6196" t="s">
        <v>775</v>
      </c>
      <c r="H6196" t="s">
        <v>767</v>
      </c>
      <c r="I6196" t="s">
        <v>778</v>
      </c>
    </row>
    <row r="6197" spans="1:9">
      <c r="A6197">
        <v>6196</v>
      </c>
      <c r="B6197" t="s">
        <v>751</v>
      </c>
      <c r="C6197" t="s">
        <v>752</v>
      </c>
      <c r="D6197">
        <v>2050</v>
      </c>
      <c r="E6197">
        <v>26775.476610000002</v>
      </c>
      <c r="F6197" t="s">
        <v>753</v>
      </c>
      <c r="G6197" t="s">
        <v>775</v>
      </c>
      <c r="H6197" t="s">
        <v>767</v>
      </c>
      <c r="I6197" t="s">
        <v>778</v>
      </c>
    </row>
    <row r="6198" spans="1:9">
      <c r="A6198">
        <v>6197</v>
      </c>
      <c r="B6198" t="s">
        <v>751</v>
      </c>
      <c r="C6198" t="s">
        <v>756</v>
      </c>
      <c r="D6198">
        <v>1990</v>
      </c>
      <c r="E6198">
        <v>335.67906394850041</v>
      </c>
      <c r="F6198" t="s">
        <v>753</v>
      </c>
      <c r="G6198" t="s">
        <v>775</v>
      </c>
      <c r="H6198" t="s">
        <v>767</v>
      </c>
      <c r="I6198" t="s">
        <v>778</v>
      </c>
    </row>
    <row r="6199" spans="1:9">
      <c r="A6199">
        <v>6198</v>
      </c>
      <c r="B6199" t="s">
        <v>751</v>
      </c>
      <c r="C6199" t="s">
        <v>756</v>
      </c>
      <c r="D6199">
        <v>1991</v>
      </c>
      <c r="E6199">
        <v>371.90615144239018</v>
      </c>
      <c r="F6199" t="s">
        <v>753</v>
      </c>
      <c r="G6199" t="s">
        <v>775</v>
      </c>
      <c r="H6199" t="s">
        <v>767</v>
      </c>
      <c r="I6199" t="s">
        <v>778</v>
      </c>
    </row>
    <row r="6200" spans="1:9">
      <c r="A6200">
        <v>6199</v>
      </c>
      <c r="B6200" t="s">
        <v>751</v>
      </c>
      <c r="C6200" t="s">
        <v>756</v>
      </c>
      <c r="D6200">
        <v>1992</v>
      </c>
      <c r="E6200">
        <v>394.76661750439598</v>
      </c>
      <c r="F6200" t="s">
        <v>753</v>
      </c>
      <c r="G6200" t="s">
        <v>775</v>
      </c>
      <c r="H6200" t="s">
        <v>767</v>
      </c>
      <c r="I6200" t="s">
        <v>778</v>
      </c>
    </row>
    <row r="6201" spans="1:9">
      <c r="A6201">
        <v>6200</v>
      </c>
      <c r="B6201" t="s">
        <v>751</v>
      </c>
      <c r="C6201" t="s">
        <v>756</v>
      </c>
      <c r="D6201">
        <v>1993</v>
      </c>
      <c r="E6201">
        <v>442.64120134394068</v>
      </c>
      <c r="F6201" t="s">
        <v>753</v>
      </c>
      <c r="G6201" t="s">
        <v>775</v>
      </c>
      <c r="H6201" t="s">
        <v>767</v>
      </c>
      <c r="I6201" t="s">
        <v>778</v>
      </c>
    </row>
    <row r="6202" spans="1:9">
      <c r="A6202">
        <v>6201</v>
      </c>
      <c r="B6202" t="s">
        <v>751</v>
      </c>
      <c r="C6202" t="s">
        <v>756</v>
      </c>
      <c r="D6202">
        <v>1994</v>
      </c>
      <c r="E6202">
        <v>500.41393501738128</v>
      </c>
      <c r="F6202" t="s">
        <v>753</v>
      </c>
      <c r="G6202" t="s">
        <v>775</v>
      </c>
      <c r="H6202" t="s">
        <v>767</v>
      </c>
      <c r="I6202" t="s">
        <v>778</v>
      </c>
    </row>
    <row r="6203" spans="1:9">
      <c r="A6203">
        <v>6202</v>
      </c>
      <c r="B6203" t="s">
        <v>751</v>
      </c>
      <c r="C6203" t="s">
        <v>756</v>
      </c>
      <c r="D6203">
        <v>1995</v>
      </c>
      <c r="E6203">
        <v>582.37680143737566</v>
      </c>
      <c r="F6203" t="s">
        <v>753</v>
      </c>
      <c r="G6203" t="s">
        <v>775</v>
      </c>
      <c r="H6203" t="s">
        <v>767</v>
      </c>
      <c r="I6203" t="s">
        <v>778</v>
      </c>
    </row>
    <row r="6204" spans="1:9">
      <c r="A6204">
        <v>6203</v>
      </c>
      <c r="B6204" t="s">
        <v>751</v>
      </c>
      <c r="C6204" t="s">
        <v>756</v>
      </c>
      <c r="D6204">
        <v>1996</v>
      </c>
      <c r="E6204">
        <v>541.38352746514397</v>
      </c>
      <c r="F6204" t="s">
        <v>753</v>
      </c>
      <c r="G6204" t="s">
        <v>775</v>
      </c>
      <c r="H6204" t="s">
        <v>767</v>
      </c>
      <c r="I6204" t="s">
        <v>778</v>
      </c>
    </row>
    <row r="6205" spans="1:9">
      <c r="A6205">
        <v>6204</v>
      </c>
      <c r="B6205" t="s">
        <v>751</v>
      </c>
      <c r="C6205" t="s">
        <v>756</v>
      </c>
      <c r="D6205">
        <v>1997</v>
      </c>
      <c r="E6205">
        <v>568.00527997500399</v>
      </c>
      <c r="F6205" t="s">
        <v>753</v>
      </c>
      <c r="G6205" t="s">
        <v>775</v>
      </c>
      <c r="H6205" t="s">
        <v>767</v>
      </c>
      <c r="I6205" t="s">
        <v>778</v>
      </c>
    </row>
    <row r="6206" spans="1:9">
      <c r="A6206">
        <v>6205</v>
      </c>
      <c r="B6206" t="s">
        <v>751</v>
      </c>
      <c r="C6206" t="s">
        <v>756</v>
      </c>
      <c r="D6206">
        <v>1998</v>
      </c>
      <c r="E6206">
        <v>644.77509585238522</v>
      </c>
      <c r="F6206" t="s">
        <v>753</v>
      </c>
      <c r="G6206" t="s">
        <v>775</v>
      </c>
      <c r="H6206" t="s">
        <v>767</v>
      </c>
      <c r="I6206" t="s">
        <v>778</v>
      </c>
    </row>
    <row r="6207" spans="1:9">
      <c r="A6207">
        <v>6206</v>
      </c>
      <c r="B6207" t="s">
        <v>751</v>
      </c>
      <c r="C6207" t="s">
        <v>756</v>
      </c>
      <c r="D6207">
        <v>1999</v>
      </c>
      <c r="E6207">
        <v>743.1827698796393</v>
      </c>
      <c r="F6207" t="s">
        <v>753</v>
      </c>
      <c r="G6207" t="s">
        <v>775</v>
      </c>
      <c r="H6207" t="s">
        <v>767</v>
      </c>
      <c r="I6207" t="s">
        <v>778</v>
      </c>
    </row>
    <row r="6208" spans="1:9">
      <c r="A6208">
        <v>6207</v>
      </c>
      <c r="B6208" t="s">
        <v>751</v>
      </c>
      <c r="C6208" t="s">
        <v>756</v>
      </c>
      <c r="D6208">
        <v>2000</v>
      </c>
      <c r="E6208">
        <v>790.77977704553166</v>
      </c>
      <c r="F6208" t="s">
        <v>753</v>
      </c>
      <c r="G6208" t="s">
        <v>775</v>
      </c>
      <c r="H6208" t="s">
        <v>767</v>
      </c>
      <c r="I6208" t="s">
        <v>778</v>
      </c>
    </row>
    <row r="6209" spans="1:9">
      <c r="A6209">
        <v>6208</v>
      </c>
      <c r="B6209" t="s">
        <v>751</v>
      </c>
      <c r="C6209" t="s">
        <v>756</v>
      </c>
      <c r="D6209">
        <v>2001</v>
      </c>
      <c r="E6209">
        <v>901.74608380166364</v>
      </c>
      <c r="F6209" t="s">
        <v>753</v>
      </c>
      <c r="G6209" t="s">
        <v>775</v>
      </c>
      <c r="H6209" t="s">
        <v>767</v>
      </c>
      <c r="I6209" t="s">
        <v>778</v>
      </c>
    </row>
    <row r="6210" spans="1:9">
      <c r="A6210">
        <v>6209</v>
      </c>
      <c r="B6210" t="s">
        <v>751</v>
      </c>
      <c r="C6210" t="s">
        <v>756</v>
      </c>
      <c r="D6210">
        <v>2002</v>
      </c>
      <c r="E6210">
        <v>1033.900568909587</v>
      </c>
      <c r="F6210" t="s">
        <v>753</v>
      </c>
      <c r="G6210" t="s">
        <v>775</v>
      </c>
      <c r="H6210" t="s">
        <v>767</v>
      </c>
      <c r="I6210" t="s">
        <v>778</v>
      </c>
    </row>
    <row r="6211" spans="1:9">
      <c r="A6211">
        <v>6210</v>
      </c>
      <c r="B6211" t="s">
        <v>751</v>
      </c>
      <c r="C6211" t="s">
        <v>756</v>
      </c>
      <c r="D6211">
        <v>2003</v>
      </c>
      <c r="E6211">
        <v>1001.7259658456539</v>
      </c>
      <c r="F6211" t="s">
        <v>753</v>
      </c>
      <c r="G6211" t="s">
        <v>775</v>
      </c>
      <c r="H6211" t="s">
        <v>767</v>
      </c>
      <c r="I6211" t="s">
        <v>778</v>
      </c>
    </row>
    <row r="6212" spans="1:9">
      <c r="A6212">
        <v>6211</v>
      </c>
      <c r="B6212" t="s">
        <v>751</v>
      </c>
      <c r="C6212" t="s">
        <v>756</v>
      </c>
      <c r="D6212">
        <v>2004</v>
      </c>
      <c r="E6212">
        <v>1006.908266386383</v>
      </c>
      <c r="F6212" t="s">
        <v>753</v>
      </c>
      <c r="G6212" t="s">
        <v>775</v>
      </c>
      <c r="H6212" t="s">
        <v>767</v>
      </c>
      <c r="I6212" t="s">
        <v>778</v>
      </c>
    </row>
    <row r="6213" spans="1:9">
      <c r="A6213">
        <v>6212</v>
      </c>
      <c r="B6213" t="s">
        <v>751</v>
      </c>
      <c r="C6213" t="s">
        <v>756</v>
      </c>
      <c r="D6213">
        <v>2005</v>
      </c>
      <c r="E6213">
        <v>1064.1014056601909</v>
      </c>
      <c r="F6213" t="s">
        <v>753</v>
      </c>
      <c r="G6213" t="s">
        <v>775</v>
      </c>
      <c r="H6213" t="s">
        <v>767</v>
      </c>
      <c r="I6213" t="s">
        <v>778</v>
      </c>
    </row>
    <row r="6214" spans="1:9">
      <c r="A6214">
        <v>6213</v>
      </c>
      <c r="B6214" t="s">
        <v>751</v>
      </c>
      <c r="C6214" t="s">
        <v>756</v>
      </c>
      <c r="D6214">
        <v>2006</v>
      </c>
      <c r="E6214">
        <v>929.82371535332504</v>
      </c>
      <c r="F6214" t="s">
        <v>753</v>
      </c>
      <c r="G6214" t="s">
        <v>775</v>
      </c>
      <c r="H6214" t="s">
        <v>767</v>
      </c>
      <c r="I6214" t="s">
        <v>778</v>
      </c>
    </row>
    <row r="6215" spans="1:9">
      <c r="A6215">
        <v>6214</v>
      </c>
      <c r="B6215" t="s">
        <v>751</v>
      </c>
      <c r="C6215" t="s">
        <v>756</v>
      </c>
      <c r="D6215">
        <v>2007</v>
      </c>
      <c r="E6215">
        <v>995.82021588839643</v>
      </c>
      <c r="F6215" t="s">
        <v>753</v>
      </c>
      <c r="G6215" t="s">
        <v>775</v>
      </c>
      <c r="H6215" t="s">
        <v>767</v>
      </c>
      <c r="I6215" t="s">
        <v>778</v>
      </c>
    </row>
    <row r="6216" spans="1:9">
      <c r="A6216">
        <v>6215</v>
      </c>
      <c r="B6216" t="s">
        <v>751</v>
      </c>
      <c r="C6216" t="s">
        <v>756</v>
      </c>
      <c r="D6216">
        <v>2008</v>
      </c>
      <c r="E6216">
        <v>942.63769462898597</v>
      </c>
      <c r="F6216" t="s">
        <v>753</v>
      </c>
      <c r="G6216" t="s">
        <v>775</v>
      </c>
      <c r="H6216" t="s">
        <v>767</v>
      </c>
      <c r="I6216" t="s">
        <v>778</v>
      </c>
    </row>
    <row r="6217" spans="1:9">
      <c r="A6217">
        <v>6216</v>
      </c>
      <c r="B6217" t="s">
        <v>751</v>
      </c>
      <c r="C6217" t="s">
        <v>756</v>
      </c>
      <c r="D6217">
        <v>2009</v>
      </c>
      <c r="E6217">
        <v>965.77074532463757</v>
      </c>
      <c r="F6217" t="s">
        <v>753</v>
      </c>
      <c r="G6217" t="s">
        <v>775</v>
      </c>
      <c r="H6217" t="s">
        <v>767</v>
      </c>
      <c r="I6217" t="s">
        <v>778</v>
      </c>
    </row>
    <row r="6218" spans="1:9">
      <c r="A6218">
        <v>6217</v>
      </c>
      <c r="B6218" t="s">
        <v>751</v>
      </c>
      <c r="C6218" t="s">
        <v>756</v>
      </c>
      <c r="D6218">
        <v>2010</v>
      </c>
      <c r="E6218">
        <v>961.19529073333365</v>
      </c>
      <c r="F6218" t="s">
        <v>753</v>
      </c>
      <c r="G6218" t="s">
        <v>775</v>
      </c>
      <c r="H6218" t="s">
        <v>767</v>
      </c>
      <c r="I6218" t="s">
        <v>778</v>
      </c>
    </row>
    <row r="6219" spans="1:9">
      <c r="A6219">
        <v>6218</v>
      </c>
      <c r="B6219" t="s">
        <v>751</v>
      </c>
      <c r="C6219" t="s">
        <v>756</v>
      </c>
      <c r="D6219">
        <v>2011</v>
      </c>
      <c r="E6219">
        <v>1019.706721924638</v>
      </c>
      <c r="F6219" t="s">
        <v>753</v>
      </c>
      <c r="G6219" t="s">
        <v>775</v>
      </c>
      <c r="H6219" t="s">
        <v>767</v>
      </c>
      <c r="I6219" t="s">
        <v>778</v>
      </c>
    </row>
    <row r="6220" spans="1:9">
      <c r="A6220">
        <v>6219</v>
      </c>
      <c r="B6220" t="s">
        <v>751</v>
      </c>
      <c r="C6220" t="s">
        <v>756</v>
      </c>
      <c r="D6220">
        <v>2012</v>
      </c>
      <c r="E6220">
        <v>1056.7803060434801</v>
      </c>
      <c r="F6220" t="s">
        <v>753</v>
      </c>
      <c r="G6220" t="s">
        <v>775</v>
      </c>
      <c r="H6220" t="s">
        <v>767</v>
      </c>
      <c r="I6220" t="s">
        <v>778</v>
      </c>
    </row>
    <row r="6221" spans="1:9">
      <c r="A6221">
        <v>6220</v>
      </c>
      <c r="B6221" t="s">
        <v>751</v>
      </c>
      <c r="C6221" t="s">
        <v>756</v>
      </c>
      <c r="D6221">
        <v>2013</v>
      </c>
      <c r="E6221">
        <v>965.93459042028996</v>
      </c>
      <c r="F6221" t="s">
        <v>753</v>
      </c>
      <c r="G6221" t="s">
        <v>775</v>
      </c>
      <c r="H6221" t="s">
        <v>767</v>
      </c>
      <c r="I6221" t="s">
        <v>778</v>
      </c>
    </row>
    <row r="6222" spans="1:9">
      <c r="A6222">
        <v>6221</v>
      </c>
      <c r="B6222" t="s">
        <v>751</v>
      </c>
      <c r="C6222" t="s">
        <v>756</v>
      </c>
      <c r="D6222">
        <v>2014</v>
      </c>
      <c r="E6222">
        <v>998.76015646956603</v>
      </c>
      <c r="F6222" t="s">
        <v>753</v>
      </c>
      <c r="G6222" t="s">
        <v>775</v>
      </c>
      <c r="H6222" t="s">
        <v>767</v>
      </c>
      <c r="I6222" t="s">
        <v>778</v>
      </c>
    </row>
    <row r="6223" spans="1:9">
      <c r="A6223">
        <v>6222</v>
      </c>
      <c r="B6223" t="s">
        <v>751</v>
      </c>
      <c r="C6223" t="s">
        <v>756</v>
      </c>
      <c r="D6223">
        <v>2015</v>
      </c>
      <c r="E6223">
        <v>1050.237449257972</v>
      </c>
      <c r="F6223" t="s">
        <v>753</v>
      </c>
      <c r="G6223" t="s">
        <v>775</v>
      </c>
      <c r="H6223" t="s">
        <v>767</v>
      </c>
      <c r="I6223" t="s">
        <v>778</v>
      </c>
    </row>
    <row r="6224" spans="1:9">
      <c r="A6224">
        <v>6223</v>
      </c>
      <c r="B6224" t="s">
        <v>751</v>
      </c>
      <c r="C6224" t="s">
        <v>756</v>
      </c>
      <c r="D6224">
        <v>2016</v>
      </c>
      <c r="E6224">
        <v>998.14629608116036</v>
      </c>
      <c r="F6224" t="s">
        <v>753</v>
      </c>
      <c r="G6224" t="s">
        <v>775</v>
      </c>
      <c r="H6224" t="s">
        <v>767</v>
      </c>
      <c r="I6224" t="s">
        <v>778</v>
      </c>
    </row>
    <row r="6225" spans="1:9">
      <c r="A6225">
        <v>6224</v>
      </c>
      <c r="B6225" t="s">
        <v>751</v>
      </c>
      <c r="C6225" t="s">
        <v>756</v>
      </c>
      <c r="D6225">
        <v>2017</v>
      </c>
      <c r="E6225">
        <v>967.0877161318848</v>
      </c>
      <c r="F6225" t="s">
        <v>753</v>
      </c>
      <c r="G6225" t="s">
        <v>775</v>
      </c>
      <c r="H6225" t="s">
        <v>767</v>
      </c>
      <c r="I6225" t="s">
        <v>778</v>
      </c>
    </row>
    <row r="6226" spans="1:9">
      <c r="A6226">
        <v>6225</v>
      </c>
      <c r="B6226" t="s">
        <v>751</v>
      </c>
      <c r="C6226" t="s">
        <v>756</v>
      </c>
      <c r="D6226">
        <v>2018</v>
      </c>
      <c r="E6226">
        <v>1016.543726063769</v>
      </c>
      <c r="F6226" t="s">
        <v>753</v>
      </c>
      <c r="G6226" t="s">
        <v>775</v>
      </c>
      <c r="H6226" t="s">
        <v>767</v>
      </c>
      <c r="I6226" t="s">
        <v>778</v>
      </c>
    </row>
    <row r="6227" spans="1:9">
      <c r="A6227">
        <v>6226</v>
      </c>
      <c r="B6227" t="s">
        <v>751</v>
      </c>
      <c r="C6227" t="s">
        <v>756</v>
      </c>
      <c r="D6227">
        <v>2019</v>
      </c>
      <c r="E6227">
        <v>1020.503379547827</v>
      </c>
      <c r="F6227" t="s">
        <v>753</v>
      </c>
      <c r="G6227" t="s">
        <v>775</v>
      </c>
      <c r="H6227" t="s">
        <v>767</v>
      </c>
      <c r="I6227" t="s">
        <v>778</v>
      </c>
    </row>
    <row r="6228" spans="1:9">
      <c r="A6228">
        <v>6227</v>
      </c>
      <c r="B6228" t="s">
        <v>751</v>
      </c>
      <c r="C6228" t="s">
        <v>756</v>
      </c>
      <c r="D6228">
        <v>2020</v>
      </c>
      <c r="E6228">
        <v>951.5068264405802</v>
      </c>
      <c r="F6228" t="s">
        <v>753</v>
      </c>
      <c r="G6228" t="s">
        <v>775</v>
      </c>
      <c r="H6228" t="s">
        <v>767</v>
      </c>
      <c r="I6228" t="s">
        <v>778</v>
      </c>
    </row>
    <row r="6229" spans="1:9">
      <c r="A6229">
        <v>6228</v>
      </c>
      <c r="B6229" t="s">
        <v>751</v>
      </c>
      <c r="C6229" t="s">
        <v>756</v>
      </c>
      <c r="D6229">
        <v>2021</v>
      </c>
      <c r="E6229">
        <v>908.82402129710204</v>
      </c>
      <c r="F6229" t="s">
        <v>753</v>
      </c>
      <c r="G6229" t="s">
        <v>775</v>
      </c>
      <c r="H6229" t="s">
        <v>767</v>
      </c>
      <c r="I6229" t="s">
        <v>778</v>
      </c>
    </row>
    <row r="6230" spans="1:9">
      <c r="A6230">
        <v>6229</v>
      </c>
      <c r="B6230" t="s">
        <v>751</v>
      </c>
      <c r="C6230" t="s">
        <v>756</v>
      </c>
      <c r="D6230">
        <v>2022</v>
      </c>
      <c r="E6230">
        <v>824.15120790072501</v>
      </c>
      <c r="F6230" t="s">
        <v>753</v>
      </c>
      <c r="G6230" t="s">
        <v>775</v>
      </c>
      <c r="H6230" t="s">
        <v>767</v>
      </c>
      <c r="I6230" t="s">
        <v>778</v>
      </c>
    </row>
    <row r="6231" spans="1:9">
      <c r="A6231">
        <v>6230</v>
      </c>
      <c r="B6231" t="s">
        <v>751</v>
      </c>
      <c r="C6231" t="s">
        <v>756</v>
      </c>
      <c r="D6231">
        <v>2023</v>
      </c>
      <c r="E6231">
        <v>699.42705551304402</v>
      </c>
      <c r="F6231" t="s">
        <v>753</v>
      </c>
      <c r="G6231" t="s">
        <v>775</v>
      </c>
      <c r="H6231" t="s">
        <v>767</v>
      </c>
      <c r="I6231" t="s">
        <v>778</v>
      </c>
    </row>
    <row r="6232" spans="1:9">
      <c r="A6232">
        <v>6231</v>
      </c>
      <c r="B6232" t="s">
        <v>751</v>
      </c>
      <c r="C6232" t="s">
        <v>756</v>
      </c>
      <c r="D6232">
        <v>2024</v>
      </c>
      <c r="E6232">
        <v>774.61011370000006</v>
      </c>
      <c r="F6232" t="s">
        <v>753</v>
      </c>
      <c r="G6232" t="s">
        <v>775</v>
      </c>
      <c r="H6232" t="s">
        <v>767</v>
      </c>
      <c r="I6232" t="s">
        <v>778</v>
      </c>
    </row>
    <row r="6233" spans="1:9">
      <c r="A6233">
        <v>6232</v>
      </c>
      <c r="B6233" t="s">
        <v>751</v>
      </c>
      <c r="C6233" t="s">
        <v>756</v>
      </c>
      <c r="D6233">
        <v>2025</v>
      </c>
      <c r="E6233">
        <v>766.04570539999997</v>
      </c>
      <c r="F6233" t="s">
        <v>753</v>
      </c>
      <c r="G6233" t="s">
        <v>775</v>
      </c>
      <c r="H6233" t="s">
        <v>767</v>
      </c>
      <c r="I6233" t="s">
        <v>778</v>
      </c>
    </row>
    <row r="6234" spans="1:9">
      <c r="A6234">
        <v>6233</v>
      </c>
      <c r="B6234" t="s">
        <v>751</v>
      </c>
      <c r="C6234" t="s">
        <v>756</v>
      </c>
      <c r="D6234">
        <v>2026</v>
      </c>
      <c r="E6234">
        <v>757.9287243</v>
      </c>
      <c r="F6234" t="s">
        <v>753</v>
      </c>
      <c r="G6234" t="s">
        <v>775</v>
      </c>
      <c r="H6234" t="s">
        <v>767</v>
      </c>
      <c r="I6234" t="s">
        <v>778</v>
      </c>
    </row>
    <row r="6235" spans="1:9">
      <c r="A6235">
        <v>6234</v>
      </c>
      <c r="B6235" t="s">
        <v>751</v>
      </c>
      <c r="C6235" t="s">
        <v>756</v>
      </c>
      <c r="D6235">
        <v>2027</v>
      </c>
      <c r="E6235">
        <v>749.82991600000003</v>
      </c>
      <c r="F6235" t="s">
        <v>753</v>
      </c>
      <c r="G6235" t="s">
        <v>775</v>
      </c>
      <c r="H6235" t="s">
        <v>767</v>
      </c>
      <c r="I6235" t="s">
        <v>778</v>
      </c>
    </row>
    <row r="6236" spans="1:9">
      <c r="A6236">
        <v>6235</v>
      </c>
      <c r="B6236" t="s">
        <v>751</v>
      </c>
      <c r="C6236" t="s">
        <v>756</v>
      </c>
      <c r="D6236">
        <v>2028</v>
      </c>
      <c r="E6236">
        <v>741.67401170000005</v>
      </c>
      <c r="F6236" t="s">
        <v>753</v>
      </c>
      <c r="G6236" t="s">
        <v>775</v>
      </c>
      <c r="H6236" t="s">
        <v>767</v>
      </c>
      <c r="I6236" t="s">
        <v>778</v>
      </c>
    </row>
    <row r="6237" spans="1:9">
      <c r="A6237">
        <v>6236</v>
      </c>
      <c r="B6237" t="s">
        <v>751</v>
      </c>
      <c r="C6237" t="s">
        <v>756</v>
      </c>
      <c r="D6237">
        <v>2029</v>
      </c>
      <c r="E6237">
        <v>733.54197539999996</v>
      </c>
      <c r="F6237" t="s">
        <v>753</v>
      </c>
      <c r="G6237" t="s">
        <v>775</v>
      </c>
      <c r="H6237" t="s">
        <v>767</v>
      </c>
      <c r="I6237" t="s">
        <v>778</v>
      </c>
    </row>
    <row r="6238" spans="1:9">
      <c r="A6238">
        <v>6237</v>
      </c>
      <c r="B6238" t="s">
        <v>751</v>
      </c>
      <c r="C6238" t="s">
        <v>756</v>
      </c>
      <c r="D6238">
        <v>2030</v>
      </c>
      <c r="E6238">
        <v>725.40050369999994</v>
      </c>
      <c r="F6238" t="s">
        <v>753</v>
      </c>
      <c r="G6238" t="s">
        <v>775</v>
      </c>
      <c r="H6238" t="s">
        <v>767</v>
      </c>
      <c r="I6238" t="s">
        <v>778</v>
      </c>
    </row>
    <row r="6239" spans="1:9">
      <c r="A6239">
        <v>6238</v>
      </c>
      <c r="B6239" t="s">
        <v>751</v>
      </c>
      <c r="C6239" t="s">
        <v>756</v>
      </c>
      <c r="D6239">
        <v>2031</v>
      </c>
      <c r="E6239">
        <v>717.26629700000001</v>
      </c>
      <c r="F6239" t="s">
        <v>753</v>
      </c>
      <c r="G6239" t="s">
        <v>775</v>
      </c>
      <c r="H6239" t="s">
        <v>767</v>
      </c>
      <c r="I6239" t="s">
        <v>778</v>
      </c>
    </row>
    <row r="6240" spans="1:9">
      <c r="A6240">
        <v>6239</v>
      </c>
      <c r="B6240" t="s">
        <v>751</v>
      </c>
      <c r="C6240" t="s">
        <v>756</v>
      </c>
      <c r="D6240">
        <v>2032</v>
      </c>
      <c r="E6240">
        <v>709.13935570000001</v>
      </c>
      <c r="F6240" t="s">
        <v>753</v>
      </c>
      <c r="G6240" t="s">
        <v>775</v>
      </c>
      <c r="H6240" t="s">
        <v>767</v>
      </c>
      <c r="I6240" t="s">
        <v>778</v>
      </c>
    </row>
    <row r="6241" spans="1:9">
      <c r="A6241">
        <v>6240</v>
      </c>
      <c r="B6241" t="s">
        <v>751</v>
      </c>
      <c r="C6241" t="s">
        <v>756</v>
      </c>
      <c r="D6241">
        <v>2033</v>
      </c>
      <c r="E6241">
        <v>701.01967960000002</v>
      </c>
      <c r="F6241" t="s">
        <v>753</v>
      </c>
      <c r="G6241" t="s">
        <v>775</v>
      </c>
      <c r="H6241" t="s">
        <v>767</v>
      </c>
      <c r="I6241" t="s">
        <v>778</v>
      </c>
    </row>
    <row r="6242" spans="1:9">
      <c r="A6242">
        <v>6241</v>
      </c>
      <c r="B6242" t="s">
        <v>751</v>
      </c>
      <c r="C6242" t="s">
        <v>756</v>
      </c>
      <c r="D6242">
        <v>2034</v>
      </c>
      <c r="E6242">
        <v>692.90726870000003</v>
      </c>
      <c r="F6242" t="s">
        <v>753</v>
      </c>
      <c r="G6242" t="s">
        <v>775</v>
      </c>
      <c r="H6242" t="s">
        <v>767</v>
      </c>
      <c r="I6242" t="s">
        <v>778</v>
      </c>
    </row>
    <row r="6243" spans="1:9">
      <c r="A6243">
        <v>6242</v>
      </c>
      <c r="B6243" t="s">
        <v>751</v>
      </c>
      <c r="C6243" t="s">
        <v>756</v>
      </c>
      <c r="D6243">
        <v>2035</v>
      </c>
      <c r="E6243">
        <v>684.80212310000002</v>
      </c>
      <c r="F6243" t="s">
        <v>753</v>
      </c>
      <c r="G6243" t="s">
        <v>775</v>
      </c>
      <c r="H6243" t="s">
        <v>767</v>
      </c>
      <c r="I6243" t="s">
        <v>778</v>
      </c>
    </row>
    <row r="6244" spans="1:9">
      <c r="A6244">
        <v>6243</v>
      </c>
      <c r="B6244" t="s">
        <v>751</v>
      </c>
      <c r="C6244" t="s">
        <v>756</v>
      </c>
      <c r="D6244">
        <v>2036</v>
      </c>
      <c r="E6244">
        <v>680.33407420000003</v>
      </c>
      <c r="F6244" t="s">
        <v>753</v>
      </c>
      <c r="G6244" t="s">
        <v>775</v>
      </c>
      <c r="H6244" t="s">
        <v>767</v>
      </c>
      <c r="I6244" t="s">
        <v>778</v>
      </c>
    </row>
    <row r="6245" spans="1:9">
      <c r="A6245">
        <v>6244</v>
      </c>
      <c r="B6245" t="s">
        <v>751</v>
      </c>
      <c r="C6245" t="s">
        <v>756</v>
      </c>
      <c r="D6245">
        <v>2037</v>
      </c>
      <c r="E6245">
        <v>675.86989919999996</v>
      </c>
      <c r="F6245" t="s">
        <v>753</v>
      </c>
      <c r="G6245" t="s">
        <v>775</v>
      </c>
      <c r="H6245" t="s">
        <v>767</v>
      </c>
      <c r="I6245" t="s">
        <v>778</v>
      </c>
    </row>
    <row r="6246" spans="1:9">
      <c r="A6246">
        <v>6245</v>
      </c>
      <c r="B6246" t="s">
        <v>751</v>
      </c>
      <c r="C6246" t="s">
        <v>756</v>
      </c>
      <c r="D6246">
        <v>2038</v>
      </c>
      <c r="E6246">
        <v>671.40959999999995</v>
      </c>
      <c r="F6246" t="s">
        <v>753</v>
      </c>
      <c r="G6246" t="s">
        <v>775</v>
      </c>
      <c r="H6246" t="s">
        <v>767</v>
      </c>
      <c r="I6246" t="s">
        <v>778</v>
      </c>
    </row>
    <row r="6247" spans="1:9">
      <c r="A6247">
        <v>6246</v>
      </c>
      <c r="B6247" t="s">
        <v>751</v>
      </c>
      <c r="C6247" t="s">
        <v>756</v>
      </c>
      <c r="D6247">
        <v>2039</v>
      </c>
      <c r="E6247">
        <v>666.9531753</v>
      </c>
      <c r="F6247" t="s">
        <v>753</v>
      </c>
      <c r="G6247" t="s">
        <v>775</v>
      </c>
      <c r="H6247" t="s">
        <v>767</v>
      </c>
      <c r="I6247" t="s">
        <v>778</v>
      </c>
    </row>
    <row r="6248" spans="1:9">
      <c r="A6248">
        <v>6247</v>
      </c>
      <c r="B6248" t="s">
        <v>751</v>
      </c>
      <c r="C6248" t="s">
        <v>756</v>
      </c>
      <c r="D6248">
        <v>2040</v>
      </c>
      <c r="E6248">
        <v>662.50062490000005</v>
      </c>
      <c r="F6248" t="s">
        <v>753</v>
      </c>
      <c r="G6248" t="s">
        <v>775</v>
      </c>
      <c r="H6248" t="s">
        <v>767</v>
      </c>
      <c r="I6248" t="s">
        <v>778</v>
      </c>
    </row>
    <row r="6249" spans="1:9">
      <c r="A6249">
        <v>6248</v>
      </c>
      <c r="B6249" t="s">
        <v>751</v>
      </c>
      <c r="C6249" t="s">
        <v>756</v>
      </c>
      <c r="D6249">
        <v>2041</v>
      </c>
      <c r="E6249">
        <v>658.05195000000003</v>
      </c>
      <c r="F6249" t="s">
        <v>753</v>
      </c>
      <c r="G6249" t="s">
        <v>775</v>
      </c>
      <c r="H6249" t="s">
        <v>767</v>
      </c>
      <c r="I6249" t="s">
        <v>778</v>
      </c>
    </row>
    <row r="6250" spans="1:9">
      <c r="A6250">
        <v>6249</v>
      </c>
      <c r="B6250" t="s">
        <v>751</v>
      </c>
      <c r="C6250" t="s">
        <v>756</v>
      </c>
      <c r="D6250">
        <v>2042</v>
      </c>
      <c r="E6250">
        <v>653.60714970000004</v>
      </c>
      <c r="F6250" t="s">
        <v>753</v>
      </c>
      <c r="G6250" t="s">
        <v>775</v>
      </c>
      <c r="H6250" t="s">
        <v>767</v>
      </c>
      <c r="I6250" t="s">
        <v>778</v>
      </c>
    </row>
    <row r="6251" spans="1:9">
      <c r="A6251">
        <v>6250</v>
      </c>
      <c r="B6251" t="s">
        <v>751</v>
      </c>
      <c r="C6251" t="s">
        <v>756</v>
      </c>
      <c r="D6251">
        <v>2043</v>
      </c>
      <c r="E6251">
        <v>649.16622359999997</v>
      </c>
      <c r="F6251" t="s">
        <v>753</v>
      </c>
      <c r="G6251" t="s">
        <v>775</v>
      </c>
      <c r="H6251" t="s">
        <v>767</v>
      </c>
      <c r="I6251" t="s">
        <v>778</v>
      </c>
    </row>
    <row r="6252" spans="1:9">
      <c r="A6252">
        <v>6251</v>
      </c>
      <c r="B6252" t="s">
        <v>751</v>
      </c>
      <c r="C6252" t="s">
        <v>756</v>
      </c>
      <c r="D6252">
        <v>2044</v>
      </c>
      <c r="E6252">
        <v>644.72917299999995</v>
      </c>
      <c r="F6252" t="s">
        <v>753</v>
      </c>
      <c r="G6252" t="s">
        <v>775</v>
      </c>
      <c r="H6252" t="s">
        <v>767</v>
      </c>
      <c r="I6252" t="s">
        <v>778</v>
      </c>
    </row>
    <row r="6253" spans="1:9">
      <c r="A6253">
        <v>6252</v>
      </c>
      <c r="B6253" t="s">
        <v>751</v>
      </c>
      <c r="C6253" t="s">
        <v>756</v>
      </c>
      <c r="D6253">
        <v>2045</v>
      </c>
      <c r="E6253">
        <v>640.29599729999995</v>
      </c>
      <c r="F6253" t="s">
        <v>753</v>
      </c>
      <c r="G6253" t="s">
        <v>775</v>
      </c>
      <c r="H6253" t="s">
        <v>767</v>
      </c>
      <c r="I6253" t="s">
        <v>778</v>
      </c>
    </row>
    <row r="6254" spans="1:9">
      <c r="A6254">
        <v>6253</v>
      </c>
      <c r="B6254" t="s">
        <v>751</v>
      </c>
      <c r="C6254" t="s">
        <v>756</v>
      </c>
      <c r="D6254">
        <v>2046</v>
      </c>
      <c r="E6254">
        <v>635.86669559999996</v>
      </c>
      <c r="F6254" t="s">
        <v>753</v>
      </c>
      <c r="G6254" t="s">
        <v>775</v>
      </c>
      <c r="H6254" t="s">
        <v>767</v>
      </c>
      <c r="I6254" t="s">
        <v>778</v>
      </c>
    </row>
    <row r="6255" spans="1:9">
      <c r="A6255">
        <v>6254</v>
      </c>
      <c r="B6255" t="s">
        <v>751</v>
      </c>
      <c r="C6255" t="s">
        <v>756</v>
      </c>
      <c r="D6255">
        <v>2047</v>
      </c>
      <c r="E6255">
        <v>631.44126930000004</v>
      </c>
      <c r="F6255" t="s">
        <v>753</v>
      </c>
      <c r="G6255" t="s">
        <v>775</v>
      </c>
      <c r="H6255" t="s">
        <v>767</v>
      </c>
      <c r="I6255" t="s">
        <v>778</v>
      </c>
    </row>
    <row r="6256" spans="1:9">
      <c r="A6256">
        <v>6255</v>
      </c>
      <c r="B6256" t="s">
        <v>751</v>
      </c>
      <c r="C6256" t="s">
        <v>756</v>
      </c>
      <c r="D6256">
        <v>2048</v>
      </c>
      <c r="E6256">
        <v>627.01971800000001</v>
      </c>
      <c r="F6256" t="s">
        <v>753</v>
      </c>
      <c r="G6256" t="s">
        <v>775</v>
      </c>
      <c r="H6256" t="s">
        <v>767</v>
      </c>
      <c r="I6256" t="s">
        <v>778</v>
      </c>
    </row>
    <row r="6257" spans="1:9">
      <c r="A6257">
        <v>6256</v>
      </c>
      <c r="B6257" t="s">
        <v>751</v>
      </c>
      <c r="C6257" t="s">
        <v>756</v>
      </c>
      <c r="D6257">
        <v>2049</v>
      </c>
      <c r="E6257">
        <v>622.60204060000001</v>
      </c>
      <c r="F6257" t="s">
        <v>753</v>
      </c>
      <c r="G6257" t="s">
        <v>775</v>
      </c>
      <c r="H6257" t="s">
        <v>767</v>
      </c>
      <c r="I6257" t="s">
        <v>778</v>
      </c>
    </row>
    <row r="6258" spans="1:9">
      <c r="A6258">
        <v>6257</v>
      </c>
      <c r="B6258" t="s">
        <v>751</v>
      </c>
      <c r="C6258" t="s">
        <v>756</v>
      </c>
      <c r="D6258">
        <v>2050</v>
      </c>
      <c r="E6258">
        <v>618.18823880000002</v>
      </c>
      <c r="F6258" t="s">
        <v>753</v>
      </c>
      <c r="G6258" t="s">
        <v>775</v>
      </c>
      <c r="H6258" t="s">
        <v>767</v>
      </c>
      <c r="I6258" t="s">
        <v>778</v>
      </c>
    </row>
    <row r="6259" spans="1:9">
      <c r="A6259">
        <v>6258</v>
      </c>
      <c r="B6259" t="s">
        <v>751</v>
      </c>
      <c r="C6259" t="s">
        <v>757</v>
      </c>
      <c r="D6259">
        <v>1990</v>
      </c>
      <c r="E6259">
        <v>4694.367579620086</v>
      </c>
      <c r="F6259" t="s">
        <v>753</v>
      </c>
      <c r="G6259" t="s">
        <v>775</v>
      </c>
      <c r="H6259" t="s">
        <v>767</v>
      </c>
      <c r="I6259" t="s">
        <v>778</v>
      </c>
    </row>
    <row r="6260" spans="1:9">
      <c r="A6260">
        <v>6259</v>
      </c>
      <c r="B6260" t="s">
        <v>751</v>
      </c>
      <c r="C6260" t="s">
        <v>757</v>
      </c>
      <c r="D6260">
        <v>1991</v>
      </c>
      <c r="E6260">
        <v>4770.3297773407057</v>
      </c>
      <c r="F6260" t="s">
        <v>753</v>
      </c>
      <c r="G6260" t="s">
        <v>775</v>
      </c>
      <c r="H6260" t="s">
        <v>767</v>
      </c>
      <c r="I6260" t="s">
        <v>778</v>
      </c>
    </row>
    <row r="6261" spans="1:9">
      <c r="A6261">
        <v>6260</v>
      </c>
      <c r="B6261" t="s">
        <v>751</v>
      </c>
      <c r="C6261" t="s">
        <v>757</v>
      </c>
      <c r="D6261">
        <v>1992</v>
      </c>
      <c r="E6261">
        <v>4794.0593403680896</v>
      </c>
      <c r="F6261" t="s">
        <v>753</v>
      </c>
      <c r="G6261" t="s">
        <v>775</v>
      </c>
      <c r="H6261" t="s">
        <v>767</v>
      </c>
      <c r="I6261" t="s">
        <v>778</v>
      </c>
    </row>
    <row r="6262" spans="1:9">
      <c r="A6262">
        <v>6261</v>
      </c>
      <c r="B6262" t="s">
        <v>751</v>
      </c>
      <c r="C6262" t="s">
        <v>757</v>
      </c>
      <c r="D6262">
        <v>1993</v>
      </c>
      <c r="E6262">
        <v>4982.8536622459014</v>
      </c>
      <c r="F6262" t="s">
        <v>753</v>
      </c>
      <c r="G6262" t="s">
        <v>775</v>
      </c>
      <c r="H6262" t="s">
        <v>767</v>
      </c>
      <c r="I6262" t="s">
        <v>778</v>
      </c>
    </row>
    <row r="6263" spans="1:9">
      <c r="A6263">
        <v>6262</v>
      </c>
      <c r="B6263" t="s">
        <v>751</v>
      </c>
      <c r="C6263" t="s">
        <v>757</v>
      </c>
      <c r="D6263">
        <v>1994</v>
      </c>
      <c r="E6263">
        <v>5196.8374035381567</v>
      </c>
      <c r="F6263" t="s">
        <v>753</v>
      </c>
      <c r="G6263" t="s">
        <v>775</v>
      </c>
      <c r="H6263" t="s">
        <v>767</v>
      </c>
      <c r="I6263" t="s">
        <v>778</v>
      </c>
    </row>
    <row r="6264" spans="1:9">
      <c r="A6264">
        <v>6263</v>
      </c>
      <c r="B6264" t="s">
        <v>751</v>
      </c>
      <c r="C6264" t="s">
        <v>757</v>
      </c>
      <c r="D6264">
        <v>1995</v>
      </c>
      <c r="E6264">
        <v>5405.8555898599716</v>
      </c>
      <c r="F6264" t="s">
        <v>753</v>
      </c>
      <c r="G6264" t="s">
        <v>775</v>
      </c>
      <c r="H6264" t="s">
        <v>767</v>
      </c>
      <c r="I6264" t="s">
        <v>778</v>
      </c>
    </row>
    <row r="6265" spans="1:9">
      <c r="A6265">
        <v>6264</v>
      </c>
      <c r="B6265" t="s">
        <v>751</v>
      </c>
      <c r="C6265" t="s">
        <v>757</v>
      </c>
      <c r="D6265">
        <v>1996</v>
      </c>
      <c r="E6265">
        <v>5516.3186338817914</v>
      </c>
      <c r="F6265" t="s">
        <v>753</v>
      </c>
      <c r="G6265" t="s">
        <v>775</v>
      </c>
      <c r="H6265" t="s">
        <v>767</v>
      </c>
      <c r="I6265" t="s">
        <v>778</v>
      </c>
    </row>
    <row r="6266" spans="1:9">
      <c r="A6266">
        <v>6265</v>
      </c>
      <c r="B6266" t="s">
        <v>751</v>
      </c>
      <c r="C6266" t="s">
        <v>757</v>
      </c>
      <c r="D6266">
        <v>1997</v>
      </c>
      <c r="E6266">
        <v>5541.817499541673</v>
      </c>
      <c r="F6266" t="s">
        <v>753</v>
      </c>
      <c r="G6266" t="s">
        <v>775</v>
      </c>
      <c r="H6266" t="s">
        <v>767</v>
      </c>
      <c r="I6266" t="s">
        <v>778</v>
      </c>
    </row>
    <row r="6267" spans="1:9">
      <c r="A6267">
        <v>6266</v>
      </c>
      <c r="B6267" t="s">
        <v>751</v>
      </c>
      <c r="C6267" t="s">
        <v>757</v>
      </c>
      <c r="D6267">
        <v>1998</v>
      </c>
      <c r="E6267">
        <v>5486.6174098821539</v>
      </c>
      <c r="F6267" t="s">
        <v>753</v>
      </c>
      <c r="G6267" t="s">
        <v>775</v>
      </c>
      <c r="H6267" t="s">
        <v>767</v>
      </c>
      <c r="I6267" t="s">
        <v>778</v>
      </c>
    </row>
    <row r="6268" spans="1:9">
      <c r="A6268">
        <v>6267</v>
      </c>
      <c r="B6268" t="s">
        <v>751</v>
      </c>
      <c r="C6268" t="s">
        <v>757</v>
      </c>
      <c r="D6268">
        <v>1999</v>
      </c>
      <c r="E6268">
        <v>5470.411572966992</v>
      </c>
      <c r="F6268" t="s">
        <v>753</v>
      </c>
      <c r="G6268" t="s">
        <v>775</v>
      </c>
      <c r="H6268" t="s">
        <v>767</v>
      </c>
      <c r="I6268" t="s">
        <v>778</v>
      </c>
    </row>
    <row r="6269" spans="1:9">
      <c r="A6269">
        <v>6268</v>
      </c>
      <c r="B6269" t="s">
        <v>751</v>
      </c>
      <c r="C6269" t="s">
        <v>757</v>
      </c>
      <c r="D6269">
        <v>2000</v>
      </c>
      <c r="E6269">
        <v>5730.6583009045753</v>
      </c>
      <c r="F6269" t="s">
        <v>753</v>
      </c>
      <c r="G6269" t="s">
        <v>775</v>
      </c>
      <c r="H6269" t="s">
        <v>767</v>
      </c>
      <c r="I6269" t="s">
        <v>778</v>
      </c>
    </row>
    <row r="6270" spans="1:9">
      <c r="A6270">
        <v>6269</v>
      </c>
      <c r="B6270" t="s">
        <v>751</v>
      </c>
      <c r="C6270" t="s">
        <v>757</v>
      </c>
      <c r="D6270">
        <v>2001</v>
      </c>
      <c r="E6270">
        <v>6046.7248138094074</v>
      </c>
      <c r="F6270" t="s">
        <v>753</v>
      </c>
      <c r="G6270" t="s">
        <v>775</v>
      </c>
      <c r="H6270" t="s">
        <v>767</v>
      </c>
      <c r="I6270" t="s">
        <v>778</v>
      </c>
    </row>
    <row r="6271" spans="1:9">
      <c r="A6271">
        <v>6270</v>
      </c>
      <c r="B6271" t="s">
        <v>751</v>
      </c>
      <c r="C6271" t="s">
        <v>757</v>
      </c>
      <c r="D6271">
        <v>2002</v>
      </c>
      <c r="E6271">
        <v>6122.0963102291526</v>
      </c>
      <c r="F6271" t="s">
        <v>753</v>
      </c>
      <c r="G6271" t="s">
        <v>775</v>
      </c>
      <c r="H6271" t="s">
        <v>767</v>
      </c>
      <c r="I6271" t="s">
        <v>778</v>
      </c>
    </row>
    <row r="6272" spans="1:9">
      <c r="A6272">
        <v>6271</v>
      </c>
      <c r="B6272" t="s">
        <v>751</v>
      </c>
      <c r="C6272" t="s">
        <v>757</v>
      </c>
      <c r="D6272">
        <v>2003</v>
      </c>
      <c r="E6272">
        <v>6355.7599915833889</v>
      </c>
      <c r="F6272" t="s">
        <v>753</v>
      </c>
      <c r="G6272" t="s">
        <v>775</v>
      </c>
      <c r="H6272" t="s">
        <v>767</v>
      </c>
      <c r="I6272" t="s">
        <v>778</v>
      </c>
    </row>
    <row r="6273" spans="1:9">
      <c r="A6273">
        <v>6272</v>
      </c>
      <c r="B6273" t="s">
        <v>751</v>
      </c>
      <c r="C6273" t="s">
        <v>757</v>
      </c>
      <c r="D6273">
        <v>2004</v>
      </c>
      <c r="E6273">
        <v>6460.7452678960408</v>
      </c>
      <c r="F6273" t="s">
        <v>753</v>
      </c>
      <c r="G6273" t="s">
        <v>775</v>
      </c>
      <c r="H6273" t="s">
        <v>767</v>
      </c>
      <c r="I6273" t="s">
        <v>778</v>
      </c>
    </row>
    <row r="6274" spans="1:9">
      <c r="A6274">
        <v>6273</v>
      </c>
      <c r="B6274" t="s">
        <v>751</v>
      </c>
      <c r="C6274" t="s">
        <v>757</v>
      </c>
      <c r="D6274">
        <v>2005</v>
      </c>
      <c r="E6274">
        <v>6503.8542260926824</v>
      </c>
      <c r="F6274" t="s">
        <v>753</v>
      </c>
      <c r="G6274" t="s">
        <v>775</v>
      </c>
      <c r="H6274" t="s">
        <v>767</v>
      </c>
      <c r="I6274" t="s">
        <v>778</v>
      </c>
    </row>
    <row r="6275" spans="1:9">
      <c r="A6275">
        <v>6274</v>
      </c>
      <c r="B6275" t="s">
        <v>751</v>
      </c>
      <c r="C6275" t="s">
        <v>757</v>
      </c>
      <c r="D6275">
        <v>2006</v>
      </c>
      <c r="E6275">
        <v>6282.0089613653881</v>
      </c>
      <c r="F6275" t="s">
        <v>753</v>
      </c>
      <c r="G6275" t="s">
        <v>775</v>
      </c>
      <c r="H6275" t="s">
        <v>767</v>
      </c>
      <c r="I6275" t="s">
        <v>778</v>
      </c>
    </row>
    <row r="6276" spans="1:9">
      <c r="A6276">
        <v>6275</v>
      </c>
      <c r="B6276" t="s">
        <v>751</v>
      </c>
      <c r="C6276" t="s">
        <v>757</v>
      </c>
      <c r="D6276">
        <v>2007</v>
      </c>
      <c r="E6276">
        <v>6086.6318211180542</v>
      </c>
      <c r="F6276" t="s">
        <v>753</v>
      </c>
      <c r="G6276" t="s">
        <v>775</v>
      </c>
      <c r="H6276" t="s">
        <v>767</v>
      </c>
      <c r="I6276" t="s">
        <v>778</v>
      </c>
    </row>
    <row r="6277" spans="1:9">
      <c r="A6277">
        <v>6276</v>
      </c>
      <c r="B6277" t="s">
        <v>751</v>
      </c>
      <c r="C6277" t="s">
        <v>757</v>
      </c>
      <c r="D6277">
        <v>2008</v>
      </c>
      <c r="E6277">
        <v>6131.3754276390364</v>
      </c>
      <c r="F6277" t="s">
        <v>753</v>
      </c>
      <c r="G6277" t="s">
        <v>775</v>
      </c>
      <c r="H6277" t="s">
        <v>767</v>
      </c>
      <c r="I6277" t="s">
        <v>778</v>
      </c>
    </row>
    <row r="6278" spans="1:9">
      <c r="A6278">
        <v>6277</v>
      </c>
      <c r="B6278" t="s">
        <v>751</v>
      </c>
      <c r="C6278" t="s">
        <v>757</v>
      </c>
      <c r="D6278">
        <v>2009</v>
      </c>
      <c r="E6278">
        <v>6122.5637845038927</v>
      </c>
      <c r="F6278" t="s">
        <v>753</v>
      </c>
      <c r="G6278" t="s">
        <v>775</v>
      </c>
      <c r="H6278" t="s">
        <v>767</v>
      </c>
      <c r="I6278" t="s">
        <v>778</v>
      </c>
    </row>
    <row r="6279" spans="1:9">
      <c r="A6279">
        <v>6278</v>
      </c>
      <c r="B6279" t="s">
        <v>751</v>
      </c>
      <c r="C6279" t="s">
        <v>757</v>
      </c>
      <c r="D6279">
        <v>2010</v>
      </c>
      <c r="E6279">
        <v>6277.8167819743048</v>
      </c>
      <c r="F6279" t="s">
        <v>753</v>
      </c>
      <c r="G6279" t="s">
        <v>775</v>
      </c>
      <c r="H6279" t="s">
        <v>767</v>
      </c>
      <c r="I6279" t="s">
        <v>778</v>
      </c>
    </row>
    <row r="6280" spans="1:9">
      <c r="A6280">
        <v>6279</v>
      </c>
      <c r="B6280" t="s">
        <v>751</v>
      </c>
      <c r="C6280" t="s">
        <v>757</v>
      </c>
      <c r="D6280">
        <v>2011</v>
      </c>
      <c r="E6280">
        <v>6414.7990483492322</v>
      </c>
      <c r="F6280" t="s">
        <v>753</v>
      </c>
      <c r="G6280" t="s">
        <v>775</v>
      </c>
      <c r="H6280" t="s">
        <v>767</v>
      </c>
      <c r="I6280" t="s">
        <v>778</v>
      </c>
    </row>
    <row r="6281" spans="1:9">
      <c r="A6281">
        <v>6280</v>
      </c>
      <c r="B6281" t="s">
        <v>751</v>
      </c>
      <c r="C6281" t="s">
        <v>757</v>
      </c>
      <c r="D6281">
        <v>2012</v>
      </c>
      <c r="E6281">
        <v>6515.6608528543538</v>
      </c>
      <c r="F6281" t="s">
        <v>753</v>
      </c>
      <c r="G6281" t="s">
        <v>775</v>
      </c>
      <c r="H6281" t="s">
        <v>767</v>
      </c>
      <c r="I6281" t="s">
        <v>778</v>
      </c>
    </row>
    <row r="6282" spans="1:9">
      <c r="A6282">
        <v>6281</v>
      </c>
      <c r="B6282" t="s">
        <v>751</v>
      </c>
      <c r="C6282" t="s">
        <v>757</v>
      </c>
      <c r="D6282">
        <v>2013</v>
      </c>
      <c r="E6282">
        <v>6513.4080327276833</v>
      </c>
      <c r="F6282" t="s">
        <v>753</v>
      </c>
      <c r="G6282" t="s">
        <v>775</v>
      </c>
      <c r="H6282" t="s">
        <v>767</v>
      </c>
      <c r="I6282" t="s">
        <v>778</v>
      </c>
    </row>
    <row r="6283" spans="1:9">
      <c r="A6283">
        <v>6282</v>
      </c>
      <c r="B6283" t="s">
        <v>751</v>
      </c>
      <c r="C6283" t="s">
        <v>757</v>
      </c>
      <c r="D6283">
        <v>2014</v>
      </c>
      <c r="E6283">
        <v>6725.9861666025436</v>
      </c>
      <c r="F6283" t="s">
        <v>753</v>
      </c>
      <c r="G6283" t="s">
        <v>775</v>
      </c>
      <c r="H6283" t="s">
        <v>767</v>
      </c>
      <c r="I6283" t="s">
        <v>778</v>
      </c>
    </row>
    <row r="6284" spans="1:9">
      <c r="A6284">
        <v>6283</v>
      </c>
      <c r="B6284" t="s">
        <v>751</v>
      </c>
      <c r="C6284" t="s">
        <v>757</v>
      </c>
      <c r="D6284">
        <v>2015</v>
      </c>
      <c r="E6284">
        <v>6685.8989227000238</v>
      </c>
      <c r="F6284" t="s">
        <v>753</v>
      </c>
      <c r="G6284" t="s">
        <v>775</v>
      </c>
      <c r="H6284" t="s">
        <v>767</v>
      </c>
      <c r="I6284" t="s">
        <v>778</v>
      </c>
    </row>
    <row r="6285" spans="1:9">
      <c r="A6285">
        <v>6284</v>
      </c>
      <c r="B6285" t="s">
        <v>751</v>
      </c>
      <c r="C6285" t="s">
        <v>757</v>
      </c>
      <c r="D6285">
        <v>2016</v>
      </c>
      <c r="E6285">
        <v>6704.1946516296684</v>
      </c>
      <c r="F6285" t="s">
        <v>753</v>
      </c>
      <c r="G6285" t="s">
        <v>775</v>
      </c>
      <c r="H6285" t="s">
        <v>767</v>
      </c>
      <c r="I6285" t="s">
        <v>778</v>
      </c>
    </row>
    <row r="6286" spans="1:9">
      <c r="A6286">
        <v>6285</v>
      </c>
      <c r="B6286" t="s">
        <v>751</v>
      </c>
      <c r="C6286" t="s">
        <v>757</v>
      </c>
      <c r="D6286">
        <v>2017</v>
      </c>
      <c r="E6286">
        <v>6767.5240728407234</v>
      </c>
      <c r="F6286" t="s">
        <v>753</v>
      </c>
      <c r="G6286" t="s">
        <v>775</v>
      </c>
      <c r="H6286" t="s">
        <v>767</v>
      </c>
      <c r="I6286" t="s">
        <v>778</v>
      </c>
    </row>
    <row r="6287" spans="1:9">
      <c r="A6287">
        <v>6286</v>
      </c>
      <c r="B6287" t="s">
        <v>751</v>
      </c>
      <c r="C6287" t="s">
        <v>757</v>
      </c>
      <c r="D6287">
        <v>2018</v>
      </c>
      <c r="E6287">
        <v>6847.6396745394513</v>
      </c>
      <c r="F6287" t="s">
        <v>753</v>
      </c>
      <c r="G6287" t="s">
        <v>775</v>
      </c>
      <c r="H6287" t="s">
        <v>767</v>
      </c>
      <c r="I6287" t="s">
        <v>778</v>
      </c>
    </row>
    <row r="6288" spans="1:9">
      <c r="A6288">
        <v>6287</v>
      </c>
      <c r="B6288" t="s">
        <v>751</v>
      </c>
      <c r="C6288" t="s">
        <v>757</v>
      </c>
      <c r="D6288">
        <v>2019</v>
      </c>
      <c r="E6288">
        <v>6862.7021551674434</v>
      </c>
      <c r="F6288" t="s">
        <v>753</v>
      </c>
      <c r="G6288" t="s">
        <v>775</v>
      </c>
      <c r="H6288" t="s">
        <v>767</v>
      </c>
      <c r="I6288" t="s">
        <v>778</v>
      </c>
    </row>
    <row r="6289" spans="1:9">
      <c r="A6289">
        <v>6288</v>
      </c>
      <c r="B6289" t="s">
        <v>751</v>
      </c>
      <c r="C6289" t="s">
        <v>757</v>
      </c>
      <c r="D6289">
        <v>2020</v>
      </c>
      <c r="E6289">
        <v>6971.9488312831963</v>
      </c>
      <c r="F6289" t="s">
        <v>753</v>
      </c>
      <c r="G6289" t="s">
        <v>775</v>
      </c>
      <c r="H6289" t="s">
        <v>767</v>
      </c>
      <c r="I6289" t="s">
        <v>778</v>
      </c>
    </row>
    <row r="6290" spans="1:9">
      <c r="A6290">
        <v>6289</v>
      </c>
      <c r="B6290" t="s">
        <v>751</v>
      </c>
      <c r="C6290" t="s">
        <v>757</v>
      </c>
      <c r="D6290">
        <v>2021</v>
      </c>
      <c r="E6290">
        <v>6829.7204256400692</v>
      </c>
      <c r="F6290" t="s">
        <v>753</v>
      </c>
      <c r="G6290" t="s">
        <v>775</v>
      </c>
      <c r="H6290" t="s">
        <v>767</v>
      </c>
      <c r="I6290" t="s">
        <v>778</v>
      </c>
    </row>
    <row r="6291" spans="1:9">
      <c r="A6291">
        <v>6290</v>
      </c>
      <c r="B6291" t="s">
        <v>751</v>
      </c>
      <c r="C6291" t="s">
        <v>757</v>
      </c>
      <c r="D6291">
        <v>2022</v>
      </c>
      <c r="E6291">
        <v>6546.7525165624529</v>
      </c>
      <c r="F6291" t="s">
        <v>753</v>
      </c>
      <c r="G6291" t="s">
        <v>775</v>
      </c>
      <c r="H6291" t="s">
        <v>767</v>
      </c>
      <c r="I6291" t="s">
        <v>778</v>
      </c>
    </row>
    <row r="6292" spans="1:9">
      <c r="A6292">
        <v>6291</v>
      </c>
      <c r="B6292" t="s">
        <v>751</v>
      </c>
      <c r="C6292" t="s">
        <v>757</v>
      </c>
      <c r="D6292">
        <v>2023</v>
      </c>
      <c r="E6292">
        <v>6463.8111269898764</v>
      </c>
      <c r="F6292" t="s">
        <v>753</v>
      </c>
      <c r="G6292" t="s">
        <v>775</v>
      </c>
      <c r="H6292" t="s">
        <v>767</v>
      </c>
      <c r="I6292" t="s">
        <v>778</v>
      </c>
    </row>
    <row r="6293" spans="1:9">
      <c r="A6293">
        <v>6292</v>
      </c>
      <c r="B6293" t="s">
        <v>751</v>
      </c>
      <c r="C6293" t="s">
        <v>757</v>
      </c>
      <c r="D6293">
        <v>2024</v>
      </c>
      <c r="E6293">
        <v>6386.3707240000003</v>
      </c>
      <c r="F6293" t="s">
        <v>753</v>
      </c>
      <c r="G6293" t="s">
        <v>775</v>
      </c>
      <c r="H6293" t="s">
        <v>767</v>
      </c>
      <c r="I6293" t="s">
        <v>778</v>
      </c>
    </row>
    <row r="6294" spans="1:9">
      <c r="A6294">
        <v>6293</v>
      </c>
      <c r="B6294" t="s">
        <v>751</v>
      </c>
      <c r="C6294" t="s">
        <v>757</v>
      </c>
      <c r="D6294">
        <v>2025</v>
      </c>
      <c r="E6294">
        <v>6326.9292999999998</v>
      </c>
      <c r="F6294" t="s">
        <v>753</v>
      </c>
      <c r="G6294" t="s">
        <v>775</v>
      </c>
      <c r="H6294" t="s">
        <v>767</v>
      </c>
      <c r="I6294" t="s">
        <v>778</v>
      </c>
    </row>
    <row r="6295" spans="1:9">
      <c r="A6295">
        <v>6294</v>
      </c>
      <c r="B6295" t="s">
        <v>751</v>
      </c>
      <c r="C6295" t="s">
        <v>757</v>
      </c>
      <c r="D6295">
        <v>2026</v>
      </c>
      <c r="E6295">
        <v>6263.2336519999999</v>
      </c>
      <c r="F6295" t="s">
        <v>753</v>
      </c>
      <c r="G6295" t="s">
        <v>775</v>
      </c>
      <c r="H6295" t="s">
        <v>767</v>
      </c>
      <c r="I6295" t="s">
        <v>778</v>
      </c>
    </row>
    <row r="6296" spans="1:9">
      <c r="A6296">
        <v>6295</v>
      </c>
      <c r="B6296" t="s">
        <v>751</v>
      </c>
      <c r="C6296" t="s">
        <v>757</v>
      </c>
      <c r="D6296">
        <v>2027</v>
      </c>
      <c r="E6296">
        <v>6199.5276720000002</v>
      </c>
      <c r="F6296" t="s">
        <v>753</v>
      </c>
      <c r="G6296" t="s">
        <v>775</v>
      </c>
      <c r="H6296" t="s">
        <v>767</v>
      </c>
      <c r="I6296" t="s">
        <v>778</v>
      </c>
    </row>
    <row r="6297" spans="1:9">
      <c r="A6297">
        <v>6296</v>
      </c>
      <c r="B6297" t="s">
        <v>751</v>
      </c>
      <c r="C6297" t="s">
        <v>757</v>
      </c>
      <c r="D6297">
        <v>2028</v>
      </c>
      <c r="E6297">
        <v>6141.096912</v>
      </c>
      <c r="F6297" t="s">
        <v>753</v>
      </c>
      <c r="G6297" t="s">
        <v>775</v>
      </c>
      <c r="H6297" t="s">
        <v>767</v>
      </c>
      <c r="I6297" t="s">
        <v>778</v>
      </c>
    </row>
    <row r="6298" spans="1:9">
      <c r="A6298">
        <v>6297</v>
      </c>
      <c r="B6298" t="s">
        <v>751</v>
      </c>
      <c r="C6298" t="s">
        <v>757</v>
      </c>
      <c r="D6298">
        <v>2029</v>
      </c>
      <c r="E6298">
        <v>6066.6745490000003</v>
      </c>
      <c r="F6298" t="s">
        <v>753</v>
      </c>
      <c r="G6298" t="s">
        <v>775</v>
      </c>
      <c r="H6298" t="s">
        <v>767</v>
      </c>
      <c r="I6298" t="s">
        <v>778</v>
      </c>
    </row>
    <row r="6299" spans="1:9">
      <c r="A6299">
        <v>6298</v>
      </c>
      <c r="B6299" t="s">
        <v>751</v>
      </c>
      <c r="C6299" t="s">
        <v>757</v>
      </c>
      <c r="D6299">
        <v>2030</v>
      </c>
      <c r="E6299">
        <v>6006.7643459999999</v>
      </c>
      <c r="F6299" t="s">
        <v>753</v>
      </c>
      <c r="G6299" t="s">
        <v>775</v>
      </c>
      <c r="H6299" t="s">
        <v>767</v>
      </c>
      <c r="I6299" t="s">
        <v>778</v>
      </c>
    </row>
    <row r="6300" spans="1:9">
      <c r="A6300">
        <v>6299</v>
      </c>
      <c r="B6300" t="s">
        <v>751</v>
      </c>
      <c r="C6300" t="s">
        <v>757</v>
      </c>
      <c r="D6300">
        <v>2031</v>
      </c>
      <c r="E6300">
        <v>5949.6475129999999</v>
      </c>
      <c r="F6300" t="s">
        <v>753</v>
      </c>
      <c r="G6300" t="s">
        <v>775</v>
      </c>
      <c r="H6300" t="s">
        <v>767</v>
      </c>
      <c r="I6300" t="s">
        <v>778</v>
      </c>
    </row>
    <row r="6301" spans="1:9">
      <c r="A6301">
        <v>6300</v>
      </c>
      <c r="B6301" t="s">
        <v>751</v>
      </c>
      <c r="C6301" t="s">
        <v>757</v>
      </c>
      <c r="D6301">
        <v>2032</v>
      </c>
      <c r="E6301">
        <v>5901.6198270000004</v>
      </c>
      <c r="F6301" t="s">
        <v>753</v>
      </c>
      <c r="G6301" t="s">
        <v>775</v>
      </c>
      <c r="H6301" t="s">
        <v>767</v>
      </c>
      <c r="I6301" t="s">
        <v>778</v>
      </c>
    </row>
    <row r="6302" spans="1:9">
      <c r="A6302">
        <v>6301</v>
      </c>
      <c r="B6302" t="s">
        <v>751</v>
      </c>
      <c r="C6302" t="s">
        <v>757</v>
      </c>
      <c r="D6302">
        <v>2033</v>
      </c>
      <c r="E6302">
        <v>5838.1694790000001</v>
      </c>
      <c r="F6302" t="s">
        <v>753</v>
      </c>
      <c r="G6302" t="s">
        <v>775</v>
      </c>
      <c r="H6302" t="s">
        <v>767</v>
      </c>
      <c r="I6302" t="s">
        <v>778</v>
      </c>
    </row>
    <row r="6303" spans="1:9">
      <c r="A6303">
        <v>6302</v>
      </c>
      <c r="B6303" t="s">
        <v>751</v>
      </c>
      <c r="C6303" t="s">
        <v>757</v>
      </c>
      <c r="D6303">
        <v>2034</v>
      </c>
      <c r="E6303">
        <v>5782.3453570000001</v>
      </c>
      <c r="F6303" t="s">
        <v>753</v>
      </c>
      <c r="G6303" t="s">
        <v>775</v>
      </c>
      <c r="H6303" t="s">
        <v>767</v>
      </c>
      <c r="I6303" t="s">
        <v>778</v>
      </c>
    </row>
    <row r="6304" spans="1:9">
      <c r="A6304">
        <v>6303</v>
      </c>
      <c r="B6304" t="s">
        <v>751</v>
      </c>
      <c r="C6304" t="s">
        <v>757</v>
      </c>
      <c r="D6304">
        <v>2035</v>
      </c>
      <c r="E6304">
        <v>5726.0762919999997</v>
      </c>
      <c r="F6304" t="s">
        <v>753</v>
      </c>
      <c r="G6304" t="s">
        <v>775</v>
      </c>
      <c r="H6304" t="s">
        <v>767</v>
      </c>
      <c r="I6304" t="s">
        <v>778</v>
      </c>
    </row>
    <row r="6305" spans="1:9">
      <c r="A6305">
        <v>6304</v>
      </c>
      <c r="B6305" t="s">
        <v>751</v>
      </c>
      <c r="C6305" t="s">
        <v>757</v>
      </c>
      <c r="D6305">
        <v>2036</v>
      </c>
      <c r="E6305">
        <v>5707.897669</v>
      </c>
      <c r="F6305" t="s">
        <v>753</v>
      </c>
      <c r="G6305" t="s">
        <v>775</v>
      </c>
      <c r="H6305" t="s">
        <v>767</v>
      </c>
      <c r="I6305" t="s">
        <v>778</v>
      </c>
    </row>
    <row r="6306" spans="1:9">
      <c r="A6306">
        <v>6305</v>
      </c>
      <c r="B6306" t="s">
        <v>751</v>
      </c>
      <c r="C6306" t="s">
        <v>757</v>
      </c>
      <c r="D6306">
        <v>2037</v>
      </c>
      <c r="E6306">
        <v>5674.5868440000004</v>
      </c>
      <c r="F6306" t="s">
        <v>753</v>
      </c>
      <c r="G6306" t="s">
        <v>775</v>
      </c>
      <c r="H6306" t="s">
        <v>767</v>
      </c>
      <c r="I6306" t="s">
        <v>778</v>
      </c>
    </row>
    <row r="6307" spans="1:9">
      <c r="A6307">
        <v>6306</v>
      </c>
      <c r="B6307" t="s">
        <v>751</v>
      </c>
      <c r="C6307" t="s">
        <v>757</v>
      </c>
      <c r="D6307">
        <v>2038</v>
      </c>
      <c r="E6307">
        <v>5648.7433140000003</v>
      </c>
      <c r="F6307" t="s">
        <v>753</v>
      </c>
      <c r="G6307" t="s">
        <v>775</v>
      </c>
      <c r="H6307" t="s">
        <v>767</v>
      </c>
      <c r="I6307" t="s">
        <v>778</v>
      </c>
    </row>
    <row r="6308" spans="1:9">
      <c r="A6308">
        <v>6307</v>
      </c>
      <c r="B6308" t="s">
        <v>751</v>
      </c>
      <c r="C6308" t="s">
        <v>757</v>
      </c>
      <c r="D6308">
        <v>2039</v>
      </c>
      <c r="E6308">
        <v>5622.8226519999998</v>
      </c>
      <c r="F6308" t="s">
        <v>753</v>
      </c>
      <c r="G6308" t="s">
        <v>775</v>
      </c>
      <c r="H6308" t="s">
        <v>767</v>
      </c>
      <c r="I6308" t="s">
        <v>778</v>
      </c>
    </row>
    <row r="6309" spans="1:9">
      <c r="A6309">
        <v>6308</v>
      </c>
      <c r="B6309" t="s">
        <v>751</v>
      </c>
      <c r="C6309" t="s">
        <v>757</v>
      </c>
      <c r="D6309">
        <v>2040</v>
      </c>
      <c r="E6309">
        <v>5604.2690599999996</v>
      </c>
      <c r="F6309" t="s">
        <v>753</v>
      </c>
      <c r="G6309" t="s">
        <v>775</v>
      </c>
      <c r="H6309" t="s">
        <v>767</v>
      </c>
      <c r="I6309" t="s">
        <v>778</v>
      </c>
    </row>
    <row r="6310" spans="1:9">
      <c r="A6310">
        <v>6309</v>
      </c>
      <c r="B6310" t="s">
        <v>751</v>
      </c>
      <c r="C6310" t="s">
        <v>757</v>
      </c>
      <c r="D6310">
        <v>2041</v>
      </c>
      <c r="E6310">
        <v>5570.8529470000003</v>
      </c>
      <c r="F6310" t="s">
        <v>753</v>
      </c>
      <c r="G6310" t="s">
        <v>775</v>
      </c>
      <c r="H6310" t="s">
        <v>767</v>
      </c>
      <c r="I6310" t="s">
        <v>778</v>
      </c>
    </row>
    <row r="6311" spans="1:9">
      <c r="A6311">
        <v>6310</v>
      </c>
      <c r="B6311" t="s">
        <v>751</v>
      </c>
      <c r="C6311" t="s">
        <v>757</v>
      </c>
      <c r="D6311">
        <v>2042</v>
      </c>
      <c r="E6311">
        <v>5544.7811810000003</v>
      </c>
      <c r="F6311" t="s">
        <v>753</v>
      </c>
      <c r="G6311" t="s">
        <v>775</v>
      </c>
      <c r="H6311" t="s">
        <v>767</v>
      </c>
      <c r="I6311" t="s">
        <v>778</v>
      </c>
    </row>
    <row r="6312" spans="1:9">
      <c r="A6312">
        <v>6311</v>
      </c>
      <c r="B6312" t="s">
        <v>751</v>
      </c>
      <c r="C6312" t="s">
        <v>757</v>
      </c>
      <c r="D6312">
        <v>2043</v>
      </c>
      <c r="E6312">
        <v>5518.6296179999999</v>
      </c>
      <c r="F6312" t="s">
        <v>753</v>
      </c>
      <c r="G6312" t="s">
        <v>775</v>
      </c>
      <c r="H6312" t="s">
        <v>767</v>
      </c>
      <c r="I6312" t="s">
        <v>778</v>
      </c>
    </row>
    <row r="6313" spans="1:9">
      <c r="A6313">
        <v>6312</v>
      </c>
      <c r="B6313" t="s">
        <v>751</v>
      </c>
      <c r="C6313" t="s">
        <v>757</v>
      </c>
      <c r="D6313">
        <v>2044</v>
      </c>
      <c r="E6313">
        <v>5499.7163650000002</v>
      </c>
      <c r="F6313" t="s">
        <v>753</v>
      </c>
      <c r="G6313" t="s">
        <v>775</v>
      </c>
      <c r="H6313" t="s">
        <v>767</v>
      </c>
      <c r="I6313" t="s">
        <v>778</v>
      </c>
    </row>
    <row r="6314" spans="1:9">
      <c r="A6314">
        <v>6313</v>
      </c>
      <c r="B6314" t="s">
        <v>751</v>
      </c>
      <c r="C6314" t="s">
        <v>757</v>
      </c>
      <c r="D6314">
        <v>2045</v>
      </c>
      <c r="E6314">
        <v>5466.2121459999998</v>
      </c>
      <c r="F6314" t="s">
        <v>753</v>
      </c>
      <c r="G6314" t="s">
        <v>775</v>
      </c>
      <c r="H6314" t="s">
        <v>767</v>
      </c>
      <c r="I6314" t="s">
        <v>778</v>
      </c>
    </row>
    <row r="6315" spans="1:9">
      <c r="A6315">
        <v>6314</v>
      </c>
      <c r="B6315" t="s">
        <v>751</v>
      </c>
      <c r="C6315" t="s">
        <v>757</v>
      </c>
      <c r="D6315">
        <v>2046</v>
      </c>
      <c r="E6315">
        <v>5439.9087920000002</v>
      </c>
      <c r="F6315" t="s">
        <v>753</v>
      </c>
      <c r="G6315" t="s">
        <v>775</v>
      </c>
      <c r="H6315" t="s">
        <v>767</v>
      </c>
      <c r="I6315" t="s">
        <v>778</v>
      </c>
    </row>
    <row r="6316" spans="1:9">
      <c r="A6316">
        <v>6315</v>
      </c>
      <c r="B6316" t="s">
        <v>751</v>
      </c>
      <c r="C6316" t="s">
        <v>757</v>
      </c>
      <c r="D6316">
        <v>2047</v>
      </c>
      <c r="E6316">
        <v>5413.5237950000001</v>
      </c>
      <c r="F6316" t="s">
        <v>753</v>
      </c>
      <c r="G6316" t="s">
        <v>775</v>
      </c>
      <c r="H6316" t="s">
        <v>767</v>
      </c>
      <c r="I6316" t="s">
        <v>778</v>
      </c>
    </row>
    <row r="6317" spans="1:9">
      <c r="A6317">
        <v>6316</v>
      </c>
      <c r="B6317" t="s">
        <v>751</v>
      </c>
      <c r="C6317" t="s">
        <v>757</v>
      </c>
      <c r="D6317">
        <v>2048</v>
      </c>
      <c r="E6317">
        <v>5394.2500929999997</v>
      </c>
      <c r="F6317" t="s">
        <v>753</v>
      </c>
      <c r="G6317" t="s">
        <v>775</v>
      </c>
      <c r="H6317" t="s">
        <v>767</v>
      </c>
      <c r="I6317" t="s">
        <v>778</v>
      </c>
    </row>
    <row r="6318" spans="1:9">
      <c r="A6318">
        <v>6317</v>
      </c>
      <c r="B6318" t="s">
        <v>751</v>
      </c>
      <c r="C6318" t="s">
        <v>757</v>
      </c>
      <c r="D6318">
        <v>2049</v>
      </c>
      <c r="E6318">
        <v>5360.6638059999996</v>
      </c>
      <c r="F6318" t="s">
        <v>753</v>
      </c>
      <c r="G6318" t="s">
        <v>775</v>
      </c>
      <c r="H6318" t="s">
        <v>767</v>
      </c>
      <c r="I6318" t="s">
        <v>778</v>
      </c>
    </row>
    <row r="6319" spans="1:9">
      <c r="A6319">
        <v>6318</v>
      </c>
      <c r="B6319" t="s">
        <v>751</v>
      </c>
      <c r="C6319" t="s">
        <v>757</v>
      </c>
      <c r="D6319">
        <v>2050</v>
      </c>
      <c r="E6319">
        <v>5326.9633780000004</v>
      </c>
      <c r="F6319" t="s">
        <v>753</v>
      </c>
      <c r="G6319" t="s">
        <v>775</v>
      </c>
      <c r="H6319" t="s">
        <v>767</v>
      </c>
      <c r="I6319" t="s">
        <v>778</v>
      </c>
    </row>
    <row r="6320" spans="1:9">
      <c r="A6320">
        <v>6319</v>
      </c>
      <c r="B6320" t="s">
        <v>152</v>
      </c>
      <c r="C6320" t="s">
        <v>752</v>
      </c>
      <c r="D6320">
        <v>1990</v>
      </c>
      <c r="E6320">
        <v>30.911999999999999</v>
      </c>
      <c r="F6320" t="s">
        <v>753</v>
      </c>
      <c r="G6320" t="s">
        <v>775</v>
      </c>
      <c r="H6320" t="s">
        <v>767</v>
      </c>
      <c r="I6320" t="s">
        <v>778</v>
      </c>
    </row>
    <row r="6321" spans="1:9">
      <c r="A6321">
        <v>6320</v>
      </c>
      <c r="B6321" t="s">
        <v>152</v>
      </c>
      <c r="C6321" t="s">
        <v>752</v>
      </c>
      <c r="D6321">
        <v>1991</v>
      </c>
      <c r="E6321">
        <v>52.808</v>
      </c>
      <c r="F6321" t="s">
        <v>753</v>
      </c>
      <c r="G6321" t="s">
        <v>775</v>
      </c>
      <c r="H6321" t="s">
        <v>767</v>
      </c>
      <c r="I6321" t="s">
        <v>778</v>
      </c>
    </row>
    <row r="6322" spans="1:9">
      <c r="A6322">
        <v>6321</v>
      </c>
      <c r="B6322" t="s">
        <v>152</v>
      </c>
      <c r="C6322" t="s">
        <v>752</v>
      </c>
      <c r="D6322">
        <v>1992</v>
      </c>
      <c r="E6322">
        <v>44.758000000000003</v>
      </c>
      <c r="F6322" t="s">
        <v>753</v>
      </c>
      <c r="G6322" t="s">
        <v>775</v>
      </c>
      <c r="H6322" t="s">
        <v>767</v>
      </c>
      <c r="I6322" t="s">
        <v>778</v>
      </c>
    </row>
    <row r="6323" spans="1:9">
      <c r="A6323">
        <v>6322</v>
      </c>
      <c r="B6323" t="s">
        <v>152</v>
      </c>
      <c r="C6323" t="s">
        <v>752</v>
      </c>
      <c r="D6323">
        <v>1993</v>
      </c>
      <c r="E6323">
        <v>50.231999999999999</v>
      </c>
      <c r="F6323" t="s">
        <v>753</v>
      </c>
      <c r="G6323" t="s">
        <v>775</v>
      </c>
      <c r="H6323" t="s">
        <v>767</v>
      </c>
      <c r="I6323" t="s">
        <v>778</v>
      </c>
    </row>
    <row r="6324" spans="1:9">
      <c r="A6324">
        <v>6323</v>
      </c>
      <c r="B6324" t="s">
        <v>152</v>
      </c>
      <c r="C6324" t="s">
        <v>752</v>
      </c>
      <c r="D6324">
        <v>1994</v>
      </c>
      <c r="E6324">
        <v>62.983199999999997</v>
      </c>
      <c r="F6324" t="s">
        <v>753</v>
      </c>
      <c r="G6324" t="s">
        <v>775</v>
      </c>
      <c r="H6324" t="s">
        <v>767</v>
      </c>
      <c r="I6324" t="s">
        <v>778</v>
      </c>
    </row>
    <row r="6325" spans="1:9">
      <c r="A6325">
        <v>6324</v>
      </c>
      <c r="B6325" t="s">
        <v>152</v>
      </c>
      <c r="C6325" t="s">
        <v>752</v>
      </c>
      <c r="D6325">
        <v>1995</v>
      </c>
      <c r="E6325">
        <v>88.619809599999996</v>
      </c>
      <c r="F6325" t="s">
        <v>753</v>
      </c>
      <c r="G6325" t="s">
        <v>775</v>
      </c>
      <c r="H6325" t="s">
        <v>767</v>
      </c>
      <c r="I6325" t="s">
        <v>778</v>
      </c>
    </row>
    <row r="6326" spans="1:9">
      <c r="A6326">
        <v>6325</v>
      </c>
      <c r="B6326" t="s">
        <v>152</v>
      </c>
      <c r="C6326" t="s">
        <v>752</v>
      </c>
      <c r="D6326">
        <v>1996</v>
      </c>
      <c r="E6326">
        <v>118.9241956</v>
      </c>
      <c r="F6326" t="s">
        <v>753</v>
      </c>
      <c r="G6326" t="s">
        <v>775</v>
      </c>
      <c r="H6326" t="s">
        <v>767</v>
      </c>
      <c r="I6326" t="s">
        <v>778</v>
      </c>
    </row>
    <row r="6327" spans="1:9">
      <c r="A6327">
        <v>6326</v>
      </c>
      <c r="B6327" t="s">
        <v>152</v>
      </c>
      <c r="C6327" t="s">
        <v>752</v>
      </c>
      <c r="D6327">
        <v>1997</v>
      </c>
      <c r="E6327">
        <v>122.6756888</v>
      </c>
      <c r="F6327" t="s">
        <v>753</v>
      </c>
      <c r="G6327" t="s">
        <v>775</v>
      </c>
      <c r="H6327" t="s">
        <v>767</v>
      </c>
      <c r="I6327" t="s">
        <v>778</v>
      </c>
    </row>
    <row r="6328" spans="1:9">
      <c r="A6328">
        <v>6327</v>
      </c>
      <c r="B6328" t="s">
        <v>152</v>
      </c>
      <c r="C6328" t="s">
        <v>752</v>
      </c>
      <c r="D6328">
        <v>1998</v>
      </c>
      <c r="E6328">
        <v>115.4954108</v>
      </c>
      <c r="F6328" t="s">
        <v>753</v>
      </c>
      <c r="G6328" t="s">
        <v>775</v>
      </c>
      <c r="H6328" t="s">
        <v>767</v>
      </c>
      <c r="I6328" t="s">
        <v>778</v>
      </c>
    </row>
    <row r="6329" spans="1:9">
      <c r="A6329">
        <v>6328</v>
      </c>
      <c r="B6329" t="s">
        <v>152</v>
      </c>
      <c r="C6329" t="s">
        <v>752</v>
      </c>
      <c r="D6329">
        <v>1999</v>
      </c>
      <c r="E6329">
        <v>132.8328568</v>
      </c>
      <c r="F6329" t="s">
        <v>753</v>
      </c>
      <c r="G6329" t="s">
        <v>775</v>
      </c>
      <c r="H6329" t="s">
        <v>767</v>
      </c>
      <c r="I6329" t="s">
        <v>778</v>
      </c>
    </row>
    <row r="6330" spans="1:9">
      <c r="A6330">
        <v>6329</v>
      </c>
      <c r="B6330" t="s">
        <v>152</v>
      </c>
      <c r="C6330" t="s">
        <v>752</v>
      </c>
      <c r="D6330">
        <v>2000</v>
      </c>
      <c r="E6330">
        <v>155.24676160000001</v>
      </c>
      <c r="F6330" t="s">
        <v>753</v>
      </c>
      <c r="G6330" t="s">
        <v>775</v>
      </c>
      <c r="H6330" t="s">
        <v>767</v>
      </c>
      <c r="I6330" t="s">
        <v>778</v>
      </c>
    </row>
    <row r="6331" spans="1:9">
      <c r="A6331">
        <v>6330</v>
      </c>
      <c r="B6331" t="s">
        <v>152</v>
      </c>
      <c r="C6331" t="s">
        <v>752</v>
      </c>
      <c r="D6331">
        <v>2001</v>
      </c>
      <c r="E6331">
        <v>137.3219876</v>
      </c>
      <c r="F6331" t="s">
        <v>753</v>
      </c>
      <c r="G6331" t="s">
        <v>775</v>
      </c>
      <c r="H6331" t="s">
        <v>767</v>
      </c>
      <c r="I6331" t="s">
        <v>778</v>
      </c>
    </row>
    <row r="6332" spans="1:9">
      <c r="A6332">
        <v>6331</v>
      </c>
      <c r="B6332" t="s">
        <v>152</v>
      </c>
      <c r="C6332" t="s">
        <v>752</v>
      </c>
      <c r="D6332">
        <v>2002</v>
      </c>
      <c r="E6332">
        <v>146.9207432</v>
      </c>
      <c r="F6332" t="s">
        <v>753</v>
      </c>
      <c r="G6332" t="s">
        <v>775</v>
      </c>
      <c r="H6332" t="s">
        <v>767</v>
      </c>
      <c r="I6332" t="s">
        <v>778</v>
      </c>
    </row>
    <row r="6333" spans="1:9">
      <c r="A6333">
        <v>6332</v>
      </c>
      <c r="B6333" t="s">
        <v>152</v>
      </c>
      <c r="C6333" t="s">
        <v>752</v>
      </c>
      <c r="D6333">
        <v>2003</v>
      </c>
      <c r="E6333">
        <v>62.320974800000002</v>
      </c>
      <c r="F6333" t="s">
        <v>753</v>
      </c>
      <c r="G6333" t="s">
        <v>775</v>
      </c>
      <c r="H6333" t="s">
        <v>767</v>
      </c>
      <c r="I6333" t="s">
        <v>778</v>
      </c>
    </row>
    <row r="6334" spans="1:9">
      <c r="A6334">
        <v>6333</v>
      </c>
      <c r="B6334" t="s">
        <v>152</v>
      </c>
      <c r="C6334" t="s">
        <v>752</v>
      </c>
      <c r="D6334">
        <v>2004</v>
      </c>
      <c r="E6334">
        <v>70.054899599999999</v>
      </c>
      <c r="F6334" t="s">
        <v>753</v>
      </c>
      <c r="G6334" t="s">
        <v>775</v>
      </c>
      <c r="H6334" t="s">
        <v>767</v>
      </c>
      <c r="I6334" t="s">
        <v>778</v>
      </c>
    </row>
    <row r="6335" spans="1:9">
      <c r="A6335">
        <v>6334</v>
      </c>
      <c r="B6335" t="s">
        <v>152</v>
      </c>
      <c r="C6335" t="s">
        <v>752</v>
      </c>
      <c r="D6335">
        <v>2005</v>
      </c>
      <c r="E6335">
        <v>22.103045999999999</v>
      </c>
      <c r="F6335" t="s">
        <v>753</v>
      </c>
      <c r="G6335" t="s">
        <v>775</v>
      </c>
      <c r="H6335" t="s">
        <v>767</v>
      </c>
      <c r="I6335" t="s">
        <v>778</v>
      </c>
    </row>
    <row r="6336" spans="1:9">
      <c r="A6336">
        <v>6335</v>
      </c>
      <c r="B6336" t="s">
        <v>152</v>
      </c>
      <c r="C6336" t="s">
        <v>752</v>
      </c>
      <c r="D6336">
        <v>2006</v>
      </c>
      <c r="E6336">
        <v>26.031123999999998</v>
      </c>
      <c r="F6336" t="s">
        <v>753</v>
      </c>
      <c r="G6336" t="s">
        <v>775</v>
      </c>
      <c r="H6336" t="s">
        <v>767</v>
      </c>
      <c r="I6336" t="s">
        <v>778</v>
      </c>
    </row>
    <row r="6337" spans="1:9">
      <c r="A6337">
        <v>6336</v>
      </c>
      <c r="B6337" t="s">
        <v>152</v>
      </c>
      <c r="C6337" t="s">
        <v>752</v>
      </c>
      <c r="D6337">
        <v>2007</v>
      </c>
      <c r="E6337">
        <v>27.993456399999999</v>
      </c>
      <c r="F6337" t="s">
        <v>753</v>
      </c>
      <c r="G6337" t="s">
        <v>775</v>
      </c>
      <c r="H6337" t="s">
        <v>767</v>
      </c>
      <c r="I6337" t="s">
        <v>778</v>
      </c>
    </row>
    <row r="6338" spans="1:9">
      <c r="A6338">
        <v>6337</v>
      </c>
      <c r="B6338" t="s">
        <v>152</v>
      </c>
      <c r="C6338" t="s">
        <v>752</v>
      </c>
      <c r="D6338">
        <v>2008</v>
      </c>
      <c r="E6338">
        <v>36.728479200000002</v>
      </c>
      <c r="F6338" t="s">
        <v>753</v>
      </c>
      <c r="G6338" t="s">
        <v>775</v>
      </c>
      <c r="H6338" t="s">
        <v>767</v>
      </c>
      <c r="I6338" t="s">
        <v>778</v>
      </c>
    </row>
    <row r="6339" spans="1:9">
      <c r="A6339">
        <v>6338</v>
      </c>
      <c r="B6339" t="s">
        <v>152</v>
      </c>
      <c r="C6339" t="s">
        <v>752</v>
      </c>
      <c r="D6339">
        <v>2009</v>
      </c>
      <c r="E6339">
        <v>52.959984000000013</v>
      </c>
      <c r="F6339" t="s">
        <v>753</v>
      </c>
      <c r="G6339" t="s">
        <v>775</v>
      </c>
      <c r="H6339" t="s">
        <v>767</v>
      </c>
      <c r="I6339" t="s">
        <v>778</v>
      </c>
    </row>
    <row r="6340" spans="1:9">
      <c r="A6340">
        <v>6339</v>
      </c>
      <c r="B6340" t="s">
        <v>152</v>
      </c>
      <c r="C6340" t="s">
        <v>752</v>
      </c>
      <c r="D6340">
        <v>2010</v>
      </c>
      <c r="E6340">
        <v>53.373045599999998</v>
      </c>
      <c r="F6340" t="s">
        <v>753</v>
      </c>
      <c r="G6340" t="s">
        <v>775</v>
      </c>
      <c r="H6340" t="s">
        <v>767</v>
      </c>
      <c r="I6340" t="s">
        <v>778</v>
      </c>
    </row>
    <row r="6341" spans="1:9">
      <c r="A6341">
        <v>6340</v>
      </c>
      <c r="B6341" t="s">
        <v>152</v>
      </c>
      <c r="C6341" t="s">
        <v>752</v>
      </c>
      <c r="D6341">
        <v>2011</v>
      </c>
      <c r="E6341">
        <v>53.646681200000003</v>
      </c>
      <c r="F6341" t="s">
        <v>753</v>
      </c>
      <c r="G6341" t="s">
        <v>775</v>
      </c>
      <c r="H6341" t="s">
        <v>767</v>
      </c>
      <c r="I6341" t="s">
        <v>778</v>
      </c>
    </row>
    <row r="6342" spans="1:9">
      <c r="A6342">
        <v>6341</v>
      </c>
      <c r="B6342" t="s">
        <v>152</v>
      </c>
      <c r="C6342" t="s">
        <v>752</v>
      </c>
      <c r="D6342">
        <v>2012</v>
      </c>
      <c r="E6342">
        <v>71.326992799999999</v>
      </c>
      <c r="F6342" t="s">
        <v>753</v>
      </c>
      <c r="G6342" t="s">
        <v>775</v>
      </c>
      <c r="H6342" t="s">
        <v>767</v>
      </c>
      <c r="I6342" t="s">
        <v>778</v>
      </c>
    </row>
    <row r="6343" spans="1:9">
      <c r="A6343">
        <v>6342</v>
      </c>
      <c r="B6343" t="s">
        <v>152</v>
      </c>
      <c r="C6343" t="s">
        <v>752</v>
      </c>
      <c r="D6343">
        <v>2013</v>
      </c>
      <c r="E6343">
        <v>91.447162800000001</v>
      </c>
      <c r="F6343" t="s">
        <v>753</v>
      </c>
      <c r="G6343" t="s">
        <v>775</v>
      </c>
      <c r="H6343" t="s">
        <v>767</v>
      </c>
      <c r="I6343" t="s">
        <v>778</v>
      </c>
    </row>
    <row r="6344" spans="1:9">
      <c r="A6344">
        <v>6343</v>
      </c>
      <c r="B6344" t="s">
        <v>152</v>
      </c>
      <c r="C6344" t="s">
        <v>752</v>
      </c>
      <c r="D6344">
        <v>2014</v>
      </c>
      <c r="E6344">
        <v>141.6592632</v>
      </c>
      <c r="F6344" t="s">
        <v>753</v>
      </c>
      <c r="G6344" t="s">
        <v>775</v>
      </c>
      <c r="H6344" t="s">
        <v>767</v>
      </c>
      <c r="I6344" t="s">
        <v>778</v>
      </c>
    </row>
    <row r="6345" spans="1:9">
      <c r="A6345">
        <v>6344</v>
      </c>
      <c r="B6345" t="s">
        <v>152</v>
      </c>
      <c r="C6345" t="s">
        <v>752</v>
      </c>
      <c r="D6345">
        <v>2015</v>
      </c>
      <c r="E6345">
        <v>119.5052124</v>
      </c>
      <c r="F6345" t="s">
        <v>753</v>
      </c>
      <c r="G6345" t="s">
        <v>775</v>
      </c>
      <c r="H6345" t="s">
        <v>767</v>
      </c>
      <c r="I6345" t="s">
        <v>778</v>
      </c>
    </row>
    <row r="6346" spans="1:9">
      <c r="A6346">
        <v>6345</v>
      </c>
      <c r="B6346" t="s">
        <v>152</v>
      </c>
      <c r="C6346" t="s">
        <v>752</v>
      </c>
      <c r="D6346">
        <v>2016</v>
      </c>
      <c r="E6346">
        <v>140.31102396514169</v>
      </c>
      <c r="F6346" t="s">
        <v>753</v>
      </c>
      <c r="G6346" t="s">
        <v>775</v>
      </c>
      <c r="H6346" t="s">
        <v>767</v>
      </c>
      <c r="I6346" t="s">
        <v>778</v>
      </c>
    </row>
    <row r="6347" spans="1:9">
      <c r="A6347">
        <v>6346</v>
      </c>
      <c r="B6347" t="s">
        <v>152</v>
      </c>
      <c r="C6347" t="s">
        <v>752</v>
      </c>
      <c r="D6347">
        <v>2017</v>
      </c>
      <c r="E6347">
        <v>125.4601516</v>
      </c>
      <c r="F6347" t="s">
        <v>753</v>
      </c>
      <c r="G6347" t="s">
        <v>775</v>
      </c>
      <c r="H6347" t="s">
        <v>767</v>
      </c>
      <c r="I6347" t="s">
        <v>778</v>
      </c>
    </row>
    <row r="6348" spans="1:9">
      <c r="A6348">
        <v>6347</v>
      </c>
      <c r="B6348" t="s">
        <v>152</v>
      </c>
      <c r="C6348" t="s">
        <v>752</v>
      </c>
      <c r="D6348">
        <v>2018</v>
      </c>
      <c r="E6348">
        <v>103.3386872</v>
      </c>
      <c r="F6348" t="s">
        <v>753</v>
      </c>
      <c r="G6348" t="s">
        <v>775</v>
      </c>
      <c r="H6348" t="s">
        <v>767</v>
      </c>
      <c r="I6348" t="s">
        <v>778</v>
      </c>
    </row>
    <row r="6349" spans="1:9">
      <c r="A6349">
        <v>6348</v>
      </c>
      <c r="B6349" t="s">
        <v>152</v>
      </c>
      <c r="C6349" t="s">
        <v>752</v>
      </c>
      <c r="D6349">
        <v>2019</v>
      </c>
      <c r="E6349">
        <v>120.09956</v>
      </c>
      <c r="F6349" t="s">
        <v>753</v>
      </c>
      <c r="G6349" t="s">
        <v>775</v>
      </c>
      <c r="H6349" t="s">
        <v>767</v>
      </c>
      <c r="I6349" t="s">
        <v>778</v>
      </c>
    </row>
    <row r="6350" spans="1:9">
      <c r="A6350">
        <v>6349</v>
      </c>
      <c r="B6350" t="s">
        <v>152</v>
      </c>
      <c r="C6350" t="s">
        <v>752</v>
      </c>
      <c r="D6350">
        <v>2020</v>
      </c>
      <c r="E6350">
        <v>107.6878768</v>
      </c>
      <c r="F6350" t="s">
        <v>753</v>
      </c>
      <c r="G6350" t="s">
        <v>775</v>
      </c>
      <c r="H6350" t="s">
        <v>767</v>
      </c>
      <c r="I6350" t="s">
        <v>778</v>
      </c>
    </row>
    <row r="6351" spans="1:9">
      <c r="A6351">
        <v>6350</v>
      </c>
      <c r="B6351" t="s">
        <v>152</v>
      </c>
      <c r="C6351" t="s">
        <v>752</v>
      </c>
      <c r="D6351">
        <v>2021</v>
      </c>
      <c r="E6351">
        <v>86.937617199999991</v>
      </c>
      <c r="F6351" t="s">
        <v>753</v>
      </c>
      <c r="G6351" t="s">
        <v>775</v>
      </c>
      <c r="H6351" t="s">
        <v>767</v>
      </c>
      <c r="I6351" t="s">
        <v>778</v>
      </c>
    </row>
    <row r="6352" spans="1:9">
      <c r="A6352">
        <v>6351</v>
      </c>
      <c r="B6352" t="s">
        <v>152</v>
      </c>
      <c r="C6352" t="s">
        <v>752</v>
      </c>
      <c r="D6352">
        <v>2022</v>
      </c>
      <c r="E6352">
        <v>78.120935200000005</v>
      </c>
      <c r="F6352" t="s">
        <v>753</v>
      </c>
      <c r="G6352" t="s">
        <v>775</v>
      </c>
      <c r="H6352" t="s">
        <v>767</v>
      </c>
      <c r="I6352" t="s">
        <v>778</v>
      </c>
    </row>
    <row r="6353" spans="1:9">
      <c r="A6353">
        <v>6352</v>
      </c>
      <c r="B6353" t="s">
        <v>152</v>
      </c>
      <c r="C6353" t="s">
        <v>752</v>
      </c>
      <c r="D6353">
        <v>2023</v>
      </c>
      <c r="E6353">
        <v>89.355901599999996</v>
      </c>
      <c r="F6353" t="s">
        <v>753</v>
      </c>
      <c r="G6353" t="s">
        <v>775</v>
      </c>
      <c r="H6353" t="s">
        <v>767</v>
      </c>
      <c r="I6353" t="s">
        <v>778</v>
      </c>
    </row>
    <row r="6354" spans="1:9">
      <c r="A6354">
        <v>6353</v>
      </c>
      <c r="B6354" t="s">
        <v>152</v>
      </c>
      <c r="C6354" t="s">
        <v>752</v>
      </c>
      <c r="D6354">
        <v>2024</v>
      </c>
      <c r="E6354">
        <v>43.046774249999999</v>
      </c>
      <c r="F6354" t="s">
        <v>753</v>
      </c>
      <c r="G6354" t="s">
        <v>775</v>
      </c>
      <c r="H6354" t="s">
        <v>767</v>
      </c>
      <c r="I6354" t="s">
        <v>778</v>
      </c>
    </row>
    <row r="6355" spans="1:9">
      <c r="A6355">
        <v>6354</v>
      </c>
      <c r="B6355" t="s">
        <v>152</v>
      </c>
      <c r="C6355" t="s">
        <v>752</v>
      </c>
      <c r="D6355">
        <v>2025</v>
      </c>
      <c r="E6355">
        <v>52.453291589999999</v>
      </c>
      <c r="F6355" t="s">
        <v>753</v>
      </c>
      <c r="G6355" t="s">
        <v>775</v>
      </c>
      <c r="H6355" t="s">
        <v>767</v>
      </c>
      <c r="I6355" t="s">
        <v>778</v>
      </c>
    </row>
    <row r="6356" spans="1:9">
      <c r="A6356">
        <v>6355</v>
      </c>
      <c r="B6356" t="s">
        <v>152</v>
      </c>
      <c r="C6356" t="s">
        <v>752</v>
      </c>
      <c r="D6356">
        <v>2026</v>
      </c>
      <c r="E6356">
        <v>52.453291589999999</v>
      </c>
      <c r="F6356" t="s">
        <v>753</v>
      </c>
      <c r="G6356" t="s">
        <v>775</v>
      </c>
      <c r="H6356" t="s">
        <v>767</v>
      </c>
      <c r="I6356" t="s">
        <v>778</v>
      </c>
    </row>
    <row r="6357" spans="1:9">
      <c r="A6357">
        <v>6356</v>
      </c>
      <c r="B6357" t="s">
        <v>152</v>
      </c>
      <c r="C6357" t="s">
        <v>752</v>
      </c>
      <c r="D6357">
        <v>2027</v>
      </c>
      <c r="E6357">
        <v>52.453291589999999</v>
      </c>
      <c r="F6357" t="s">
        <v>753</v>
      </c>
      <c r="G6357" t="s">
        <v>775</v>
      </c>
      <c r="H6357" t="s">
        <v>767</v>
      </c>
      <c r="I6357" t="s">
        <v>778</v>
      </c>
    </row>
    <row r="6358" spans="1:9">
      <c r="A6358">
        <v>6357</v>
      </c>
      <c r="B6358" t="s">
        <v>152</v>
      </c>
      <c r="C6358" t="s">
        <v>752</v>
      </c>
      <c r="D6358">
        <v>2028</v>
      </c>
      <c r="E6358">
        <v>0</v>
      </c>
      <c r="F6358" t="s">
        <v>753</v>
      </c>
      <c r="G6358" t="s">
        <v>775</v>
      </c>
      <c r="H6358" t="s">
        <v>767</v>
      </c>
      <c r="I6358" t="s">
        <v>778</v>
      </c>
    </row>
    <row r="6359" spans="1:9">
      <c r="A6359">
        <v>6358</v>
      </c>
      <c r="B6359" t="s">
        <v>152</v>
      </c>
      <c r="C6359" t="s">
        <v>752</v>
      </c>
      <c r="D6359">
        <v>2029</v>
      </c>
      <c r="E6359">
        <v>0</v>
      </c>
      <c r="F6359" t="s">
        <v>753</v>
      </c>
      <c r="G6359" t="s">
        <v>775</v>
      </c>
      <c r="H6359" t="s">
        <v>767</v>
      </c>
      <c r="I6359" t="s">
        <v>778</v>
      </c>
    </row>
    <row r="6360" spans="1:9">
      <c r="A6360">
        <v>6359</v>
      </c>
      <c r="B6360" t="s">
        <v>152</v>
      </c>
      <c r="C6360" t="s">
        <v>752</v>
      </c>
      <c r="D6360">
        <v>2030</v>
      </c>
      <c r="E6360">
        <v>0</v>
      </c>
      <c r="F6360" t="s">
        <v>753</v>
      </c>
      <c r="G6360" t="s">
        <v>775</v>
      </c>
      <c r="H6360" t="s">
        <v>767</v>
      </c>
      <c r="I6360" t="s">
        <v>778</v>
      </c>
    </row>
    <row r="6361" spans="1:9">
      <c r="A6361">
        <v>6360</v>
      </c>
      <c r="B6361" t="s">
        <v>152</v>
      </c>
      <c r="C6361" t="s">
        <v>752</v>
      </c>
      <c r="D6361">
        <v>2031</v>
      </c>
      <c r="E6361">
        <v>0</v>
      </c>
      <c r="F6361" t="s">
        <v>753</v>
      </c>
      <c r="G6361" t="s">
        <v>775</v>
      </c>
      <c r="H6361" t="s">
        <v>767</v>
      </c>
      <c r="I6361" t="s">
        <v>778</v>
      </c>
    </row>
    <row r="6362" spans="1:9">
      <c r="A6362">
        <v>6361</v>
      </c>
      <c r="B6362" t="s">
        <v>152</v>
      </c>
      <c r="C6362" t="s">
        <v>752</v>
      </c>
      <c r="D6362">
        <v>2032</v>
      </c>
      <c r="E6362">
        <v>0</v>
      </c>
      <c r="F6362" t="s">
        <v>753</v>
      </c>
      <c r="G6362" t="s">
        <v>775</v>
      </c>
      <c r="H6362" t="s">
        <v>767</v>
      </c>
      <c r="I6362" t="s">
        <v>778</v>
      </c>
    </row>
    <row r="6363" spans="1:9">
      <c r="A6363">
        <v>6362</v>
      </c>
      <c r="B6363" t="s">
        <v>152</v>
      </c>
      <c r="C6363" t="s">
        <v>752</v>
      </c>
      <c r="D6363">
        <v>2033</v>
      </c>
      <c r="E6363">
        <v>0</v>
      </c>
      <c r="F6363" t="s">
        <v>753</v>
      </c>
      <c r="G6363" t="s">
        <v>775</v>
      </c>
      <c r="H6363" t="s">
        <v>767</v>
      </c>
      <c r="I6363" t="s">
        <v>778</v>
      </c>
    </row>
    <row r="6364" spans="1:9">
      <c r="A6364">
        <v>6363</v>
      </c>
      <c r="B6364" t="s">
        <v>152</v>
      </c>
      <c r="C6364" t="s">
        <v>752</v>
      </c>
      <c r="D6364">
        <v>2034</v>
      </c>
      <c r="E6364">
        <v>0</v>
      </c>
      <c r="F6364" t="s">
        <v>753</v>
      </c>
      <c r="G6364" t="s">
        <v>775</v>
      </c>
      <c r="H6364" t="s">
        <v>767</v>
      </c>
      <c r="I6364" t="s">
        <v>778</v>
      </c>
    </row>
    <row r="6365" spans="1:9">
      <c r="A6365">
        <v>6364</v>
      </c>
      <c r="B6365" t="s">
        <v>152</v>
      </c>
      <c r="C6365" t="s">
        <v>752</v>
      </c>
      <c r="D6365">
        <v>2035</v>
      </c>
      <c r="E6365">
        <v>0</v>
      </c>
      <c r="F6365" t="s">
        <v>753</v>
      </c>
      <c r="G6365" t="s">
        <v>775</v>
      </c>
      <c r="H6365" t="s">
        <v>767</v>
      </c>
      <c r="I6365" t="s">
        <v>778</v>
      </c>
    </row>
    <row r="6366" spans="1:9">
      <c r="A6366">
        <v>6365</v>
      </c>
      <c r="B6366" t="s">
        <v>152</v>
      </c>
      <c r="C6366" t="s">
        <v>752</v>
      </c>
      <c r="D6366">
        <v>2036</v>
      </c>
      <c r="E6366">
        <v>0</v>
      </c>
      <c r="F6366" t="s">
        <v>753</v>
      </c>
      <c r="G6366" t="s">
        <v>775</v>
      </c>
      <c r="H6366" t="s">
        <v>767</v>
      </c>
      <c r="I6366" t="s">
        <v>778</v>
      </c>
    </row>
    <row r="6367" spans="1:9">
      <c r="A6367">
        <v>6366</v>
      </c>
      <c r="B6367" t="s">
        <v>152</v>
      </c>
      <c r="C6367" t="s">
        <v>752</v>
      </c>
      <c r="D6367">
        <v>2037</v>
      </c>
      <c r="E6367">
        <v>0</v>
      </c>
      <c r="F6367" t="s">
        <v>753</v>
      </c>
      <c r="G6367" t="s">
        <v>775</v>
      </c>
      <c r="H6367" t="s">
        <v>767</v>
      </c>
      <c r="I6367" t="s">
        <v>778</v>
      </c>
    </row>
    <row r="6368" spans="1:9">
      <c r="A6368">
        <v>6367</v>
      </c>
      <c r="B6368" t="s">
        <v>152</v>
      </c>
      <c r="C6368" t="s">
        <v>752</v>
      </c>
      <c r="D6368">
        <v>2038</v>
      </c>
      <c r="E6368">
        <v>0</v>
      </c>
      <c r="F6368" t="s">
        <v>753</v>
      </c>
      <c r="G6368" t="s">
        <v>775</v>
      </c>
      <c r="H6368" t="s">
        <v>767</v>
      </c>
      <c r="I6368" t="s">
        <v>778</v>
      </c>
    </row>
    <row r="6369" spans="1:9">
      <c r="A6369">
        <v>6368</v>
      </c>
      <c r="B6369" t="s">
        <v>152</v>
      </c>
      <c r="C6369" t="s">
        <v>752</v>
      </c>
      <c r="D6369">
        <v>2039</v>
      </c>
      <c r="E6369">
        <v>0</v>
      </c>
      <c r="F6369" t="s">
        <v>753</v>
      </c>
      <c r="G6369" t="s">
        <v>775</v>
      </c>
      <c r="H6369" t="s">
        <v>767</v>
      </c>
      <c r="I6369" t="s">
        <v>778</v>
      </c>
    </row>
    <row r="6370" spans="1:9">
      <c r="A6370">
        <v>6369</v>
      </c>
      <c r="B6370" t="s">
        <v>152</v>
      </c>
      <c r="C6370" t="s">
        <v>752</v>
      </c>
      <c r="D6370">
        <v>2040</v>
      </c>
      <c r="E6370">
        <v>0</v>
      </c>
      <c r="F6370" t="s">
        <v>753</v>
      </c>
      <c r="G6370" t="s">
        <v>775</v>
      </c>
      <c r="H6370" t="s">
        <v>767</v>
      </c>
      <c r="I6370" t="s">
        <v>778</v>
      </c>
    </row>
    <row r="6371" spans="1:9">
      <c r="A6371">
        <v>6370</v>
      </c>
      <c r="B6371" t="s">
        <v>152</v>
      </c>
      <c r="C6371" t="s">
        <v>752</v>
      </c>
      <c r="D6371">
        <v>2041</v>
      </c>
      <c r="E6371">
        <v>0</v>
      </c>
      <c r="F6371" t="s">
        <v>753</v>
      </c>
      <c r="G6371" t="s">
        <v>775</v>
      </c>
      <c r="H6371" t="s">
        <v>767</v>
      </c>
      <c r="I6371" t="s">
        <v>778</v>
      </c>
    </row>
    <row r="6372" spans="1:9">
      <c r="A6372">
        <v>6371</v>
      </c>
      <c r="B6372" t="s">
        <v>152</v>
      </c>
      <c r="C6372" t="s">
        <v>752</v>
      </c>
      <c r="D6372">
        <v>2042</v>
      </c>
      <c r="E6372">
        <v>0</v>
      </c>
      <c r="F6372" t="s">
        <v>753</v>
      </c>
      <c r="G6372" t="s">
        <v>775</v>
      </c>
      <c r="H6372" t="s">
        <v>767</v>
      </c>
      <c r="I6372" t="s">
        <v>778</v>
      </c>
    </row>
    <row r="6373" spans="1:9">
      <c r="A6373">
        <v>6372</v>
      </c>
      <c r="B6373" t="s">
        <v>152</v>
      </c>
      <c r="C6373" t="s">
        <v>752</v>
      </c>
      <c r="D6373">
        <v>2043</v>
      </c>
      <c r="E6373">
        <v>0</v>
      </c>
      <c r="F6373" t="s">
        <v>753</v>
      </c>
      <c r="G6373" t="s">
        <v>775</v>
      </c>
      <c r="H6373" t="s">
        <v>767</v>
      </c>
      <c r="I6373" t="s">
        <v>778</v>
      </c>
    </row>
    <row r="6374" spans="1:9">
      <c r="A6374">
        <v>6373</v>
      </c>
      <c r="B6374" t="s">
        <v>152</v>
      </c>
      <c r="C6374" t="s">
        <v>752</v>
      </c>
      <c r="D6374">
        <v>2044</v>
      </c>
      <c r="E6374">
        <v>0</v>
      </c>
      <c r="F6374" t="s">
        <v>753</v>
      </c>
      <c r="G6374" t="s">
        <v>775</v>
      </c>
      <c r="H6374" t="s">
        <v>767</v>
      </c>
      <c r="I6374" t="s">
        <v>778</v>
      </c>
    </row>
    <row r="6375" spans="1:9">
      <c r="A6375">
        <v>6374</v>
      </c>
      <c r="B6375" t="s">
        <v>152</v>
      </c>
      <c r="C6375" t="s">
        <v>752</v>
      </c>
      <c r="D6375">
        <v>2045</v>
      </c>
      <c r="E6375">
        <v>0</v>
      </c>
      <c r="F6375" t="s">
        <v>753</v>
      </c>
      <c r="G6375" t="s">
        <v>775</v>
      </c>
      <c r="H6375" t="s">
        <v>767</v>
      </c>
      <c r="I6375" t="s">
        <v>778</v>
      </c>
    </row>
    <row r="6376" spans="1:9">
      <c r="A6376">
        <v>6375</v>
      </c>
      <c r="B6376" t="s">
        <v>152</v>
      </c>
      <c r="C6376" t="s">
        <v>752</v>
      </c>
      <c r="D6376">
        <v>2046</v>
      </c>
      <c r="E6376">
        <v>0</v>
      </c>
      <c r="F6376" t="s">
        <v>753</v>
      </c>
      <c r="G6376" t="s">
        <v>775</v>
      </c>
      <c r="H6376" t="s">
        <v>767</v>
      </c>
      <c r="I6376" t="s">
        <v>778</v>
      </c>
    </row>
    <row r="6377" spans="1:9">
      <c r="A6377">
        <v>6376</v>
      </c>
      <c r="B6377" t="s">
        <v>152</v>
      </c>
      <c r="C6377" t="s">
        <v>752</v>
      </c>
      <c r="D6377">
        <v>2047</v>
      </c>
      <c r="E6377">
        <v>0</v>
      </c>
      <c r="F6377" t="s">
        <v>753</v>
      </c>
      <c r="G6377" t="s">
        <v>775</v>
      </c>
      <c r="H6377" t="s">
        <v>767</v>
      </c>
      <c r="I6377" t="s">
        <v>778</v>
      </c>
    </row>
    <row r="6378" spans="1:9">
      <c r="A6378">
        <v>6377</v>
      </c>
      <c r="B6378" t="s">
        <v>152</v>
      </c>
      <c r="C6378" t="s">
        <v>752</v>
      </c>
      <c r="D6378">
        <v>2048</v>
      </c>
      <c r="E6378">
        <v>0</v>
      </c>
      <c r="F6378" t="s">
        <v>753</v>
      </c>
      <c r="G6378" t="s">
        <v>775</v>
      </c>
      <c r="H6378" t="s">
        <v>767</v>
      </c>
      <c r="I6378" t="s">
        <v>778</v>
      </c>
    </row>
    <row r="6379" spans="1:9">
      <c r="A6379">
        <v>6378</v>
      </c>
      <c r="B6379" t="s">
        <v>152</v>
      </c>
      <c r="C6379" t="s">
        <v>752</v>
      </c>
      <c r="D6379">
        <v>2049</v>
      </c>
      <c r="E6379">
        <v>0</v>
      </c>
      <c r="F6379" t="s">
        <v>753</v>
      </c>
      <c r="G6379" t="s">
        <v>775</v>
      </c>
      <c r="H6379" t="s">
        <v>767</v>
      </c>
      <c r="I6379" t="s">
        <v>778</v>
      </c>
    </row>
    <row r="6380" spans="1:9">
      <c r="A6380">
        <v>6379</v>
      </c>
      <c r="B6380" t="s">
        <v>152</v>
      </c>
      <c r="C6380" t="s">
        <v>752</v>
      </c>
      <c r="D6380">
        <v>2050</v>
      </c>
      <c r="E6380">
        <v>0</v>
      </c>
      <c r="F6380" t="s">
        <v>753</v>
      </c>
      <c r="G6380" t="s">
        <v>775</v>
      </c>
      <c r="H6380" t="s">
        <v>767</v>
      </c>
      <c r="I6380" t="s">
        <v>778</v>
      </c>
    </row>
    <row r="6381" spans="1:9">
      <c r="A6381">
        <v>6380</v>
      </c>
      <c r="B6381" t="s">
        <v>152</v>
      </c>
      <c r="C6381" t="s">
        <v>756</v>
      </c>
      <c r="D6381">
        <v>1990</v>
      </c>
      <c r="E6381">
        <v>2524.809139966681</v>
      </c>
      <c r="F6381" t="s">
        <v>753</v>
      </c>
      <c r="G6381" t="s">
        <v>775</v>
      </c>
      <c r="H6381" t="s">
        <v>767</v>
      </c>
      <c r="I6381" t="s">
        <v>778</v>
      </c>
    </row>
    <row r="6382" spans="1:9">
      <c r="A6382">
        <v>6381</v>
      </c>
      <c r="B6382" t="s">
        <v>152</v>
      </c>
      <c r="C6382" t="s">
        <v>756</v>
      </c>
      <c r="D6382">
        <v>1991</v>
      </c>
      <c r="E6382">
        <v>2663.1971026816432</v>
      </c>
      <c r="F6382" t="s">
        <v>753</v>
      </c>
      <c r="G6382" t="s">
        <v>775</v>
      </c>
      <c r="H6382" t="s">
        <v>767</v>
      </c>
      <c r="I6382" t="s">
        <v>778</v>
      </c>
    </row>
    <row r="6383" spans="1:9">
      <c r="A6383">
        <v>6382</v>
      </c>
      <c r="B6383" t="s">
        <v>152</v>
      </c>
      <c r="C6383" t="s">
        <v>756</v>
      </c>
      <c r="D6383">
        <v>1992</v>
      </c>
      <c r="E6383">
        <v>2769.154686849361</v>
      </c>
      <c r="F6383" t="s">
        <v>753</v>
      </c>
      <c r="G6383" t="s">
        <v>775</v>
      </c>
      <c r="H6383" t="s">
        <v>767</v>
      </c>
      <c r="I6383" t="s">
        <v>778</v>
      </c>
    </row>
    <row r="6384" spans="1:9">
      <c r="A6384">
        <v>6383</v>
      </c>
      <c r="B6384" t="s">
        <v>152</v>
      </c>
      <c r="C6384" t="s">
        <v>756</v>
      </c>
      <c r="D6384">
        <v>1993</v>
      </c>
      <c r="E6384">
        <v>2859.76093201704</v>
      </c>
      <c r="F6384" t="s">
        <v>753</v>
      </c>
      <c r="G6384" t="s">
        <v>775</v>
      </c>
      <c r="H6384" t="s">
        <v>767</v>
      </c>
      <c r="I6384" t="s">
        <v>778</v>
      </c>
    </row>
    <row r="6385" spans="1:9">
      <c r="A6385">
        <v>6384</v>
      </c>
      <c r="B6385" t="s">
        <v>152</v>
      </c>
      <c r="C6385" t="s">
        <v>756</v>
      </c>
      <c r="D6385">
        <v>1994</v>
      </c>
      <c r="E6385">
        <v>2739.100468132141</v>
      </c>
      <c r="F6385" t="s">
        <v>753</v>
      </c>
      <c r="G6385" t="s">
        <v>775</v>
      </c>
      <c r="H6385" t="s">
        <v>767</v>
      </c>
      <c r="I6385" t="s">
        <v>778</v>
      </c>
    </row>
    <row r="6386" spans="1:9">
      <c r="A6386">
        <v>6385</v>
      </c>
      <c r="B6386" t="s">
        <v>152</v>
      </c>
      <c r="C6386" t="s">
        <v>756</v>
      </c>
      <c r="D6386">
        <v>1995</v>
      </c>
      <c r="E6386">
        <v>2829.1582885902499</v>
      </c>
      <c r="F6386" t="s">
        <v>753</v>
      </c>
      <c r="G6386" t="s">
        <v>775</v>
      </c>
      <c r="H6386" t="s">
        <v>767</v>
      </c>
      <c r="I6386" t="s">
        <v>778</v>
      </c>
    </row>
    <row r="6387" spans="1:9">
      <c r="A6387">
        <v>6386</v>
      </c>
      <c r="B6387" t="s">
        <v>152</v>
      </c>
      <c r="C6387" t="s">
        <v>756</v>
      </c>
      <c r="D6387">
        <v>1996</v>
      </c>
      <c r="E6387">
        <v>2842.7086453895631</v>
      </c>
      <c r="F6387" t="s">
        <v>753</v>
      </c>
      <c r="G6387" t="s">
        <v>775</v>
      </c>
      <c r="H6387" t="s">
        <v>767</v>
      </c>
      <c r="I6387" t="s">
        <v>778</v>
      </c>
    </row>
    <row r="6388" spans="1:9">
      <c r="A6388">
        <v>6387</v>
      </c>
      <c r="B6388" t="s">
        <v>152</v>
      </c>
      <c r="C6388" t="s">
        <v>756</v>
      </c>
      <c r="D6388">
        <v>1997</v>
      </c>
      <c r="E6388">
        <v>2753.0930162036748</v>
      </c>
      <c r="F6388" t="s">
        <v>753</v>
      </c>
      <c r="G6388" t="s">
        <v>775</v>
      </c>
      <c r="H6388" t="s">
        <v>767</v>
      </c>
      <c r="I6388" t="s">
        <v>778</v>
      </c>
    </row>
    <row r="6389" spans="1:9">
      <c r="A6389">
        <v>6388</v>
      </c>
      <c r="B6389" t="s">
        <v>152</v>
      </c>
      <c r="C6389" t="s">
        <v>756</v>
      </c>
      <c r="D6389">
        <v>1998</v>
      </c>
      <c r="E6389">
        <v>2807.7711417445789</v>
      </c>
      <c r="F6389" t="s">
        <v>753</v>
      </c>
      <c r="G6389" t="s">
        <v>775</v>
      </c>
      <c r="H6389" t="s">
        <v>767</v>
      </c>
      <c r="I6389" t="s">
        <v>778</v>
      </c>
    </row>
    <row r="6390" spans="1:9">
      <c r="A6390">
        <v>6389</v>
      </c>
      <c r="B6390" t="s">
        <v>152</v>
      </c>
      <c r="C6390" t="s">
        <v>756</v>
      </c>
      <c r="D6390">
        <v>1999</v>
      </c>
      <c r="E6390">
        <v>2957.1859500559322</v>
      </c>
      <c r="F6390" t="s">
        <v>753</v>
      </c>
      <c r="G6390" t="s">
        <v>775</v>
      </c>
      <c r="H6390" t="s">
        <v>767</v>
      </c>
      <c r="I6390" t="s">
        <v>778</v>
      </c>
    </row>
    <row r="6391" spans="1:9">
      <c r="A6391">
        <v>6390</v>
      </c>
      <c r="B6391" t="s">
        <v>152</v>
      </c>
      <c r="C6391" t="s">
        <v>756</v>
      </c>
      <c r="D6391">
        <v>2000</v>
      </c>
      <c r="E6391">
        <v>2932.2025579031092</v>
      </c>
      <c r="F6391" t="s">
        <v>753</v>
      </c>
      <c r="G6391" t="s">
        <v>775</v>
      </c>
      <c r="H6391" t="s">
        <v>767</v>
      </c>
      <c r="I6391" t="s">
        <v>778</v>
      </c>
    </row>
    <row r="6392" spans="1:9">
      <c r="A6392">
        <v>6391</v>
      </c>
      <c r="B6392" t="s">
        <v>152</v>
      </c>
      <c r="C6392" t="s">
        <v>756</v>
      </c>
      <c r="D6392">
        <v>2001</v>
      </c>
      <c r="E6392">
        <v>2995.765412499406</v>
      </c>
      <c r="F6392" t="s">
        <v>753</v>
      </c>
      <c r="G6392" t="s">
        <v>775</v>
      </c>
      <c r="H6392" t="s">
        <v>767</v>
      </c>
      <c r="I6392" t="s">
        <v>778</v>
      </c>
    </row>
    <row r="6393" spans="1:9">
      <c r="A6393">
        <v>6392</v>
      </c>
      <c r="B6393" t="s">
        <v>152</v>
      </c>
      <c r="C6393" t="s">
        <v>756</v>
      </c>
      <c r="D6393">
        <v>2002</v>
      </c>
      <c r="E6393">
        <v>2997.617170783034</v>
      </c>
      <c r="F6393" t="s">
        <v>753</v>
      </c>
      <c r="G6393" t="s">
        <v>775</v>
      </c>
      <c r="H6393" t="s">
        <v>767</v>
      </c>
      <c r="I6393" t="s">
        <v>778</v>
      </c>
    </row>
    <row r="6394" spans="1:9">
      <c r="A6394">
        <v>6393</v>
      </c>
      <c r="B6394" t="s">
        <v>152</v>
      </c>
      <c r="C6394" t="s">
        <v>756</v>
      </c>
      <c r="D6394">
        <v>2003</v>
      </c>
      <c r="E6394">
        <v>3166.0637142927339</v>
      </c>
      <c r="F6394" t="s">
        <v>753</v>
      </c>
      <c r="G6394" t="s">
        <v>775</v>
      </c>
      <c r="H6394" t="s">
        <v>767</v>
      </c>
      <c r="I6394" t="s">
        <v>778</v>
      </c>
    </row>
    <row r="6395" spans="1:9">
      <c r="A6395">
        <v>6394</v>
      </c>
      <c r="B6395" t="s">
        <v>152</v>
      </c>
      <c r="C6395" t="s">
        <v>756</v>
      </c>
      <c r="D6395">
        <v>2004</v>
      </c>
      <c r="E6395">
        <v>3136.81592749826</v>
      </c>
      <c r="F6395" t="s">
        <v>753</v>
      </c>
      <c r="G6395" t="s">
        <v>775</v>
      </c>
      <c r="H6395" t="s">
        <v>767</v>
      </c>
      <c r="I6395" t="s">
        <v>778</v>
      </c>
    </row>
    <row r="6396" spans="1:9">
      <c r="A6396">
        <v>6395</v>
      </c>
      <c r="B6396" t="s">
        <v>152</v>
      </c>
      <c r="C6396" t="s">
        <v>756</v>
      </c>
      <c r="D6396">
        <v>2005</v>
      </c>
      <c r="E6396">
        <v>3221.5037072331079</v>
      </c>
      <c r="F6396" t="s">
        <v>753</v>
      </c>
      <c r="G6396" t="s">
        <v>775</v>
      </c>
      <c r="H6396" t="s">
        <v>767</v>
      </c>
      <c r="I6396" t="s">
        <v>778</v>
      </c>
    </row>
    <row r="6397" spans="1:9">
      <c r="A6397">
        <v>6396</v>
      </c>
      <c r="B6397" t="s">
        <v>152</v>
      </c>
      <c r="C6397" t="s">
        <v>756</v>
      </c>
      <c r="D6397">
        <v>2006</v>
      </c>
      <c r="E6397">
        <v>3192.9766372471581</v>
      </c>
      <c r="F6397" t="s">
        <v>753</v>
      </c>
      <c r="G6397" t="s">
        <v>775</v>
      </c>
      <c r="H6397" t="s">
        <v>767</v>
      </c>
      <c r="I6397" t="s">
        <v>778</v>
      </c>
    </row>
    <row r="6398" spans="1:9">
      <c r="A6398">
        <v>6397</v>
      </c>
      <c r="B6398" t="s">
        <v>152</v>
      </c>
      <c r="C6398" t="s">
        <v>756</v>
      </c>
      <c r="D6398">
        <v>2007</v>
      </c>
      <c r="E6398">
        <v>3392.677388944669</v>
      </c>
      <c r="F6398" t="s">
        <v>753</v>
      </c>
      <c r="G6398" t="s">
        <v>775</v>
      </c>
      <c r="H6398" t="s">
        <v>767</v>
      </c>
      <c r="I6398" t="s">
        <v>778</v>
      </c>
    </row>
    <row r="6399" spans="1:9">
      <c r="A6399">
        <v>6398</v>
      </c>
      <c r="B6399" t="s">
        <v>152</v>
      </c>
      <c r="C6399" t="s">
        <v>756</v>
      </c>
      <c r="D6399">
        <v>2008</v>
      </c>
      <c r="E6399">
        <v>3181.3666482389572</v>
      </c>
      <c r="F6399" t="s">
        <v>753</v>
      </c>
      <c r="G6399" t="s">
        <v>775</v>
      </c>
      <c r="H6399" t="s">
        <v>767</v>
      </c>
      <c r="I6399" t="s">
        <v>778</v>
      </c>
    </row>
    <row r="6400" spans="1:9">
      <c r="A6400">
        <v>6399</v>
      </c>
      <c r="B6400" t="s">
        <v>152</v>
      </c>
      <c r="C6400" t="s">
        <v>756</v>
      </c>
      <c r="D6400">
        <v>2009</v>
      </c>
      <c r="E6400">
        <v>3042.692810131246</v>
      </c>
      <c r="F6400" t="s">
        <v>753</v>
      </c>
      <c r="G6400" t="s">
        <v>775</v>
      </c>
      <c r="H6400" t="s">
        <v>767</v>
      </c>
      <c r="I6400" t="s">
        <v>778</v>
      </c>
    </row>
    <row r="6401" spans="1:9">
      <c r="A6401">
        <v>6400</v>
      </c>
      <c r="B6401" t="s">
        <v>152</v>
      </c>
      <c r="C6401" t="s">
        <v>756</v>
      </c>
      <c r="D6401">
        <v>2010</v>
      </c>
      <c r="E6401">
        <v>3341.833917167708</v>
      </c>
      <c r="F6401" t="s">
        <v>753</v>
      </c>
      <c r="G6401" t="s">
        <v>775</v>
      </c>
      <c r="H6401" t="s">
        <v>767</v>
      </c>
      <c r="I6401" t="s">
        <v>778</v>
      </c>
    </row>
    <row r="6402" spans="1:9">
      <c r="A6402">
        <v>6401</v>
      </c>
      <c r="B6402" t="s">
        <v>152</v>
      </c>
      <c r="C6402" t="s">
        <v>756</v>
      </c>
      <c r="D6402">
        <v>2011</v>
      </c>
      <c r="E6402">
        <v>3315.699677906171</v>
      </c>
      <c r="F6402" t="s">
        <v>753</v>
      </c>
      <c r="G6402" t="s">
        <v>775</v>
      </c>
      <c r="H6402" t="s">
        <v>767</v>
      </c>
      <c r="I6402" t="s">
        <v>778</v>
      </c>
    </row>
    <row r="6403" spans="1:9">
      <c r="A6403">
        <v>6402</v>
      </c>
      <c r="B6403" t="s">
        <v>152</v>
      </c>
      <c r="C6403" t="s">
        <v>756</v>
      </c>
      <c r="D6403">
        <v>2012</v>
      </c>
      <c r="E6403">
        <v>3277.7050792893278</v>
      </c>
      <c r="F6403" t="s">
        <v>753</v>
      </c>
      <c r="G6403" t="s">
        <v>775</v>
      </c>
      <c r="H6403" t="s">
        <v>767</v>
      </c>
      <c r="I6403" t="s">
        <v>778</v>
      </c>
    </row>
    <row r="6404" spans="1:9">
      <c r="A6404">
        <v>6403</v>
      </c>
      <c r="B6404" t="s">
        <v>152</v>
      </c>
      <c r="C6404" t="s">
        <v>756</v>
      </c>
      <c r="D6404">
        <v>2013</v>
      </c>
      <c r="E6404">
        <v>3346.4206858088151</v>
      </c>
      <c r="F6404" t="s">
        <v>753</v>
      </c>
      <c r="G6404" t="s">
        <v>775</v>
      </c>
      <c r="H6404" t="s">
        <v>767</v>
      </c>
      <c r="I6404" t="s">
        <v>778</v>
      </c>
    </row>
    <row r="6405" spans="1:9">
      <c r="A6405">
        <v>6404</v>
      </c>
      <c r="B6405" t="s">
        <v>152</v>
      </c>
      <c r="C6405" t="s">
        <v>756</v>
      </c>
      <c r="D6405">
        <v>2014</v>
      </c>
      <c r="E6405">
        <v>3421.2825663323902</v>
      </c>
      <c r="F6405" t="s">
        <v>753</v>
      </c>
      <c r="G6405" t="s">
        <v>775</v>
      </c>
      <c r="H6405" t="s">
        <v>767</v>
      </c>
      <c r="I6405" t="s">
        <v>778</v>
      </c>
    </row>
    <row r="6406" spans="1:9">
      <c r="A6406">
        <v>6405</v>
      </c>
      <c r="B6406" t="s">
        <v>152</v>
      </c>
      <c r="C6406" t="s">
        <v>756</v>
      </c>
      <c r="D6406">
        <v>2015</v>
      </c>
      <c r="E6406">
        <v>3535.6703772269648</v>
      </c>
      <c r="F6406" t="s">
        <v>753</v>
      </c>
      <c r="G6406" t="s">
        <v>775</v>
      </c>
      <c r="H6406" t="s">
        <v>767</v>
      </c>
      <c r="I6406" t="s">
        <v>778</v>
      </c>
    </row>
    <row r="6407" spans="1:9">
      <c r="A6407">
        <v>6406</v>
      </c>
      <c r="B6407" t="s">
        <v>152</v>
      </c>
      <c r="C6407" t="s">
        <v>756</v>
      </c>
      <c r="D6407">
        <v>2016</v>
      </c>
      <c r="E6407">
        <v>3253.8399668138809</v>
      </c>
      <c r="F6407" t="s">
        <v>753</v>
      </c>
      <c r="G6407" t="s">
        <v>775</v>
      </c>
      <c r="H6407" t="s">
        <v>767</v>
      </c>
      <c r="I6407" t="s">
        <v>778</v>
      </c>
    </row>
    <row r="6408" spans="1:9">
      <c r="A6408">
        <v>6407</v>
      </c>
      <c r="B6408" t="s">
        <v>152</v>
      </c>
      <c r="C6408" t="s">
        <v>756</v>
      </c>
      <c r="D6408">
        <v>2017</v>
      </c>
      <c r="E6408">
        <v>3250.4538851978759</v>
      </c>
      <c r="F6408" t="s">
        <v>753</v>
      </c>
      <c r="G6408" t="s">
        <v>775</v>
      </c>
      <c r="H6408" t="s">
        <v>767</v>
      </c>
      <c r="I6408" t="s">
        <v>778</v>
      </c>
    </row>
    <row r="6409" spans="1:9">
      <c r="A6409">
        <v>6408</v>
      </c>
      <c r="B6409" t="s">
        <v>152</v>
      </c>
      <c r="C6409" t="s">
        <v>756</v>
      </c>
      <c r="D6409">
        <v>2018</v>
      </c>
      <c r="E6409">
        <v>3130.866227194424</v>
      </c>
      <c r="F6409" t="s">
        <v>753</v>
      </c>
      <c r="G6409" t="s">
        <v>775</v>
      </c>
      <c r="H6409" t="s">
        <v>767</v>
      </c>
      <c r="I6409" t="s">
        <v>778</v>
      </c>
    </row>
    <row r="6410" spans="1:9">
      <c r="A6410">
        <v>6409</v>
      </c>
      <c r="B6410" t="s">
        <v>152</v>
      </c>
      <c r="C6410" t="s">
        <v>756</v>
      </c>
      <c r="D6410">
        <v>2019</v>
      </c>
      <c r="E6410">
        <v>3126.034294308075</v>
      </c>
      <c r="F6410" t="s">
        <v>753</v>
      </c>
      <c r="G6410" t="s">
        <v>775</v>
      </c>
      <c r="H6410" t="s">
        <v>767</v>
      </c>
      <c r="I6410" t="s">
        <v>778</v>
      </c>
    </row>
    <row r="6411" spans="1:9">
      <c r="A6411">
        <v>6410</v>
      </c>
      <c r="B6411" t="s">
        <v>152</v>
      </c>
      <c r="C6411" t="s">
        <v>756</v>
      </c>
      <c r="D6411">
        <v>2020</v>
      </c>
      <c r="E6411">
        <v>2904.5362753306849</v>
      </c>
      <c r="F6411" t="s">
        <v>753</v>
      </c>
      <c r="G6411" t="s">
        <v>775</v>
      </c>
      <c r="H6411" t="s">
        <v>767</v>
      </c>
      <c r="I6411" t="s">
        <v>778</v>
      </c>
    </row>
    <row r="6412" spans="1:9">
      <c r="A6412">
        <v>6411</v>
      </c>
      <c r="B6412" t="s">
        <v>152</v>
      </c>
      <c r="C6412" t="s">
        <v>756</v>
      </c>
      <c r="D6412">
        <v>2021</v>
      </c>
      <c r="E6412">
        <v>2935.1433619258041</v>
      </c>
      <c r="F6412" t="s">
        <v>753</v>
      </c>
      <c r="G6412" t="s">
        <v>775</v>
      </c>
      <c r="H6412" t="s">
        <v>767</v>
      </c>
      <c r="I6412" t="s">
        <v>778</v>
      </c>
    </row>
    <row r="6413" spans="1:9">
      <c r="A6413">
        <v>6412</v>
      </c>
      <c r="B6413" t="s">
        <v>152</v>
      </c>
      <c r="C6413" t="s">
        <v>756</v>
      </c>
      <c r="D6413">
        <v>2022</v>
      </c>
      <c r="E6413">
        <v>2760.9684570484642</v>
      </c>
      <c r="F6413" t="s">
        <v>753</v>
      </c>
      <c r="G6413" t="s">
        <v>775</v>
      </c>
      <c r="H6413" t="s">
        <v>767</v>
      </c>
      <c r="I6413" t="s">
        <v>778</v>
      </c>
    </row>
    <row r="6414" spans="1:9">
      <c r="A6414">
        <v>6413</v>
      </c>
      <c r="B6414" t="s">
        <v>152</v>
      </c>
      <c r="C6414" t="s">
        <v>756</v>
      </c>
      <c r="D6414">
        <v>2023</v>
      </c>
      <c r="E6414">
        <v>2665.0049223568822</v>
      </c>
      <c r="F6414" t="s">
        <v>753</v>
      </c>
      <c r="G6414" t="s">
        <v>775</v>
      </c>
      <c r="H6414" t="s">
        <v>767</v>
      </c>
      <c r="I6414" t="s">
        <v>778</v>
      </c>
    </row>
    <row r="6415" spans="1:9">
      <c r="A6415">
        <v>6414</v>
      </c>
      <c r="B6415" t="s">
        <v>152</v>
      </c>
      <c r="C6415" t="s">
        <v>756</v>
      </c>
      <c r="D6415">
        <v>2024</v>
      </c>
      <c r="E6415">
        <v>2653.9319559999999</v>
      </c>
      <c r="F6415" t="s">
        <v>753</v>
      </c>
      <c r="G6415" t="s">
        <v>775</v>
      </c>
      <c r="H6415" t="s">
        <v>767</v>
      </c>
      <c r="I6415" t="s">
        <v>778</v>
      </c>
    </row>
    <row r="6416" spans="1:9">
      <c r="A6416">
        <v>6415</v>
      </c>
      <c r="B6416" t="s">
        <v>152</v>
      </c>
      <c r="C6416" t="s">
        <v>756</v>
      </c>
      <c r="D6416">
        <v>2025</v>
      </c>
      <c r="E6416">
        <v>2792.9445930000002</v>
      </c>
      <c r="F6416" t="s">
        <v>753</v>
      </c>
      <c r="G6416" t="s">
        <v>775</v>
      </c>
      <c r="H6416" t="s">
        <v>767</v>
      </c>
      <c r="I6416" t="s">
        <v>778</v>
      </c>
    </row>
    <row r="6417" spans="1:9">
      <c r="A6417">
        <v>6416</v>
      </c>
      <c r="B6417" t="s">
        <v>152</v>
      </c>
      <c r="C6417" t="s">
        <v>756</v>
      </c>
      <c r="D6417">
        <v>2026</v>
      </c>
      <c r="E6417">
        <v>2077.7450990000002</v>
      </c>
      <c r="F6417" t="s">
        <v>753</v>
      </c>
      <c r="G6417" t="s">
        <v>775</v>
      </c>
      <c r="H6417" t="s">
        <v>767</v>
      </c>
      <c r="I6417" t="s">
        <v>778</v>
      </c>
    </row>
    <row r="6418" spans="1:9">
      <c r="A6418">
        <v>6417</v>
      </c>
      <c r="B6418" t="s">
        <v>152</v>
      </c>
      <c r="C6418" t="s">
        <v>756</v>
      </c>
      <c r="D6418">
        <v>2027</v>
      </c>
      <c r="E6418">
        <v>1839.7436729999999</v>
      </c>
      <c r="F6418" t="s">
        <v>753</v>
      </c>
      <c r="G6418" t="s">
        <v>775</v>
      </c>
      <c r="H6418" t="s">
        <v>767</v>
      </c>
      <c r="I6418" t="s">
        <v>778</v>
      </c>
    </row>
    <row r="6419" spans="1:9">
      <c r="A6419">
        <v>6418</v>
      </c>
      <c r="B6419" t="s">
        <v>152</v>
      </c>
      <c r="C6419" t="s">
        <v>756</v>
      </c>
      <c r="D6419">
        <v>2028</v>
      </c>
      <c r="E6419">
        <v>1840.3602920000001</v>
      </c>
      <c r="F6419" t="s">
        <v>753</v>
      </c>
      <c r="G6419" t="s">
        <v>775</v>
      </c>
      <c r="H6419" t="s">
        <v>767</v>
      </c>
      <c r="I6419" t="s">
        <v>778</v>
      </c>
    </row>
    <row r="6420" spans="1:9">
      <c r="A6420">
        <v>6419</v>
      </c>
      <c r="B6420" t="s">
        <v>152</v>
      </c>
      <c r="C6420" t="s">
        <v>756</v>
      </c>
      <c r="D6420">
        <v>2029</v>
      </c>
      <c r="E6420">
        <v>1841.015048</v>
      </c>
      <c r="F6420" t="s">
        <v>753</v>
      </c>
      <c r="G6420" t="s">
        <v>775</v>
      </c>
      <c r="H6420" t="s">
        <v>767</v>
      </c>
      <c r="I6420" t="s">
        <v>778</v>
      </c>
    </row>
    <row r="6421" spans="1:9">
      <c r="A6421">
        <v>6420</v>
      </c>
      <c r="B6421" t="s">
        <v>152</v>
      </c>
      <c r="C6421" t="s">
        <v>756</v>
      </c>
      <c r="D6421">
        <v>2030</v>
      </c>
      <c r="E6421">
        <v>1841.7101749999999</v>
      </c>
      <c r="F6421" t="s">
        <v>753</v>
      </c>
      <c r="G6421" t="s">
        <v>775</v>
      </c>
      <c r="H6421" t="s">
        <v>767</v>
      </c>
      <c r="I6421" t="s">
        <v>778</v>
      </c>
    </row>
    <row r="6422" spans="1:9">
      <c r="A6422">
        <v>6421</v>
      </c>
      <c r="B6422" t="s">
        <v>152</v>
      </c>
      <c r="C6422" t="s">
        <v>756</v>
      </c>
      <c r="D6422">
        <v>2031</v>
      </c>
      <c r="E6422">
        <v>1841.706338</v>
      </c>
      <c r="F6422" t="s">
        <v>753</v>
      </c>
      <c r="G6422" t="s">
        <v>775</v>
      </c>
      <c r="H6422" t="s">
        <v>767</v>
      </c>
      <c r="I6422" t="s">
        <v>778</v>
      </c>
    </row>
    <row r="6423" spans="1:9">
      <c r="A6423">
        <v>6422</v>
      </c>
      <c r="B6423" t="s">
        <v>152</v>
      </c>
      <c r="C6423" t="s">
        <v>756</v>
      </c>
      <c r="D6423">
        <v>2032</v>
      </c>
      <c r="E6423">
        <v>1841.7032489999999</v>
      </c>
      <c r="F6423" t="s">
        <v>753</v>
      </c>
      <c r="G6423" t="s">
        <v>775</v>
      </c>
      <c r="H6423" t="s">
        <v>767</v>
      </c>
      <c r="I6423" t="s">
        <v>778</v>
      </c>
    </row>
    <row r="6424" spans="1:9">
      <c r="A6424">
        <v>6423</v>
      </c>
      <c r="B6424" t="s">
        <v>152</v>
      </c>
      <c r="C6424" t="s">
        <v>756</v>
      </c>
      <c r="D6424">
        <v>2033</v>
      </c>
      <c r="E6424">
        <v>1841.7008980000001</v>
      </c>
      <c r="F6424" t="s">
        <v>753</v>
      </c>
      <c r="G6424" t="s">
        <v>775</v>
      </c>
      <c r="H6424" t="s">
        <v>767</v>
      </c>
      <c r="I6424" t="s">
        <v>778</v>
      </c>
    </row>
    <row r="6425" spans="1:9">
      <c r="A6425">
        <v>6424</v>
      </c>
      <c r="B6425" t="s">
        <v>152</v>
      </c>
      <c r="C6425" t="s">
        <v>756</v>
      </c>
      <c r="D6425">
        <v>2034</v>
      </c>
      <c r="E6425">
        <v>1841.6992789999999</v>
      </c>
      <c r="F6425" t="s">
        <v>753</v>
      </c>
      <c r="G6425" t="s">
        <v>775</v>
      </c>
      <c r="H6425" t="s">
        <v>767</v>
      </c>
      <c r="I6425" t="s">
        <v>778</v>
      </c>
    </row>
    <row r="6426" spans="1:9">
      <c r="A6426">
        <v>6425</v>
      </c>
      <c r="B6426" t="s">
        <v>152</v>
      </c>
      <c r="C6426" t="s">
        <v>756</v>
      </c>
      <c r="D6426">
        <v>2035</v>
      </c>
      <c r="E6426">
        <v>1841.698384</v>
      </c>
      <c r="F6426" t="s">
        <v>753</v>
      </c>
      <c r="G6426" t="s">
        <v>775</v>
      </c>
      <c r="H6426" t="s">
        <v>767</v>
      </c>
      <c r="I6426" t="s">
        <v>778</v>
      </c>
    </row>
    <row r="6427" spans="1:9">
      <c r="A6427">
        <v>6426</v>
      </c>
      <c r="B6427" t="s">
        <v>152</v>
      </c>
      <c r="C6427" t="s">
        <v>756</v>
      </c>
      <c r="D6427">
        <v>2036</v>
      </c>
      <c r="E6427">
        <v>1841.6982049999999</v>
      </c>
      <c r="F6427" t="s">
        <v>753</v>
      </c>
      <c r="G6427" t="s">
        <v>775</v>
      </c>
      <c r="H6427" t="s">
        <v>767</v>
      </c>
      <c r="I6427" t="s">
        <v>778</v>
      </c>
    </row>
    <row r="6428" spans="1:9">
      <c r="A6428">
        <v>6427</v>
      </c>
      <c r="B6428" t="s">
        <v>152</v>
      </c>
      <c r="C6428" t="s">
        <v>756</v>
      </c>
      <c r="D6428">
        <v>2037</v>
      </c>
      <c r="E6428">
        <v>1841.6987369999999</v>
      </c>
      <c r="F6428" t="s">
        <v>753</v>
      </c>
      <c r="G6428" t="s">
        <v>775</v>
      </c>
      <c r="H6428" t="s">
        <v>767</v>
      </c>
      <c r="I6428" t="s">
        <v>778</v>
      </c>
    </row>
    <row r="6429" spans="1:9">
      <c r="A6429">
        <v>6428</v>
      </c>
      <c r="B6429" t="s">
        <v>152</v>
      </c>
      <c r="C6429" t="s">
        <v>756</v>
      </c>
      <c r="D6429">
        <v>2038</v>
      </c>
      <c r="E6429">
        <v>1841.6999719999999</v>
      </c>
      <c r="F6429" t="s">
        <v>753</v>
      </c>
      <c r="G6429" t="s">
        <v>775</v>
      </c>
      <c r="H6429" t="s">
        <v>767</v>
      </c>
      <c r="I6429" t="s">
        <v>778</v>
      </c>
    </row>
    <row r="6430" spans="1:9">
      <c r="A6430">
        <v>6429</v>
      </c>
      <c r="B6430" t="s">
        <v>152</v>
      </c>
      <c r="C6430" t="s">
        <v>756</v>
      </c>
      <c r="D6430">
        <v>2039</v>
      </c>
      <c r="E6430">
        <v>1841.7019049999999</v>
      </c>
      <c r="F6430" t="s">
        <v>753</v>
      </c>
      <c r="G6430" t="s">
        <v>775</v>
      </c>
      <c r="H6430" t="s">
        <v>767</v>
      </c>
      <c r="I6430" t="s">
        <v>778</v>
      </c>
    </row>
    <row r="6431" spans="1:9">
      <c r="A6431">
        <v>6430</v>
      </c>
      <c r="B6431" t="s">
        <v>152</v>
      </c>
      <c r="C6431" t="s">
        <v>756</v>
      </c>
      <c r="D6431">
        <v>2040</v>
      </c>
      <c r="E6431">
        <v>1841.7045290000001</v>
      </c>
      <c r="F6431" t="s">
        <v>753</v>
      </c>
      <c r="G6431" t="s">
        <v>775</v>
      </c>
      <c r="H6431" t="s">
        <v>767</v>
      </c>
      <c r="I6431" t="s">
        <v>778</v>
      </c>
    </row>
    <row r="6432" spans="1:9">
      <c r="A6432">
        <v>6431</v>
      </c>
      <c r="B6432" t="s">
        <v>152</v>
      </c>
      <c r="C6432" t="s">
        <v>756</v>
      </c>
      <c r="D6432">
        <v>2041</v>
      </c>
      <c r="E6432">
        <v>1841.70784</v>
      </c>
      <c r="F6432" t="s">
        <v>753</v>
      </c>
      <c r="G6432" t="s">
        <v>775</v>
      </c>
      <c r="H6432" t="s">
        <v>767</v>
      </c>
      <c r="I6432" t="s">
        <v>778</v>
      </c>
    </row>
    <row r="6433" spans="1:9">
      <c r="A6433">
        <v>6432</v>
      </c>
      <c r="B6433" t="s">
        <v>152</v>
      </c>
      <c r="C6433" t="s">
        <v>756</v>
      </c>
      <c r="D6433">
        <v>2042</v>
      </c>
      <c r="E6433">
        <v>1841.711832</v>
      </c>
      <c r="F6433" t="s">
        <v>753</v>
      </c>
      <c r="G6433" t="s">
        <v>775</v>
      </c>
      <c r="H6433" t="s">
        <v>767</v>
      </c>
      <c r="I6433" t="s">
        <v>778</v>
      </c>
    </row>
    <row r="6434" spans="1:9">
      <c r="A6434">
        <v>6433</v>
      </c>
      <c r="B6434" t="s">
        <v>152</v>
      </c>
      <c r="C6434" t="s">
        <v>756</v>
      </c>
      <c r="D6434">
        <v>2043</v>
      </c>
      <c r="E6434">
        <v>1841.7164990000001</v>
      </c>
      <c r="F6434" t="s">
        <v>753</v>
      </c>
      <c r="G6434" t="s">
        <v>775</v>
      </c>
      <c r="H6434" t="s">
        <v>767</v>
      </c>
      <c r="I6434" t="s">
        <v>778</v>
      </c>
    </row>
    <row r="6435" spans="1:9">
      <c r="A6435">
        <v>6434</v>
      </c>
      <c r="B6435" t="s">
        <v>152</v>
      </c>
      <c r="C6435" t="s">
        <v>756</v>
      </c>
      <c r="D6435">
        <v>2044</v>
      </c>
      <c r="E6435">
        <v>1841.7218379999999</v>
      </c>
      <c r="F6435" t="s">
        <v>753</v>
      </c>
      <c r="G6435" t="s">
        <v>775</v>
      </c>
      <c r="H6435" t="s">
        <v>767</v>
      </c>
      <c r="I6435" t="s">
        <v>778</v>
      </c>
    </row>
    <row r="6436" spans="1:9">
      <c r="A6436">
        <v>6435</v>
      </c>
      <c r="B6436" t="s">
        <v>152</v>
      </c>
      <c r="C6436" t="s">
        <v>756</v>
      </c>
      <c r="D6436">
        <v>2045</v>
      </c>
      <c r="E6436">
        <v>1841.727844</v>
      </c>
      <c r="F6436" t="s">
        <v>753</v>
      </c>
      <c r="G6436" t="s">
        <v>775</v>
      </c>
      <c r="H6436" t="s">
        <v>767</v>
      </c>
      <c r="I6436" t="s">
        <v>778</v>
      </c>
    </row>
    <row r="6437" spans="1:9">
      <c r="A6437">
        <v>6436</v>
      </c>
      <c r="B6437" t="s">
        <v>152</v>
      </c>
      <c r="C6437" t="s">
        <v>756</v>
      </c>
      <c r="D6437">
        <v>2046</v>
      </c>
      <c r="E6437">
        <v>1841.734512</v>
      </c>
      <c r="F6437" t="s">
        <v>753</v>
      </c>
      <c r="G6437" t="s">
        <v>775</v>
      </c>
      <c r="H6437" t="s">
        <v>767</v>
      </c>
      <c r="I6437" t="s">
        <v>778</v>
      </c>
    </row>
    <row r="6438" spans="1:9">
      <c r="A6438">
        <v>6437</v>
      </c>
      <c r="B6438" t="s">
        <v>152</v>
      </c>
      <c r="C6438" t="s">
        <v>756</v>
      </c>
      <c r="D6438">
        <v>2047</v>
      </c>
      <c r="E6438">
        <v>1841.7418399999999</v>
      </c>
      <c r="F6438" t="s">
        <v>753</v>
      </c>
      <c r="G6438" t="s">
        <v>775</v>
      </c>
      <c r="H6438" t="s">
        <v>767</v>
      </c>
      <c r="I6438" t="s">
        <v>778</v>
      </c>
    </row>
    <row r="6439" spans="1:9">
      <c r="A6439">
        <v>6438</v>
      </c>
      <c r="B6439" t="s">
        <v>152</v>
      </c>
      <c r="C6439" t="s">
        <v>756</v>
      </c>
      <c r="D6439">
        <v>2048</v>
      </c>
      <c r="E6439">
        <v>1841.749822</v>
      </c>
      <c r="F6439" t="s">
        <v>753</v>
      </c>
      <c r="G6439" t="s">
        <v>775</v>
      </c>
      <c r="H6439" t="s">
        <v>767</v>
      </c>
      <c r="I6439" t="s">
        <v>778</v>
      </c>
    </row>
    <row r="6440" spans="1:9">
      <c r="A6440">
        <v>6439</v>
      </c>
      <c r="B6440" t="s">
        <v>152</v>
      </c>
      <c r="C6440" t="s">
        <v>756</v>
      </c>
      <c r="D6440">
        <v>2049</v>
      </c>
      <c r="E6440">
        <v>1841.758456</v>
      </c>
      <c r="F6440" t="s">
        <v>753</v>
      </c>
      <c r="G6440" t="s">
        <v>775</v>
      </c>
      <c r="H6440" t="s">
        <v>767</v>
      </c>
      <c r="I6440" t="s">
        <v>778</v>
      </c>
    </row>
    <row r="6441" spans="1:9">
      <c r="A6441">
        <v>6440</v>
      </c>
      <c r="B6441" t="s">
        <v>152</v>
      </c>
      <c r="C6441" t="s">
        <v>756</v>
      </c>
      <c r="D6441">
        <v>2050</v>
      </c>
      <c r="E6441">
        <v>1841.7677389999999</v>
      </c>
      <c r="F6441" t="s">
        <v>753</v>
      </c>
      <c r="G6441" t="s">
        <v>775</v>
      </c>
      <c r="H6441" t="s">
        <v>767</v>
      </c>
      <c r="I6441" t="s">
        <v>778</v>
      </c>
    </row>
    <row r="6442" spans="1:9">
      <c r="A6442">
        <v>6441</v>
      </c>
      <c r="B6442" t="s">
        <v>152</v>
      </c>
      <c r="C6442" t="s">
        <v>758</v>
      </c>
      <c r="D6442">
        <v>1990</v>
      </c>
      <c r="E6442">
        <v>0</v>
      </c>
      <c r="F6442" t="s">
        <v>753</v>
      </c>
      <c r="G6442" t="s">
        <v>775</v>
      </c>
      <c r="H6442" t="s">
        <v>767</v>
      </c>
      <c r="I6442" t="s">
        <v>778</v>
      </c>
    </row>
    <row r="6443" spans="1:9">
      <c r="A6443">
        <v>6442</v>
      </c>
      <c r="B6443" t="s">
        <v>152</v>
      </c>
      <c r="C6443" t="s">
        <v>758</v>
      </c>
      <c r="D6443">
        <v>1991</v>
      </c>
      <c r="E6443">
        <v>0</v>
      </c>
      <c r="F6443" t="s">
        <v>753</v>
      </c>
      <c r="G6443" t="s">
        <v>775</v>
      </c>
      <c r="H6443" t="s">
        <v>767</v>
      </c>
      <c r="I6443" t="s">
        <v>778</v>
      </c>
    </row>
    <row r="6444" spans="1:9">
      <c r="A6444">
        <v>6443</v>
      </c>
      <c r="B6444" t="s">
        <v>152</v>
      </c>
      <c r="C6444" t="s">
        <v>758</v>
      </c>
      <c r="D6444">
        <v>1992</v>
      </c>
      <c r="E6444">
        <v>0.2599999999999999</v>
      </c>
      <c r="F6444" t="s">
        <v>753</v>
      </c>
      <c r="G6444" t="s">
        <v>775</v>
      </c>
      <c r="H6444" t="s">
        <v>767</v>
      </c>
      <c r="I6444" t="s">
        <v>778</v>
      </c>
    </row>
    <row r="6445" spans="1:9">
      <c r="A6445">
        <v>6444</v>
      </c>
      <c r="B6445" t="s">
        <v>152</v>
      </c>
      <c r="C6445" t="s">
        <v>758</v>
      </c>
      <c r="D6445">
        <v>1993</v>
      </c>
      <c r="E6445">
        <v>0.38999999999999979</v>
      </c>
      <c r="F6445" t="s">
        <v>753</v>
      </c>
      <c r="G6445" t="s">
        <v>775</v>
      </c>
      <c r="H6445" t="s">
        <v>767</v>
      </c>
      <c r="I6445" t="s">
        <v>778</v>
      </c>
    </row>
    <row r="6446" spans="1:9">
      <c r="A6446">
        <v>6445</v>
      </c>
      <c r="B6446" t="s">
        <v>152</v>
      </c>
      <c r="C6446" t="s">
        <v>758</v>
      </c>
      <c r="D6446">
        <v>1994</v>
      </c>
      <c r="E6446">
        <v>11.821542096799551</v>
      </c>
      <c r="F6446" t="s">
        <v>753</v>
      </c>
      <c r="G6446" t="s">
        <v>775</v>
      </c>
      <c r="H6446" t="s">
        <v>767</v>
      </c>
      <c r="I6446" t="s">
        <v>778</v>
      </c>
    </row>
    <row r="6447" spans="1:9">
      <c r="A6447">
        <v>6446</v>
      </c>
      <c r="B6447" t="s">
        <v>152</v>
      </c>
      <c r="C6447" t="s">
        <v>758</v>
      </c>
      <c r="D6447">
        <v>1995</v>
      </c>
      <c r="E6447">
        <v>29.462931991860192</v>
      </c>
      <c r="F6447" t="s">
        <v>753</v>
      </c>
      <c r="G6447" t="s">
        <v>775</v>
      </c>
      <c r="H6447" t="s">
        <v>767</v>
      </c>
      <c r="I6447" t="s">
        <v>778</v>
      </c>
    </row>
    <row r="6448" spans="1:9">
      <c r="A6448">
        <v>6447</v>
      </c>
      <c r="B6448" t="s">
        <v>152</v>
      </c>
      <c r="C6448" t="s">
        <v>758</v>
      </c>
      <c r="D6448">
        <v>1996</v>
      </c>
      <c r="E6448">
        <v>66.789176074552543</v>
      </c>
      <c r="F6448" t="s">
        <v>753</v>
      </c>
      <c r="G6448" t="s">
        <v>775</v>
      </c>
      <c r="H6448" t="s">
        <v>767</v>
      </c>
      <c r="I6448" t="s">
        <v>778</v>
      </c>
    </row>
    <row r="6449" spans="1:9">
      <c r="A6449">
        <v>6448</v>
      </c>
      <c r="B6449" t="s">
        <v>152</v>
      </c>
      <c r="C6449" t="s">
        <v>758</v>
      </c>
      <c r="D6449">
        <v>1997</v>
      </c>
      <c r="E6449">
        <v>113.35158919593231</v>
      </c>
      <c r="F6449" t="s">
        <v>753</v>
      </c>
      <c r="G6449" t="s">
        <v>775</v>
      </c>
      <c r="H6449" t="s">
        <v>767</v>
      </c>
      <c r="I6449" t="s">
        <v>778</v>
      </c>
    </row>
    <row r="6450" spans="1:9">
      <c r="A6450">
        <v>6449</v>
      </c>
      <c r="B6450" t="s">
        <v>152</v>
      </c>
      <c r="C6450" t="s">
        <v>758</v>
      </c>
      <c r="D6450">
        <v>1998</v>
      </c>
      <c r="E6450">
        <v>140.2607843338632</v>
      </c>
      <c r="F6450" t="s">
        <v>753</v>
      </c>
      <c r="G6450" t="s">
        <v>775</v>
      </c>
      <c r="H6450" t="s">
        <v>767</v>
      </c>
      <c r="I6450" t="s">
        <v>778</v>
      </c>
    </row>
    <row r="6451" spans="1:9">
      <c r="A6451">
        <v>6450</v>
      </c>
      <c r="B6451" t="s">
        <v>152</v>
      </c>
      <c r="C6451" t="s">
        <v>758</v>
      </c>
      <c r="D6451">
        <v>1999</v>
      </c>
      <c r="E6451">
        <v>185.4617080593537</v>
      </c>
      <c r="F6451" t="s">
        <v>753</v>
      </c>
      <c r="G6451" t="s">
        <v>775</v>
      </c>
      <c r="H6451" t="s">
        <v>767</v>
      </c>
      <c r="I6451" t="s">
        <v>778</v>
      </c>
    </row>
    <row r="6452" spans="1:9">
      <c r="A6452">
        <v>6451</v>
      </c>
      <c r="B6452" t="s">
        <v>152</v>
      </c>
      <c r="C6452" t="s">
        <v>758</v>
      </c>
      <c r="D6452">
        <v>2000</v>
      </c>
      <c r="E6452">
        <v>226.6030005437523</v>
      </c>
      <c r="F6452" t="s">
        <v>753</v>
      </c>
      <c r="G6452" t="s">
        <v>775</v>
      </c>
      <c r="H6452" t="s">
        <v>767</v>
      </c>
      <c r="I6452" t="s">
        <v>778</v>
      </c>
    </row>
    <row r="6453" spans="1:9">
      <c r="A6453">
        <v>6452</v>
      </c>
      <c r="B6453" t="s">
        <v>152</v>
      </c>
      <c r="C6453" t="s">
        <v>758</v>
      </c>
      <c r="D6453">
        <v>2001</v>
      </c>
      <c r="E6453">
        <v>303.96648611854772</v>
      </c>
      <c r="F6453" t="s">
        <v>753</v>
      </c>
      <c r="G6453" t="s">
        <v>775</v>
      </c>
      <c r="H6453" t="s">
        <v>767</v>
      </c>
      <c r="I6453" t="s">
        <v>778</v>
      </c>
    </row>
    <row r="6454" spans="1:9">
      <c r="A6454">
        <v>6453</v>
      </c>
      <c r="B6454" t="s">
        <v>152</v>
      </c>
      <c r="C6454" t="s">
        <v>758</v>
      </c>
      <c r="D6454">
        <v>2002</v>
      </c>
      <c r="E6454">
        <v>361.97545306556327</v>
      </c>
      <c r="F6454" t="s">
        <v>753</v>
      </c>
      <c r="G6454" t="s">
        <v>775</v>
      </c>
      <c r="H6454" t="s">
        <v>767</v>
      </c>
      <c r="I6454" t="s">
        <v>778</v>
      </c>
    </row>
    <row r="6455" spans="1:9">
      <c r="A6455">
        <v>6454</v>
      </c>
      <c r="B6455" t="s">
        <v>152</v>
      </c>
      <c r="C6455" t="s">
        <v>758</v>
      </c>
      <c r="D6455">
        <v>2003</v>
      </c>
      <c r="E6455">
        <v>424.0256014250516</v>
      </c>
      <c r="F6455" t="s">
        <v>753</v>
      </c>
      <c r="G6455" t="s">
        <v>775</v>
      </c>
      <c r="H6455" t="s">
        <v>767</v>
      </c>
      <c r="I6455" t="s">
        <v>778</v>
      </c>
    </row>
    <row r="6456" spans="1:9">
      <c r="A6456">
        <v>6455</v>
      </c>
      <c r="B6456" t="s">
        <v>152</v>
      </c>
      <c r="C6456" t="s">
        <v>758</v>
      </c>
      <c r="D6456">
        <v>2004</v>
      </c>
      <c r="E6456">
        <v>531.57896896966804</v>
      </c>
      <c r="F6456" t="s">
        <v>753</v>
      </c>
      <c r="G6456" t="s">
        <v>775</v>
      </c>
      <c r="H6456" t="s">
        <v>767</v>
      </c>
      <c r="I6456" t="s">
        <v>778</v>
      </c>
    </row>
    <row r="6457" spans="1:9">
      <c r="A6457">
        <v>6456</v>
      </c>
      <c r="B6457" t="s">
        <v>152</v>
      </c>
      <c r="C6457" t="s">
        <v>758</v>
      </c>
      <c r="D6457">
        <v>2005</v>
      </c>
      <c r="E6457">
        <v>648.30678519472451</v>
      </c>
      <c r="F6457" t="s">
        <v>753</v>
      </c>
      <c r="G6457" t="s">
        <v>775</v>
      </c>
      <c r="H6457" t="s">
        <v>767</v>
      </c>
      <c r="I6457" t="s">
        <v>778</v>
      </c>
    </row>
    <row r="6458" spans="1:9">
      <c r="A6458">
        <v>6457</v>
      </c>
      <c r="B6458" t="s">
        <v>152</v>
      </c>
      <c r="C6458" t="s">
        <v>758</v>
      </c>
      <c r="D6458">
        <v>2006</v>
      </c>
      <c r="E6458">
        <v>748.10659479507035</v>
      </c>
      <c r="F6458" t="s">
        <v>753</v>
      </c>
      <c r="G6458" t="s">
        <v>775</v>
      </c>
      <c r="H6458" t="s">
        <v>767</v>
      </c>
      <c r="I6458" t="s">
        <v>778</v>
      </c>
    </row>
    <row r="6459" spans="1:9">
      <c r="A6459">
        <v>6458</v>
      </c>
      <c r="B6459" t="s">
        <v>152</v>
      </c>
      <c r="C6459" t="s">
        <v>758</v>
      </c>
      <c r="D6459">
        <v>2007</v>
      </c>
      <c r="E6459">
        <v>822.15597506122776</v>
      </c>
      <c r="F6459" t="s">
        <v>753</v>
      </c>
      <c r="G6459" t="s">
        <v>775</v>
      </c>
      <c r="H6459" t="s">
        <v>767</v>
      </c>
      <c r="I6459" t="s">
        <v>778</v>
      </c>
    </row>
    <row r="6460" spans="1:9">
      <c r="A6460">
        <v>6459</v>
      </c>
      <c r="B6460" t="s">
        <v>152</v>
      </c>
      <c r="C6460" t="s">
        <v>758</v>
      </c>
      <c r="D6460">
        <v>2008</v>
      </c>
      <c r="E6460">
        <v>910.09732613155802</v>
      </c>
      <c r="F6460" t="s">
        <v>753</v>
      </c>
      <c r="G6460" t="s">
        <v>775</v>
      </c>
      <c r="H6460" t="s">
        <v>767</v>
      </c>
      <c r="I6460" t="s">
        <v>778</v>
      </c>
    </row>
    <row r="6461" spans="1:9">
      <c r="A6461">
        <v>6460</v>
      </c>
      <c r="B6461" t="s">
        <v>152</v>
      </c>
      <c r="C6461" t="s">
        <v>758</v>
      </c>
      <c r="D6461">
        <v>2009</v>
      </c>
      <c r="E6461">
        <v>982.94461152021404</v>
      </c>
      <c r="F6461" t="s">
        <v>753</v>
      </c>
      <c r="G6461" t="s">
        <v>775</v>
      </c>
      <c r="H6461" t="s">
        <v>767</v>
      </c>
      <c r="I6461" t="s">
        <v>778</v>
      </c>
    </row>
    <row r="6462" spans="1:9">
      <c r="A6462">
        <v>6461</v>
      </c>
      <c r="B6462" t="s">
        <v>152</v>
      </c>
      <c r="C6462" t="s">
        <v>758</v>
      </c>
      <c r="D6462">
        <v>2010</v>
      </c>
      <c r="E6462">
        <v>1010.467495462368</v>
      </c>
      <c r="F6462" t="s">
        <v>753</v>
      </c>
      <c r="G6462" t="s">
        <v>775</v>
      </c>
      <c r="H6462" t="s">
        <v>767</v>
      </c>
      <c r="I6462" t="s">
        <v>778</v>
      </c>
    </row>
    <row r="6463" spans="1:9">
      <c r="A6463">
        <v>6462</v>
      </c>
      <c r="B6463" t="s">
        <v>152</v>
      </c>
      <c r="C6463" t="s">
        <v>758</v>
      </c>
      <c r="D6463">
        <v>2011</v>
      </c>
      <c r="E6463">
        <v>1058.0099127240289</v>
      </c>
      <c r="F6463" t="s">
        <v>753</v>
      </c>
      <c r="G6463" t="s">
        <v>775</v>
      </c>
      <c r="H6463" t="s">
        <v>767</v>
      </c>
      <c r="I6463" t="s">
        <v>778</v>
      </c>
    </row>
    <row r="6464" spans="1:9">
      <c r="A6464">
        <v>6463</v>
      </c>
      <c r="B6464" t="s">
        <v>152</v>
      </c>
      <c r="C6464" t="s">
        <v>758</v>
      </c>
      <c r="D6464">
        <v>2012</v>
      </c>
      <c r="E6464">
        <v>1103.121039283755</v>
      </c>
      <c r="F6464" t="s">
        <v>753</v>
      </c>
      <c r="G6464" t="s">
        <v>775</v>
      </c>
      <c r="H6464" t="s">
        <v>767</v>
      </c>
      <c r="I6464" t="s">
        <v>778</v>
      </c>
    </row>
    <row r="6465" spans="1:9">
      <c r="A6465">
        <v>6464</v>
      </c>
      <c r="B6465" t="s">
        <v>152</v>
      </c>
      <c r="C6465" t="s">
        <v>758</v>
      </c>
      <c r="D6465">
        <v>2013</v>
      </c>
      <c r="E6465">
        <v>1136.5370129920429</v>
      </c>
      <c r="F6465" t="s">
        <v>753</v>
      </c>
      <c r="G6465" t="s">
        <v>775</v>
      </c>
      <c r="H6465" t="s">
        <v>767</v>
      </c>
      <c r="I6465" t="s">
        <v>778</v>
      </c>
    </row>
    <row r="6466" spans="1:9">
      <c r="A6466">
        <v>6465</v>
      </c>
      <c r="B6466" t="s">
        <v>152</v>
      </c>
      <c r="C6466" t="s">
        <v>758</v>
      </c>
      <c r="D6466">
        <v>2014</v>
      </c>
      <c r="E6466">
        <v>1175.912464832955</v>
      </c>
      <c r="F6466" t="s">
        <v>753</v>
      </c>
      <c r="G6466" t="s">
        <v>775</v>
      </c>
      <c r="H6466" t="s">
        <v>767</v>
      </c>
      <c r="I6466" t="s">
        <v>778</v>
      </c>
    </row>
    <row r="6467" spans="1:9">
      <c r="A6467">
        <v>6466</v>
      </c>
      <c r="B6467" t="s">
        <v>152</v>
      </c>
      <c r="C6467" t="s">
        <v>758</v>
      </c>
      <c r="D6467">
        <v>2015</v>
      </c>
      <c r="E6467">
        <v>1198.3090072456409</v>
      </c>
      <c r="F6467" t="s">
        <v>753</v>
      </c>
      <c r="G6467" t="s">
        <v>775</v>
      </c>
      <c r="H6467" t="s">
        <v>767</v>
      </c>
      <c r="I6467" t="s">
        <v>778</v>
      </c>
    </row>
    <row r="6468" spans="1:9">
      <c r="A6468">
        <v>6467</v>
      </c>
      <c r="B6468" t="s">
        <v>152</v>
      </c>
      <c r="C6468" t="s">
        <v>758</v>
      </c>
      <c r="D6468">
        <v>2016</v>
      </c>
      <c r="E6468">
        <v>1217.139570021686</v>
      </c>
      <c r="F6468" t="s">
        <v>753</v>
      </c>
      <c r="G6468" t="s">
        <v>775</v>
      </c>
      <c r="H6468" t="s">
        <v>767</v>
      </c>
      <c r="I6468" t="s">
        <v>778</v>
      </c>
    </row>
    <row r="6469" spans="1:9">
      <c r="A6469">
        <v>6468</v>
      </c>
      <c r="B6469" t="s">
        <v>152</v>
      </c>
      <c r="C6469" t="s">
        <v>758</v>
      </c>
      <c r="D6469">
        <v>2017</v>
      </c>
      <c r="E6469">
        <v>1252.203587096413</v>
      </c>
      <c r="F6469" t="s">
        <v>753</v>
      </c>
      <c r="G6469" t="s">
        <v>775</v>
      </c>
      <c r="H6469" t="s">
        <v>767</v>
      </c>
      <c r="I6469" t="s">
        <v>778</v>
      </c>
    </row>
    <row r="6470" spans="1:9">
      <c r="A6470">
        <v>6469</v>
      </c>
      <c r="B6470" t="s">
        <v>152</v>
      </c>
      <c r="C6470" t="s">
        <v>758</v>
      </c>
      <c r="D6470">
        <v>2018</v>
      </c>
      <c r="E6470">
        <v>1299.3109512162041</v>
      </c>
      <c r="F6470" t="s">
        <v>753</v>
      </c>
      <c r="G6470" t="s">
        <v>775</v>
      </c>
      <c r="H6470" t="s">
        <v>767</v>
      </c>
      <c r="I6470" t="s">
        <v>778</v>
      </c>
    </row>
    <row r="6471" spans="1:9">
      <c r="A6471">
        <v>6470</v>
      </c>
      <c r="B6471" t="s">
        <v>152</v>
      </c>
      <c r="C6471" t="s">
        <v>758</v>
      </c>
      <c r="D6471">
        <v>2019</v>
      </c>
      <c r="E6471">
        <v>1314.5950710156501</v>
      </c>
      <c r="F6471" t="s">
        <v>753</v>
      </c>
      <c r="G6471" t="s">
        <v>775</v>
      </c>
      <c r="H6471" t="s">
        <v>767</v>
      </c>
      <c r="I6471" t="s">
        <v>778</v>
      </c>
    </row>
    <row r="6472" spans="1:9">
      <c r="A6472">
        <v>6471</v>
      </c>
      <c r="B6472" t="s">
        <v>152</v>
      </c>
      <c r="C6472" t="s">
        <v>758</v>
      </c>
      <c r="D6472">
        <v>2020</v>
      </c>
      <c r="E6472">
        <v>1342.9679691905501</v>
      </c>
      <c r="F6472" t="s">
        <v>753</v>
      </c>
      <c r="G6472" t="s">
        <v>775</v>
      </c>
      <c r="H6472" t="s">
        <v>767</v>
      </c>
      <c r="I6472" t="s">
        <v>778</v>
      </c>
    </row>
    <row r="6473" spans="1:9">
      <c r="A6473">
        <v>6472</v>
      </c>
      <c r="B6473" t="s">
        <v>152</v>
      </c>
      <c r="C6473" t="s">
        <v>758</v>
      </c>
      <c r="D6473">
        <v>2021</v>
      </c>
      <c r="E6473">
        <v>1545.994457819357</v>
      </c>
      <c r="F6473" t="s">
        <v>753</v>
      </c>
      <c r="G6473" t="s">
        <v>775</v>
      </c>
      <c r="H6473" t="s">
        <v>767</v>
      </c>
      <c r="I6473" t="s">
        <v>778</v>
      </c>
    </row>
    <row r="6474" spans="1:9">
      <c r="A6474">
        <v>6473</v>
      </c>
      <c r="B6474" t="s">
        <v>152</v>
      </c>
      <c r="C6474" t="s">
        <v>758</v>
      </c>
      <c r="D6474">
        <v>2022</v>
      </c>
      <c r="E6474">
        <v>1439.77469659385</v>
      </c>
      <c r="F6474" t="s">
        <v>753</v>
      </c>
      <c r="G6474" t="s">
        <v>775</v>
      </c>
      <c r="H6474" t="s">
        <v>767</v>
      </c>
      <c r="I6474" t="s">
        <v>778</v>
      </c>
    </row>
    <row r="6475" spans="1:9">
      <c r="A6475">
        <v>6474</v>
      </c>
      <c r="B6475" t="s">
        <v>152</v>
      </c>
      <c r="C6475" t="s">
        <v>758</v>
      </c>
      <c r="D6475">
        <v>2023</v>
      </c>
      <c r="E6475">
        <v>1087.12560857828</v>
      </c>
      <c r="F6475" t="s">
        <v>753</v>
      </c>
      <c r="G6475" t="s">
        <v>775</v>
      </c>
      <c r="H6475" t="s">
        <v>767</v>
      </c>
      <c r="I6475" t="s">
        <v>778</v>
      </c>
    </row>
    <row r="6476" spans="1:9">
      <c r="A6476">
        <v>6475</v>
      </c>
      <c r="B6476" t="s">
        <v>152</v>
      </c>
      <c r="C6476" t="s">
        <v>758</v>
      </c>
      <c r="D6476">
        <v>2024</v>
      </c>
      <c r="E6476">
        <v>1095.973864</v>
      </c>
      <c r="F6476" t="s">
        <v>753</v>
      </c>
      <c r="G6476" t="s">
        <v>775</v>
      </c>
      <c r="H6476" t="s">
        <v>767</v>
      </c>
      <c r="I6476" t="s">
        <v>778</v>
      </c>
    </row>
    <row r="6477" spans="1:9">
      <c r="A6477">
        <v>6476</v>
      </c>
      <c r="B6477" t="s">
        <v>152</v>
      </c>
      <c r="C6477" t="s">
        <v>758</v>
      </c>
      <c r="D6477">
        <v>2025</v>
      </c>
      <c r="E6477">
        <v>1015.603626</v>
      </c>
      <c r="F6477" t="s">
        <v>753</v>
      </c>
      <c r="G6477" t="s">
        <v>775</v>
      </c>
      <c r="H6477" t="s">
        <v>767</v>
      </c>
      <c r="I6477" t="s">
        <v>778</v>
      </c>
    </row>
    <row r="6478" spans="1:9">
      <c r="A6478">
        <v>6477</v>
      </c>
      <c r="B6478" t="s">
        <v>152</v>
      </c>
      <c r="C6478" t="s">
        <v>758</v>
      </c>
      <c r="D6478">
        <v>2026</v>
      </c>
      <c r="E6478">
        <v>993.15016479999997</v>
      </c>
      <c r="F6478" t="s">
        <v>753</v>
      </c>
      <c r="G6478" t="s">
        <v>775</v>
      </c>
      <c r="H6478" t="s">
        <v>767</v>
      </c>
      <c r="I6478" t="s">
        <v>778</v>
      </c>
    </row>
    <row r="6479" spans="1:9">
      <c r="A6479">
        <v>6478</v>
      </c>
      <c r="B6479" t="s">
        <v>152</v>
      </c>
      <c r="C6479" t="s">
        <v>758</v>
      </c>
      <c r="D6479">
        <v>2027</v>
      </c>
      <c r="E6479">
        <v>987.51494219999995</v>
      </c>
      <c r="F6479" t="s">
        <v>753</v>
      </c>
      <c r="G6479" t="s">
        <v>775</v>
      </c>
      <c r="H6479" t="s">
        <v>767</v>
      </c>
      <c r="I6479" t="s">
        <v>778</v>
      </c>
    </row>
    <row r="6480" spans="1:9">
      <c r="A6480">
        <v>6479</v>
      </c>
      <c r="B6480" t="s">
        <v>152</v>
      </c>
      <c r="C6480" t="s">
        <v>758</v>
      </c>
      <c r="D6480">
        <v>2028</v>
      </c>
      <c r="E6480">
        <v>958.26316929999996</v>
      </c>
      <c r="F6480" t="s">
        <v>753</v>
      </c>
      <c r="G6480" t="s">
        <v>775</v>
      </c>
      <c r="H6480" t="s">
        <v>767</v>
      </c>
      <c r="I6480" t="s">
        <v>778</v>
      </c>
    </row>
    <row r="6481" spans="1:9">
      <c r="A6481">
        <v>6480</v>
      </c>
      <c r="B6481" t="s">
        <v>152</v>
      </c>
      <c r="C6481" t="s">
        <v>758</v>
      </c>
      <c r="D6481">
        <v>2029</v>
      </c>
      <c r="E6481">
        <v>939.21441570000002</v>
      </c>
      <c r="F6481" t="s">
        <v>753</v>
      </c>
      <c r="G6481" t="s">
        <v>775</v>
      </c>
      <c r="H6481" t="s">
        <v>767</v>
      </c>
      <c r="I6481" t="s">
        <v>778</v>
      </c>
    </row>
    <row r="6482" spans="1:9">
      <c r="A6482">
        <v>6481</v>
      </c>
      <c r="B6482" t="s">
        <v>152</v>
      </c>
      <c r="C6482" t="s">
        <v>758</v>
      </c>
      <c r="D6482">
        <v>2030</v>
      </c>
      <c r="E6482">
        <v>933.92653640000003</v>
      </c>
      <c r="F6482" t="s">
        <v>753</v>
      </c>
      <c r="G6482" t="s">
        <v>775</v>
      </c>
      <c r="H6482" t="s">
        <v>767</v>
      </c>
      <c r="I6482" t="s">
        <v>778</v>
      </c>
    </row>
    <row r="6483" spans="1:9">
      <c r="A6483">
        <v>6482</v>
      </c>
      <c r="B6483" t="s">
        <v>152</v>
      </c>
      <c r="C6483" t="s">
        <v>758</v>
      </c>
      <c r="D6483">
        <v>2031</v>
      </c>
      <c r="E6483">
        <v>931.60503329999995</v>
      </c>
      <c r="F6483" t="s">
        <v>753</v>
      </c>
      <c r="G6483" t="s">
        <v>775</v>
      </c>
      <c r="H6483" t="s">
        <v>767</v>
      </c>
      <c r="I6483" t="s">
        <v>778</v>
      </c>
    </row>
    <row r="6484" spans="1:9">
      <c r="A6484">
        <v>6483</v>
      </c>
      <c r="B6484" t="s">
        <v>152</v>
      </c>
      <c r="C6484" t="s">
        <v>758</v>
      </c>
      <c r="D6484">
        <v>2032</v>
      </c>
      <c r="E6484">
        <v>901.68035929999996</v>
      </c>
      <c r="F6484" t="s">
        <v>753</v>
      </c>
      <c r="G6484" t="s">
        <v>775</v>
      </c>
      <c r="H6484" t="s">
        <v>767</v>
      </c>
      <c r="I6484" t="s">
        <v>778</v>
      </c>
    </row>
    <row r="6485" spans="1:9">
      <c r="A6485">
        <v>6484</v>
      </c>
      <c r="B6485" t="s">
        <v>152</v>
      </c>
      <c r="C6485" t="s">
        <v>758</v>
      </c>
      <c r="D6485">
        <v>2033</v>
      </c>
      <c r="E6485">
        <v>893.64692390000005</v>
      </c>
      <c r="F6485" t="s">
        <v>753</v>
      </c>
      <c r="G6485" t="s">
        <v>775</v>
      </c>
      <c r="H6485" t="s">
        <v>767</v>
      </c>
      <c r="I6485" t="s">
        <v>778</v>
      </c>
    </row>
    <row r="6486" spans="1:9">
      <c r="A6486">
        <v>6485</v>
      </c>
      <c r="B6486" t="s">
        <v>152</v>
      </c>
      <c r="C6486" t="s">
        <v>758</v>
      </c>
      <c r="D6486">
        <v>2034</v>
      </c>
      <c r="E6486">
        <v>874.72838690000003</v>
      </c>
      <c r="F6486" t="s">
        <v>753</v>
      </c>
      <c r="G6486" t="s">
        <v>775</v>
      </c>
      <c r="H6486" t="s">
        <v>767</v>
      </c>
      <c r="I6486" t="s">
        <v>778</v>
      </c>
    </row>
    <row r="6487" spans="1:9">
      <c r="A6487">
        <v>6486</v>
      </c>
      <c r="B6487" t="s">
        <v>152</v>
      </c>
      <c r="C6487" t="s">
        <v>758</v>
      </c>
      <c r="D6487">
        <v>2035</v>
      </c>
      <c r="E6487">
        <v>861.86847939999996</v>
      </c>
      <c r="F6487" t="s">
        <v>753</v>
      </c>
      <c r="G6487" t="s">
        <v>775</v>
      </c>
      <c r="H6487" t="s">
        <v>767</v>
      </c>
      <c r="I6487" t="s">
        <v>778</v>
      </c>
    </row>
    <row r="6488" spans="1:9">
      <c r="A6488">
        <v>6487</v>
      </c>
      <c r="B6488" t="s">
        <v>152</v>
      </c>
      <c r="C6488" t="s">
        <v>758</v>
      </c>
      <c r="D6488">
        <v>2036</v>
      </c>
      <c r="E6488">
        <v>835.48230699999999</v>
      </c>
      <c r="F6488" t="s">
        <v>753</v>
      </c>
      <c r="G6488" t="s">
        <v>775</v>
      </c>
      <c r="H6488" t="s">
        <v>767</v>
      </c>
      <c r="I6488" t="s">
        <v>778</v>
      </c>
    </row>
    <row r="6489" spans="1:9">
      <c r="A6489">
        <v>6488</v>
      </c>
      <c r="B6489" t="s">
        <v>152</v>
      </c>
      <c r="C6489" t="s">
        <v>758</v>
      </c>
      <c r="D6489">
        <v>2037</v>
      </c>
      <c r="E6489">
        <v>831.87302050000005</v>
      </c>
      <c r="F6489" t="s">
        <v>753</v>
      </c>
      <c r="G6489" t="s">
        <v>775</v>
      </c>
      <c r="H6489" t="s">
        <v>767</v>
      </c>
      <c r="I6489" t="s">
        <v>778</v>
      </c>
    </row>
    <row r="6490" spans="1:9">
      <c r="A6490">
        <v>6489</v>
      </c>
      <c r="B6490" t="s">
        <v>152</v>
      </c>
      <c r="C6490" t="s">
        <v>758</v>
      </c>
      <c r="D6490">
        <v>2038</v>
      </c>
      <c r="E6490">
        <v>800.38172210000005</v>
      </c>
      <c r="F6490" t="s">
        <v>753</v>
      </c>
      <c r="G6490" t="s">
        <v>775</v>
      </c>
      <c r="H6490" t="s">
        <v>767</v>
      </c>
      <c r="I6490" t="s">
        <v>778</v>
      </c>
    </row>
    <row r="6491" spans="1:9">
      <c r="A6491">
        <v>6490</v>
      </c>
      <c r="B6491" t="s">
        <v>152</v>
      </c>
      <c r="C6491" t="s">
        <v>758</v>
      </c>
      <c r="D6491">
        <v>2039</v>
      </c>
      <c r="E6491">
        <v>782.93033419999995</v>
      </c>
      <c r="F6491" t="s">
        <v>753</v>
      </c>
      <c r="G6491" t="s">
        <v>775</v>
      </c>
      <c r="H6491" t="s">
        <v>767</v>
      </c>
      <c r="I6491" t="s">
        <v>778</v>
      </c>
    </row>
    <row r="6492" spans="1:9">
      <c r="A6492">
        <v>6491</v>
      </c>
      <c r="B6492" t="s">
        <v>152</v>
      </c>
      <c r="C6492" t="s">
        <v>758</v>
      </c>
      <c r="D6492">
        <v>2040</v>
      </c>
      <c r="E6492">
        <v>750.16686460000005</v>
      </c>
      <c r="F6492" t="s">
        <v>753</v>
      </c>
      <c r="G6492" t="s">
        <v>775</v>
      </c>
      <c r="H6492" t="s">
        <v>767</v>
      </c>
      <c r="I6492" t="s">
        <v>778</v>
      </c>
    </row>
    <row r="6493" spans="1:9">
      <c r="A6493">
        <v>6492</v>
      </c>
      <c r="B6493" t="s">
        <v>152</v>
      </c>
      <c r="C6493" t="s">
        <v>758</v>
      </c>
      <c r="D6493">
        <v>2041</v>
      </c>
      <c r="E6493">
        <v>775.77022690000001</v>
      </c>
      <c r="F6493" t="s">
        <v>753</v>
      </c>
      <c r="G6493" t="s">
        <v>775</v>
      </c>
      <c r="H6493" t="s">
        <v>767</v>
      </c>
      <c r="I6493" t="s">
        <v>778</v>
      </c>
    </row>
    <row r="6494" spans="1:9">
      <c r="A6494">
        <v>6493</v>
      </c>
      <c r="B6494" t="s">
        <v>152</v>
      </c>
      <c r="C6494" t="s">
        <v>758</v>
      </c>
      <c r="D6494">
        <v>2042</v>
      </c>
      <c r="E6494">
        <v>751.59064169999999</v>
      </c>
      <c r="F6494" t="s">
        <v>753</v>
      </c>
      <c r="G6494" t="s">
        <v>775</v>
      </c>
      <c r="H6494" t="s">
        <v>767</v>
      </c>
      <c r="I6494" t="s">
        <v>778</v>
      </c>
    </row>
    <row r="6495" spans="1:9">
      <c r="A6495">
        <v>6494</v>
      </c>
      <c r="B6495" t="s">
        <v>152</v>
      </c>
      <c r="C6495" t="s">
        <v>758</v>
      </c>
      <c r="D6495">
        <v>2043</v>
      </c>
      <c r="E6495">
        <v>773.91640140000004</v>
      </c>
      <c r="F6495" t="s">
        <v>753</v>
      </c>
      <c r="G6495" t="s">
        <v>775</v>
      </c>
      <c r="H6495" t="s">
        <v>767</v>
      </c>
      <c r="I6495" t="s">
        <v>778</v>
      </c>
    </row>
    <row r="6496" spans="1:9">
      <c r="A6496">
        <v>6495</v>
      </c>
      <c r="B6496" t="s">
        <v>152</v>
      </c>
      <c r="C6496" t="s">
        <v>758</v>
      </c>
      <c r="D6496">
        <v>2044</v>
      </c>
      <c r="E6496">
        <v>776.00593430000004</v>
      </c>
      <c r="F6496" t="s">
        <v>753</v>
      </c>
      <c r="G6496" t="s">
        <v>775</v>
      </c>
      <c r="H6496" t="s">
        <v>767</v>
      </c>
      <c r="I6496" t="s">
        <v>778</v>
      </c>
    </row>
    <row r="6497" spans="1:9">
      <c r="A6497">
        <v>6496</v>
      </c>
      <c r="B6497" t="s">
        <v>152</v>
      </c>
      <c r="C6497" t="s">
        <v>758</v>
      </c>
      <c r="D6497">
        <v>2045</v>
      </c>
      <c r="E6497">
        <v>758.07236690000002</v>
      </c>
      <c r="F6497" t="s">
        <v>753</v>
      </c>
      <c r="G6497" t="s">
        <v>775</v>
      </c>
      <c r="H6497" t="s">
        <v>767</v>
      </c>
      <c r="I6497" t="s">
        <v>778</v>
      </c>
    </row>
    <row r="6498" spans="1:9">
      <c r="A6498">
        <v>6497</v>
      </c>
      <c r="B6498" t="s">
        <v>152</v>
      </c>
      <c r="C6498" t="s">
        <v>758</v>
      </c>
      <c r="D6498">
        <v>2046</v>
      </c>
      <c r="E6498">
        <v>737.50058999999999</v>
      </c>
      <c r="F6498" t="s">
        <v>753</v>
      </c>
      <c r="G6498" t="s">
        <v>775</v>
      </c>
      <c r="H6498" t="s">
        <v>767</v>
      </c>
      <c r="I6498" t="s">
        <v>778</v>
      </c>
    </row>
    <row r="6499" spans="1:9">
      <c r="A6499">
        <v>6498</v>
      </c>
      <c r="B6499" t="s">
        <v>152</v>
      </c>
      <c r="C6499" t="s">
        <v>758</v>
      </c>
      <c r="D6499">
        <v>2047</v>
      </c>
      <c r="E6499">
        <v>715.36720209999999</v>
      </c>
      <c r="F6499" t="s">
        <v>753</v>
      </c>
      <c r="G6499" t="s">
        <v>775</v>
      </c>
      <c r="H6499" t="s">
        <v>767</v>
      </c>
      <c r="I6499" t="s">
        <v>778</v>
      </c>
    </row>
    <row r="6500" spans="1:9">
      <c r="A6500">
        <v>6499</v>
      </c>
      <c r="B6500" t="s">
        <v>152</v>
      </c>
      <c r="C6500" t="s">
        <v>758</v>
      </c>
      <c r="D6500">
        <v>2048</v>
      </c>
      <c r="E6500">
        <v>701.01130920000003</v>
      </c>
      <c r="F6500" t="s">
        <v>753</v>
      </c>
      <c r="G6500" t="s">
        <v>775</v>
      </c>
      <c r="H6500" t="s">
        <v>767</v>
      </c>
      <c r="I6500" t="s">
        <v>778</v>
      </c>
    </row>
    <row r="6501" spans="1:9">
      <c r="A6501">
        <v>6500</v>
      </c>
      <c r="B6501" t="s">
        <v>152</v>
      </c>
      <c r="C6501" t="s">
        <v>758</v>
      </c>
      <c r="D6501">
        <v>2049</v>
      </c>
      <c r="E6501">
        <v>689.02078319999998</v>
      </c>
      <c r="F6501" t="s">
        <v>753</v>
      </c>
      <c r="G6501" t="s">
        <v>775</v>
      </c>
      <c r="H6501" t="s">
        <v>767</v>
      </c>
      <c r="I6501" t="s">
        <v>778</v>
      </c>
    </row>
    <row r="6502" spans="1:9">
      <c r="A6502">
        <v>6501</v>
      </c>
      <c r="B6502" t="s">
        <v>152</v>
      </c>
      <c r="C6502" t="s">
        <v>758</v>
      </c>
      <c r="D6502">
        <v>2050</v>
      </c>
      <c r="E6502">
        <v>678.19766059999995</v>
      </c>
      <c r="F6502" t="s">
        <v>753</v>
      </c>
      <c r="G6502" t="s">
        <v>775</v>
      </c>
      <c r="H6502" t="s">
        <v>767</v>
      </c>
      <c r="I6502" t="s">
        <v>778</v>
      </c>
    </row>
    <row r="6503" spans="1:9">
      <c r="A6503">
        <v>6502</v>
      </c>
      <c r="B6503" t="s">
        <v>152</v>
      </c>
      <c r="C6503" t="s">
        <v>757</v>
      </c>
      <c r="D6503">
        <v>1990</v>
      </c>
      <c r="E6503">
        <v>88.764883075424351</v>
      </c>
      <c r="F6503" t="s">
        <v>753</v>
      </c>
      <c r="G6503" t="s">
        <v>775</v>
      </c>
      <c r="H6503" t="s">
        <v>767</v>
      </c>
      <c r="I6503" t="s">
        <v>778</v>
      </c>
    </row>
    <row r="6504" spans="1:9">
      <c r="A6504">
        <v>6503</v>
      </c>
      <c r="B6504" t="s">
        <v>152</v>
      </c>
      <c r="C6504" t="s">
        <v>757</v>
      </c>
      <c r="D6504">
        <v>1991</v>
      </c>
      <c r="E6504">
        <v>86.545760998538739</v>
      </c>
      <c r="F6504" t="s">
        <v>753</v>
      </c>
      <c r="G6504" t="s">
        <v>775</v>
      </c>
      <c r="H6504" t="s">
        <v>767</v>
      </c>
      <c r="I6504" t="s">
        <v>778</v>
      </c>
    </row>
    <row r="6505" spans="1:9">
      <c r="A6505">
        <v>6504</v>
      </c>
      <c r="B6505" t="s">
        <v>152</v>
      </c>
      <c r="C6505" t="s">
        <v>757</v>
      </c>
      <c r="D6505">
        <v>1992</v>
      </c>
      <c r="E6505">
        <v>82.218472948611819</v>
      </c>
      <c r="F6505" t="s">
        <v>753</v>
      </c>
      <c r="G6505" t="s">
        <v>775</v>
      </c>
      <c r="H6505" t="s">
        <v>767</v>
      </c>
      <c r="I6505" t="s">
        <v>778</v>
      </c>
    </row>
    <row r="6506" spans="1:9">
      <c r="A6506">
        <v>6505</v>
      </c>
      <c r="B6506" t="s">
        <v>152</v>
      </c>
      <c r="C6506" t="s">
        <v>757</v>
      </c>
      <c r="D6506">
        <v>1993</v>
      </c>
      <c r="E6506">
        <v>78.107549301181209</v>
      </c>
      <c r="F6506" t="s">
        <v>753</v>
      </c>
      <c r="G6506" t="s">
        <v>775</v>
      </c>
      <c r="H6506" t="s">
        <v>767</v>
      </c>
      <c r="I6506" t="s">
        <v>778</v>
      </c>
    </row>
    <row r="6507" spans="1:9">
      <c r="A6507">
        <v>6506</v>
      </c>
      <c r="B6507" t="s">
        <v>152</v>
      </c>
      <c r="C6507" t="s">
        <v>757</v>
      </c>
      <c r="D6507">
        <v>1994</v>
      </c>
      <c r="E6507">
        <v>74.202171836122147</v>
      </c>
      <c r="F6507" t="s">
        <v>753</v>
      </c>
      <c r="G6507" t="s">
        <v>775</v>
      </c>
      <c r="H6507" t="s">
        <v>767</v>
      </c>
      <c r="I6507" t="s">
        <v>778</v>
      </c>
    </row>
    <row r="6508" spans="1:9">
      <c r="A6508">
        <v>6507</v>
      </c>
      <c r="B6508" t="s">
        <v>152</v>
      </c>
      <c r="C6508" t="s">
        <v>757</v>
      </c>
      <c r="D6508">
        <v>1995</v>
      </c>
      <c r="E6508">
        <v>70.492063244316043</v>
      </c>
      <c r="F6508" t="s">
        <v>753</v>
      </c>
      <c r="G6508" t="s">
        <v>775</v>
      </c>
      <c r="H6508" t="s">
        <v>767</v>
      </c>
      <c r="I6508" t="s">
        <v>778</v>
      </c>
    </row>
    <row r="6509" spans="1:9">
      <c r="A6509">
        <v>6508</v>
      </c>
      <c r="B6509" t="s">
        <v>152</v>
      </c>
      <c r="C6509" t="s">
        <v>757</v>
      </c>
      <c r="D6509">
        <v>1996</v>
      </c>
      <c r="E6509">
        <v>66.967460082100231</v>
      </c>
      <c r="F6509" t="s">
        <v>753</v>
      </c>
      <c r="G6509" t="s">
        <v>775</v>
      </c>
      <c r="H6509" t="s">
        <v>767</v>
      </c>
      <c r="I6509" t="s">
        <v>778</v>
      </c>
    </row>
    <row r="6510" spans="1:9">
      <c r="A6510">
        <v>6509</v>
      </c>
      <c r="B6510" t="s">
        <v>152</v>
      </c>
      <c r="C6510" t="s">
        <v>757</v>
      </c>
      <c r="D6510">
        <v>1997</v>
      </c>
      <c r="E6510">
        <v>63.619087077995218</v>
      </c>
      <c r="F6510" t="s">
        <v>753</v>
      </c>
      <c r="G6510" t="s">
        <v>775</v>
      </c>
      <c r="H6510" t="s">
        <v>767</v>
      </c>
      <c r="I6510" t="s">
        <v>778</v>
      </c>
    </row>
    <row r="6511" spans="1:9">
      <c r="A6511">
        <v>6510</v>
      </c>
      <c r="B6511" t="s">
        <v>152</v>
      </c>
      <c r="C6511" t="s">
        <v>757</v>
      </c>
      <c r="D6511">
        <v>1998</v>
      </c>
      <c r="E6511">
        <v>60.438132724095453</v>
      </c>
      <c r="F6511" t="s">
        <v>753</v>
      </c>
      <c r="G6511" t="s">
        <v>775</v>
      </c>
      <c r="H6511" t="s">
        <v>767</v>
      </c>
      <c r="I6511" t="s">
        <v>778</v>
      </c>
    </row>
    <row r="6512" spans="1:9">
      <c r="A6512">
        <v>6511</v>
      </c>
      <c r="B6512" t="s">
        <v>152</v>
      </c>
      <c r="C6512" t="s">
        <v>757</v>
      </c>
      <c r="D6512">
        <v>1999</v>
      </c>
      <c r="E6512">
        <v>57.416226087890678</v>
      </c>
      <c r="F6512" t="s">
        <v>753</v>
      </c>
      <c r="G6512" t="s">
        <v>775</v>
      </c>
      <c r="H6512" t="s">
        <v>767</v>
      </c>
      <c r="I6512" t="s">
        <v>778</v>
      </c>
    </row>
    <row r="6513" spans="1:9">
      <c r="A6513">
        <v>6512</v>
      </c>
      <c r="B6513" t="s">
        <v>152</v>
      </c>
      <c r="C6513" t="s">
        <v>757</v>
      </c>
      <c r="D6513">
        <v>2000</v>
      </c>
      <c r="E6513">
        <v>54.545414783496142</v>
      </c>
      <c r="F6513" t="s">
        <v>753</v>
      </c>
      <c r="G6513" t="s">
        <v>775</v>
      </c>
      <c r="H6513" t="s">
        <v>767</v>
      </c>
      <c r="I6513" t="s">
        <v>778</v>
      </c>
    </row>
    <row r="6514" spans="1:9">
      <c r="A6514">
        <v>6513</v>
      </c>
      <c r="B6514" t="s">
        <v>152</v>
      </c>
      <c r="C6514" t="s">
        <v>757</v>
      </c>
      <c r="D6514">
        <v>2001</v>
      </c>
      <c r="E6514">
        <v>51.818144044321343</v>
      </c>
      <c r="F6514" t="s">
        <v>753</v>
      </c>
      <c r="G6514" t="s">
        <v>775</v>
      </c>
      <c r="H6514" t="s">
        <v>767</v>
      </c>
      <c r="I6514" t="s">
        <v>778</v>
      </c>
    </row>
    <row r="6515" spans="1:9">
      <c r="A6515">
        <v>6514</v>
      </c>
      <c r="B6515" t="s">
        <v>152</v>
      </c>
      <c r="C6515" t="s">
        <v>757</v>
      </c>
      <c r="D6515">
        <v>2002</v>
      </c>
      <c r="E6515">
        <v>49.227236842105263</v>
      </c>
      <c r="F6515" t="s">
        <v>753</v>
      </c>
      <c r="G6515" t="s">
        <v>775</v>
      </c>
      <c r="H6515" t="s">
        <v>767</v>
      </c>
      <c r="I6515" t="s">
        <v>778</v>
      </c>
    </row>
    <row r="6516" spans="1:9">
      <c r="A6516">
        <v>6515</v>
      </c>
      <c r="B6516" t="s">
        <v>152</v>
      </c>
      <c r="C6516" t="s">
        <v>757</v>
      </c>
      <c r="D6516">
        <v>2003</v>
      </c>
      <c r="E6516">
        <v>46.375</v>
      </c>
      <c r="F6516" t="s">
        <v>753</v>
      </c>
      <c r="G6516" t="s">
        <v>775</v>
      </c>
      <c r="H6516" t="s">
        <v>767</v>
      </c>
      <c r="I6516" t="s">
        <v>778</v>
      </c>
    </row>
    <row r="6517" spans="1:9">
      <c r="A6517">
        <v>6516</v>
      </c>
      <c r="B6517" t="s">
        <v>152</v>
      </c>
      <c r="C6517" t="s">
        <v>757</v>
      </c>
      <c r="D6517">
        <v>2004</v>
      </c>
      <c r="E6517">
        <v>43.0625</v>
      </c>
      <c r="F6517" t="s">
        <v>753</v>
      </c>
      <c r="G6517" t="s">
        <v>775</v>
      </c>
      <c r="H6517" t="s">
        <v>767</v>
      </c>
      <c r="I6517" t="s">
        <v>778</v>
      </c>
    </row>
    <row r="6518" spans="1:9">
      <c r="A6518">
        <v>6517</v>
      </c>
      <c r="B6518" t="s">
        <v>152</v>
      </c>
      <c r="C6518" t="s">
        <v>757</v>
      </c>
      <c r="D6518">
        <v>2005</v>
      </c>
      <c r="E6518">
        <v>39.6175</v>
      </c>
      <c r="F6518" t="s">
        <v>753</v>
      </c>
      <c r="G6518" t="s">
        <v>775</v>
      </c>
      <c r="H6518" t="s">
        <v>767</v>
      </c>
      <c r="I6518" t="s">
        <v>778</v>
      </c>
    </row>
    <row r="6519" spans="1:9">
      <c r="A6519">
        <v>6518</v>
      </c>
      <c r="B6519" t="s">
        <v>152</v>
      </c>
      <c r="C6519" t="s">
        <v>757</v>
      </c>
      <c r="D6519">
        <v>2006</v>
      </c>
      <c r="E6519">
        <v>36.172499999999999</v>
      </c>
      <c r="F6519" t="s">
        <v>753</v>
      </c>
      <c r="G6519" t="s">
        <v>775</v>
      </c>
      <c r="H6519" t="s">
        <v>767</v>
      </c>
      <c r="I6519" t="s">
        <v>778</v>
      </c>
    </row>
    <row r="6520" spans="1:9">
      <c r="A6520">
        <v>6519</v>
      </c>
      <c r="B6520" t="s">
        <v>152</v>
      </c>
      <c r="C6520" t="s">
        <v>757</v>
      </c>
      <c r="D6520">
        <v>2007</v>
      </c>
      <c r="E6520">
        <v>39.180250000000001</v>
      </c>
      <c r="F6520" t="s">
        <v>753</v>
      </c>
      <c r="G6520" t="s">
        <v>775</v>
      </c>
      <c r="H6520" t="s">
        <v>767</v>
      </c>
      <c r="I6520" t="s">
        <v>778</v>
      </c>
    </row>
    <row r="6521" spans="1:9">
      <c r="A6521">
        <v>6520</v>
      </c>
      <c r="B6521" t="s">
        <v>152</v>
      </c>
      <c r="C6521" t="s">
        <v>757</v>
      </c>
      <c r="D6521">
        <v>2008</v>
      </c>
      <c r="E6521">
        <v>46.825499999999998</v>
      </c>
      <c r="F6521" t="s">
        <v>753</v>
      </c>
      <c r="G6521" t="s">
        <v>775</v>
      </c>
      <c r="H6521" t="s">
        <v>767</v>
      </c>
      <c r="I6521" t="s">
        <v>778</v>
      </c>
    </row>
    <row r="6522" spans="1:9">
      <c r="A6522">
        <v>6521</v>
      </c>
      <c r="B6522" t="s">
        <v>152</v>
      </c>
      <c r="C6522" t="s">
        <v>757</v>
      </c>
      <c r="D6522">
        <v>2009</v>
      </c>
      <c r="E6522">
        <v>47.183250000000001</v>
      </c>
      <c r="F6522" t="s">
        <v>753</v>
      </c>
      <c r="G6522" t="s">
        <v>775</v>
      </c>
      <c r="H6522" t="s">
        <v>767</v>
      </c>
      <c r="I6522" t="s">
        <v>778</v>
      </c>
    </row>
    <row r="6523" spans="1:9">
      <c r="A6523">
        <v>6522</v>
      </c>
      <c r="B6523" t="s">
        <v>152</v>
      </c>
      <c r="C6523" t="s">
        <v>757</v>
      </c>
      <c r="D6523">
        <v>2010</v>
      </c>
      <c r="E6523">
        <v>47.501249999999999</v>
      </c>
      <c r="F6523" t="s">
        <v>753</v>
      </c>
      <c r="G6523" t="s">
        <v>775</v>
      </c>
      <c r="H6523" t="s">
        <v>767</v>
      </c>
      <c r="I6523" t="s">
        <v>778</v>
      </c>
    </row>
    <row r="6524" spans="1:9">
      <c r="A6524">
        <v>6523</v>
      </c>
      <c r="B6524" t="s">
        <v>152</v>
      </c>
      <c r="C6524" t="s">
        <v>757</v>
      </c>
      <c r="D6524">
        <v>2011</v>
      </c>
      <c r="E6524">
        <v>47.408499999999997</v>
      </c>
      <c r="F6524" t="s">
        <v>753</v>
      </c>
      <c r="G6524" t="s">
        <v>775</v>
      </c>
      <c r="H6524" t="s">
        <v>767</v>
      </c>
      <c r="I6524" t="s">
        <v>778</v>
      </c>
    </row>
    <row r="6525" spans="1:9">
      <c r="A6525">
        <v>6524</v>
      </c>
      <c r="B6525" t="s">
        <v>152</v>
      </c>
      <c r="C6525" t="s">
        <v>757</v>
      </c>
      <c r="D6525">
        <v>2012</v>
      </c>
      <c r="E6525">
        <v>48.070999999999991</v>
      </c>
      <c r="F6525" t="s">
        <v>753</v>
      </c>
      <c r="G6525" t="s">
        <v>775</v>
      </c>
      <c r="H6525" t="s">
        <v>767</v>
      </c>
      <c r="I6525" t="s">
        <v>778</v>
      </c>
    </row>
    <row r="6526" spans="1:9">
      <c r="A6526">
        <v>6525</v>
      </c>
      <c r="B6526" t="s">
        <v>152</v>
      </c>
      <c r="C6526" t="s">
        <v>757</v>
      </c>
      <c r="D6526">
        <v>2013</v>
      </c>
      <c r="E6526">
        <v>51.728000000000002</v>
      </c>
      <c r="F6526" t="s">
        <v>753</v>
      </c>
      <c r="G6526" t="s">
        <v>775</v>
      </c>
      <c r="H6526" t="s">
        <v>767</v>
      </c>
      <c r="I6526" t="s">
        <v>778</v>
      </c>
    </row>
    <row r="6527" spans="1:9">
      <c r="A6527">
        <v>6526</v>
      </c>
      <c r="B6527" t="s">
        <v>152</v>
      </c>
      <c r="C6527" t="s">
        <v>757</v>
      </c>
      <c r="D6527">
        <v>2014</v>
      </c>
      <c r="E6527">
        <v>51.728000000000002</v>
      </c>
      <c r="F6527" t="s">
        <v>753</v>
      </c>
      <c r="G6527" t="s">
        <v>775</v>
      </c>
      <c r="H6527" t="s">
        <v>767</v>
      </c>
      <c r="I6527" t="s">
        <v>778</v>
      </c>
    </row>
    <row r="6528" spans="1:9">
      <c r="A6528">
        <v>6527</v>
      </c>
      <c r="B6528" t="s">
        <v>152</v>
      </c>
      <c r="C6528" t="s">
        <v>757</v>
      </c>
      <c r="D6528">
        <v>2015</v>
      </c>
      <c r="E6528">
        <v>53.291499999999999</v>
      </c>
      <c r="F6528" t="s">
        <v>753</v>
      </c>
      <c r="G6528" t="s">
        <v>775</v>
      </c>
      <c r="H6528" t="s">
        <v>767</v>
      </c>
      <c r="I6528" t="s">
        <v>778</v>
      </c>
    </row>
    <row r="6529" spans="1:9">
      <c r="A6529">
        <v>6528</v>
      </c>
      <c r="B6529" t="s">
        <v>152</v>
      </c>
      <c r="C6529" t="s">
        <v>757</v>
      </c>
      <c r="D6529">
        <v>2016</v>
      </c>
      <c r="E6529">
        <v>52.310999999999993</v>
      </c>
      <c r="F6529" t="s">
        <v>753</v>
      </c>
      <c r="G6529" t="s">
        <v>775</v>
      </c>
      <c r="H6529" t="s">
        <v>767</v>
      </c>
      <c r="I6529" t="s">
        <v>778</v>
      </c>
    </row>
    <row r="6530" spans="1:9">
      <c r="A6530">
        <v>6529</v>
      </c>
      <c r="B6530" t="s">
        <v>152</v>
      </c>
      <c r="C6530" t="s">
        <v>757</v>
      </c>
      <c r="D6530">
        <v>2017</v>
      </c>
      <c r="E6530">
        <v>54.735750000000003</v>
      </c>
      <c r="F6530" t="s">
        <v>753</v>
      </c>
      <c r="G6530" t="s">
        <v>775</v>
      </c>
      <c r="H6530" t="s">
        <v>767</v>
      </c>
      <c r="I6530" t="s">
        <v>778</v>
      </c>
    </row>
    <row r="6531" spans="1:9">
      <c r="A6531">
        <v>6530</v>
      </c>
      <c r="B6531" t="s">
        <v>152</v>
      </c>
      <c r="C6531" t="s">
        <v>757</v>
      </c>
      <c r="D6531">
        <v>2018</v>
      </c>
      <c r="E6531">
        <v>72.437750000000008</v>
      </c>
      <c r="F6531" t="s">
        <v>753</v>
      </c>
      <c r="G6531" t="s">
        <v>775</v>
      </c>
      <c r="H6531" t="s">
        <v>767</v>
      </c>
      <c r="I6531" t="s">
        <v>778</v>
      </c>
    </row>
    <row r="6532" spans="1:9">
      <c r="A6532">
        <v>6531</v>
      </c>
      <c r="B6532" t="s">
        <v>152</v>
      </c>
      <c r="C6532" t="s">
        <v>757</v>
      </c>
      <c r="D6532">
        <v>2019</v>
      </c>
      <c r="E6532">
        <v>73.285750000000007</v>
      </c>
      <c r="F6532" t="s">
        <v>753</v>
      </c>
      <c r="G6532" t="s">
        <v>775</v>
      </c>
      <c r="H6532" t="s">
        <v>767</v>
      </c>
      <c r="I6532" t="s">
        <v>778</v>
      </c>
    </row>
    <row r="6533" spans="1:9">
      <c r="A6533">
        <v>6532</v>
      </c>
      <c r="B6533" t="s">
        <v>152</v>
      </c>
      <c r="C6533" t="s">
        <v>757</v>
      </c>
      <c r="D6533">
        <v>2020</v>
      </c>
      <c r="E6533">
        <v>65.6935</v>
      </c>
      <c r="F6533" t="s">
        <v>753</v>
      </c>
      <c r="G6533" t="s">
        <v>775</v>
      </c>
      <c r="H6533" t="s">
        <v>767</v>
      </c>
      <c r="I6533" t="s">
        <v>778</v>
      </c>
    </row>
    <row r="6534" spans="1:9">
      <c r="A6534">
        <v>6533</v>
      </c>
      <c r="B6534" t="s">
        <v>152</v>
      </c>
      <c r="C6534" t="s">
        <v>757</v>
      </c>
      <c r="D6534">
        <v>2021</v>
      </c>
      <c r="E6534">
        <v>79.632499999999993</v>
      </c>
      <c r="F6534" t="s">
        <v>753</v>
      </c>
      <c r="G6534" t="s">
        <v>775</v>
      </c>
      <c r="H6534" t="s">
        <v>767</v>
      </c>
      <c r="I6534" t="s">
        <v>778</v>
      </c>
    </row>
    <row r="6535" spans="1:9">
      <c r="A6535">
        <v>6534</v>
      </c>
      <c r="B6535" t="s">
        <v>152</v>
      </c>
      <c r="C6535" t="s">
        <v>757</v>
      </c>
      <c r="D6535">
        <v>2022</v>
      </c>
      <c r="E6535">
        <v>94.737499999999997</v>
      </c>
      <c r="F6535" t="s">
        <v>753</v>
      </c>
      <c r="G6535" t="s">
        <v>775</v>
      </c>
      <c r="H6535" t="s">
        <v>767</v>
      </c>
      <c r="I6535" t="s">
        <v>778</v>
      </c>
    </row>
    <row r="6536" spans="1:9">
      <c r="A6536">
        <v>6535</v>
      </c>
      <c r="B6536" t="s">
        <v>152</v>
      </c>
      <c r="C6536" t="s">
        <v>757</v>
      </c>
      <c r="D6536">
        <v>2023</v>
      </c>
      <c r="E6536">
        <v>112.49250000000001</v>
      </c>
      <c r="F6536" t="s">
        <v>753</v>
      </c>
      <c r="G6536" t="s">
        <v>775</v>
      </c>
      <c r="H6536" t="s">
        <v>767</v>
      </c>
      <c r="I6536" t="s">
        <v>778</v>
      </c>
    </row>
    <row r="6537" spans="1:9">
      <c r="A6537">
        <v>6536</v>
      </c>
      <c r="B6537" t="s">
        <v>152</v>
      </c>
      <c r="C6537" t="s">
        <v>757</v>
      </c>
      <c r="D6537">
        <v>2024</v>
      </c>
      <c r="E6537">
        <v>147.21569840000001</v>
      </c>
      <c r="F6537" t="s">
        <v>753</v>
      </c>
      <c r="G6537" t="s">
        <v>775</v>
      </c>
      <c r="H6537" t="s">
        <v>767</v>
      </c>
      <c r="I6537" t="s">
        <v>778</v>
      </c>
    </row>
    <row r="6538" spans="1:9">
      <c r="A6538">
        <v>6537</v>
      </c>
      <c r="B6538" t="s">
        <v>152</v>
      </c>
      <c r="C6538" t="s">
        <v>757</v>
      </c>
      <c r="D6538">
        <v>2025</v>
      </c>
      <c r="E6538">
        <v>149.97238730000001</v>
      </c>
      <c r="F6538" t="s">
        <v>753</v>
      </c>
      <c r="G6538" t="s">
        <v>775</v>
      </c>
      <c r="H6538" t="s">
        <v>767</v>
      </c>
      <c r="I6538" t="s">
        <v>778</v>
      </c>
    </row>
    <row r="6539" spans="1:9">
      <c r="A6539">
        <v>6538</v>
      </c>
      <c r="B6539" t="s">
        <v>152</v>
      </c>
      <c r="C6539" t="s">
        <v>757</v>
      </c>
      <c r="D6539">
        <v>2026</v>
      </c>
      <c r="E6539">
        <v>152.9015143</v>
      </c>
      <c r="F6539" t="s">
        <v>753</v>
      </c>
      <c r="G6539" t="s">
        <v>775</v>
      </c>
      <c r="H6539" t="s">
        <v>767</v>
      </c>
      <c r="I6539" t="s">
        <v>778</v>
      </c>
    </row>
    <row r="6540" spans="1:9">
      <c r="A6540">
        <v>6539</v>
      </c>
      <c r="B6540" t="s">
        <v>152</v>
      </c>
      <c r="C6540" t="s">
        <v>757</v>
      </c>
      <c r="D6540">
        <v>2027</v>
      </c>
      <c r="E6540">
        <v>156.013113</v>
      </c>
      <c r="F6540" t="s">
        <v>753</v>
      </c>
      <c r="G6540" t="s">
        <v>775</v>
      </c>
      <c r="H6540" t="s">
        <v>767</v>
      </c>
      <c r="I6540" t="s">
        <v>778</v>
      </c>
    </row>
    <row r="6541" spans="1:9">
      <c r="A6541">
        <v>6540</v>
      </c>
      <c r="B6541" t="s">
        <v>152</v>
      </c>
      <c r="C6541" t="s">
        <v>757</v>
      </c>
      <c r="D6541">
        <v>2028</v>
      </c>
      <c r="E6541">
        <v>159.31782430000001</v>
      </c>
      <c r="F6541" t="s">
        <v>753</v>
      </c>
      <c r="G6541" t="s">
        <v>775</v>
      </c>
      <c r="H6541" t="s">
        <v>767</v>
      </c>
      <c r="I6541" t="s">
        <v>778</v>
      </c>
    </row>
    <row r="6542" spans="1:9">
      <c r="A6542">
        <v>6541</v>
      </c>
      <c r="B6542" t="s">
        <v>152</v>
      </c>
      <c r="C6542" t="s">
        <v>757</v>
      </c>
      <c r="D6542">
        <v>2029</v>
      </c>
      <c r="E6542">
        <v>162.82693269999999</v>
      </c>
      <c r="F6542" t="s">
        <v>753</v>
      </c>
      <c r="G6542" t="s">
        <v>775</v>
      </c>
      <c r="H6542" t="s">
        <v>767</v>
      </c>
      <c r="I6542" t="s">
        <v>778</v>
      </c>
    </row>
    <row r="6543" spans="1:9">
      <c r="A6543">
        <v>6542</v>
      </c>
      <c r="B6543" t="s">
        <v>152</v>
      </c>
      <c r="C6543" t="s">
        <v>757</v>
      </c>
      <c r="D6543">
        <v>2030</v>
      </c>
      <c r="E6543">
        <v>166.55240470000001</v>
      </c>
      <c r="F6543" t="s">
        <v>753</v>
      </c>
      <c r="G6543" t="s">
        <v>775</v>
      </c>
      <c r="H6543" t="s">
        <v>767</v>
      </c>
      <c r="I6543" t="s">
        <v>778</v>
      </c>
    </row>
    <row r="6544" spans="1:9">
      <c r="A6544">
        <v>6543</v>
      </c>
      <c r="B6544" t="s">
        <v>152</v>
      </c>
      <c r="C6544" t="s">
        <v>757</v>
      </c>
      <c r="D6544">
        <v>2031</v>
      </c>
      <c r="E6544">
        <v>166.53184400000001</v>
      </c>
      <c r="F6544" t="s">
        <v>753</v>
      </c>
      <c r="G6544" t="s">
        <v>775</v>
      </c>
      <c r="H6544" t="s">
        <v>767</v>
      </c>
      <c r="I6544" t="s">
        <v>778</v>
      </c>
    </row>
    <row r="6545" spans="1:9">
      <c r="A6545">
        <v>6544</v>
      </c>
      <c r="B6545" t="s">
        <v>152</v>
      </c>
      <c r="C6545" t="s">
        <v>757</v>
      </c>
      <c r="D6545">
        <v>2032</v>
      </c>
      <c r="E6545">
        <v>166.5152865</v>
      </c>
      <c r="F6545" t="s">
        <v>753</v>
      </c>
      <c r="G6545" t="s">
        <v>775</v>
      </c>
      <c r="H6545" t="s">
        <v>767</v>
      </c>
      <c r="I6545" t="s">
        <v>778</v>
      </c>
    </row>
    <row r="6546" spans="1:9">
      <c r="A6546">
        <v>6545</v>
      </c>
      <c r="B6546" t="s">
        <v>152</v>
      </c>
      <c r="C6546" t="s">
        <v>757</v>
      </c>
      <c r="D6546">
        <v>2033</v>
      </c>
      <c r="E6546">
        <v>166.50268929999999</v>
      </c>
      <c r="F6546" t="s">
        <v>753</v>
      </c>
      <c r="G6546" t="s">
        <v>775</v>
      </c>
      <c r="H6546" t="s">
        <v>767</v>
      </c>
      <c r="I6546" t="s">
        <v>778</v>
      </c>
    </row>
    <row r="6547" spans="1:9">
      <c r="A6547">
        <v>6546</v>
      </c>
      <c r="B6547" t="s">
        <v>152</v>
      </c>
      <c r="C6547" t="s">
        <v>757</v>
      </c>
      <c r="D6547">
        <v>2034</v>
      </c>
      <c r="E6547">
        <v>166.49401109999999</v>
      </c>
      <c r="F6547" t="s">
        <v>753</v>
      </c>
      <c r="G6547" t="s">
        <v>775</v>
      </c>
      <c r="H6547" t="s">
        <v>767</v>
      </c>
      <c r="I6547" t="s">
        <v>778</v>
      </c>
    </row>
    <row r="6548" spans="1:9">
      <c r="A6548">
        <v>6547</v>
      </c>
      <c r="B6548" t="s">
        <v>152</v>
      </c>
      <c r="C6548" t="s">
        <v>757</v>
      </c>
      <c r="D6548">
        <v>2035</v>
      </c>
      <c r="E6548">
        <v>166.48921250000001</v>
      </c>
      <c r="F6548" t="s">
        <v>753</v>
      </c>
      <c r="G6548" t="s">
        <v>775</v>
      </c>
      <c r="H6548" t="s">
        <v>767</v>
      </c>
      <c r="I6548" t="s">
        <v>778</v>
      </c>
    </row>
    <row r="6549" spans="1:9">
      <c r="A6549">
        <v>6548</v>
      </c>
      <c r="B6549" t="s">
        <v>152</v>
      </c>
      <c r="C6549" t="s">
        <v>757</v>
      </c>
      <c r="D6549">
        <v>2036</v>
      </c>
      <c r="E6549">
        <v>166.4882557</v>
      </c>
      <c r="F6549" t="s">
        <v>753</v>
      </c>
      <c r="G6549" t="s">
        <v>775</v>
      </c>
      <c r="H6549" t="s">
        <v>767</v>
      </c>
      <c r="I6549" t="s">
        <v>778</v>
      </c>
    </row>
    <row r="6550" spans="1:9">
      <c r="A6550">
        <v>6549</v>
      </c>
      <c r="B6550" t="s">
        <v>152</v>
      </c>
      <c r="C6550" t="s">
        <v>757</v>
      </c>
      <c r="D6550">
        <v>2037</v>
      </c>
      <c r="E6550">
        <v>166.4911046</v>
      </c>
      <c r="F6550" t="s">
        <v>753</v>
      </c>
      <c r="G6550" t="s">
        <v>775</v>
      </c>
      <c r="H6550" t="s">
        <v>767</v>
      </c>
      <c r="I6550" t="s">
        <v>778</v>
      </c>
    </row>
    <row r="6551" spans="1:9">
      <c r="A6551">
        <v>6550</v>
      </c>
      <c r="B6551" t="s">
        <v>152</v>
      </c>
      <c r="C6551" t="s">
        <v>757</v>
      </c>
      <c r="D6551">
        <v>2038</v>
      </c>
      <c r="E6551">
        <v>166.49772469999999</v>
      </c>
      <c r="F6551" t="s">
        <v>753</v>
      </c>
      <c r="G6551" t="s">
        <v>775</v>
      </c>
      <c r="H6551" t="s">
        <v>767</v>
      </c>
      <c r="I6551" t="s">
        <v>778</v>
      </c>
    </row>
    <row r="6552" spans="1:9">
      <c r="A6552">
        <v>6551</v>
      </c>
      <c r="B6552" t="s">
        <v>152</v>
      </c>
      <c r="C6552" t="s">
        <v>757</v>
      </c>
      <c r="D6552">
        <v>2039</v>
      </c>
      <c r="E6552">
        <v>166.5080834</v>
      </c>
      <c r="F6552" t="s">
        <v>753</v>
      </c>
      <c r="G6552" t="s">
        <v>775</v>
      </c>
      <c r="H6552" t="s">
        <v>767</v>
      </c>
      <c r="I6552" t="s">
        <v>778</v>
      </c>
    </row>
    <row r="6553" spans="1:9">
      <c r="A6553">
        <v>6552</v>
      </c>
      <c r="B6553" t="s">
        <v>152</v>
      </c>
      <c r="C6553" t="s">
        <v>757</v>
      </c>
      <c r="D6553">
        <v>2040</v>
      </c>
      <c r="E6553">
        <v>166.5221493</v>
      </c>
      <c r="F6553" t="s">
        <v>753</v>
      </c>
      <c r="G6553" t="s">
        <v>775</v>
      </c>
      <c r="H6553" t="s">
        <v>767</v>
      </c>
      <c r="I6553" t="s">
        <v>778</v>
      </c>
    </row>
    <row r="6554" spans="1:9">
      <c r="A6554">
        <v>6553</v>
      </c>
      <c r="B6554" t="s">
        <v>152</v>
      </c>
      <c r="C6554" t="s">
        <v>757</v>
      </c>
      <c r="D6554">
        <v>2041</v>
      </c>
      <c r="E6554">
        <v>166.53989290000001</v>
      </c>
      <c r="F6554" t="s">
        <v>753</v>
      </c>
      <c r="G6554" t="s">
        <v>775</v>
      </c>
      <c r="H6554" t="s">
        <v>767</v>
      </c>
      <c r="I6554" t="s">
        <v>778</v>
      </c>
    </row>
    <row r="6555" spans="1:9">
      <c r="A6555">
        <v>6554</v>
      </c>
      <c r="B6555" t="s">
        <v>152</v>
      </c>
      <c r="C6555" t="s">
        <v>757</v>
      </c>
      <c r="D6555">
        <v>2042</v>
      </c>
      <c r="E6555">
        <v>166.5612859</v>
      </c>
      <c r="F6555" t="s">
        <v>753</v>
      </c>
      <c r="G6555" t="s">
        <v>775</v>
      </c>
      <c r="H6555" t="s">
        <v>767</v>
      </c>
      <c r="I6555" t="s">
        <v>778</v>
      </c>
    </row>
    <row r="6556" spans="1:9">
      <c r="A6556">
        <v>6555</v>
      </c>
      <c r="B6556" t="s">
        <v>152</v>
      </c>
      <c r="C6556" t="s">
        <v>757</v>
      </c>
      <c r="D6556">
        <v>2043</v>
      </c>
      <c r="E6556">
        <v>166.58630170000001</v>
      </c>
      <c r="F6556" t="s">
        <v>753</v>
      </c>
      <c r="G6556" t="s">
        <v>775</v>
      </c>
      <c r="H6556" t="s">
        <v>767</v>
      </c>
      <c r="I6556" t="s">
        <v>778</v>
      </c>
    </row>
    <row r="6557" spans="1:9">
      <c r="A6557">
        <v>6556</v>
      </c>
      <c r="B6557" t="s">
        <v>152</v>
      </c>
      <c r="C6557" t="s">
        <v>757</v>
      </c>
      <c r="D6557">
        <v>2044</v>
      </c>
      <c r="E6557">
        <v>166.61491509999999</v>
      </c>
      <c r="F6557" t="s">
        <v>753</v>
      </c>
      <c r="G6557" t="s">
        <v>775</v>
      </c>
      <c r="H6557" t="s">
        <v>767</v>
      </c>
      <c r="I6557" t="s">
        <v>778</v>
      </c>
    </row>
    <row r="6558" spans="1:9">
      <c r="A6558">
        <v>6557</v>
      </c>
      <c r="B6558" t="s">
        <v>152</v>
      </c>
      <c r="C6558" t="s">
        <v>757</v>
      </c>
      <c r="D6558">
        <v>2045</v>
      </c>
      <c r="E6558">
        <v>166.64710239999999</v>
      </c>
      <c r="F6558" t="s">
        <v>753</v>
      </c>
      <c r="G6558" t="s">
        <v>775</v>
      </c>
      <c r="H6558" t="s">
        <v>767</v>
      </c>
      <c r="I6558" t="s">
        <v>778</v>
      </c>
    </row>
    <row r="6559" spans="1:9">
      <c r="A6559">
        <v>6558</v>
      </c>
      <c r="B6559" t="s">
        <v>152</v>
      </c>
      <c r="C6559" t="s">
        <v>757</v>
      </c>
      <c r="D6559">
        <v>2046</v>
      </c>
      <c r="E6559">
        <v>166.68284130000001</v>
      </c>
      <c r="F6559" t="s">
        <v>753</v>
      </c>
      <c r="G6559" t="s">
        <v>775</v>
      </c>
      <c r="H6559" t="s">
        <v>767</v>
      </c>
      <c r="I6559" t="s">
        <v>778</v>
      </c>
    </row>
    <row r="6560" spans="1:9">
      <c r="A6560">
        <v>6559</v>
      </c>
      <c r="B6560" t="s">
        <v>152</v>
      </c>
      <c r="C6560" t="s">
        <v>757</v>
      </c>
      <c r="D6560">
        <v>2047</v>
      </c>
      <c r="E6560">
        <v>166.7221108</v>
      </c>
      <c r="F6560" t="s">
        <v>753</v>
      </c>
      <c r="G6560" t="s">
        <v>775</v>
      </c>
      <c r="H6560" t="s">
        <v>767</v>
      </c>
      <c r="I6560" t="s">
        <v>778</v>
      </c>
    </row>
    <row r="6561" spans="1:9">
      <c r="A6561">
        <v>6560</v>
      </c>
      <c r="B6561" t="s">
        <v>152</v>
      </c>
      <c r="C6561" t="s">
        <v>757</v>
      </c>
      <c r="D6561">
        <v>2048</v>
      </c>
      <c r="E6561">
        <v>166.76489140000001</v>
      </c>
      <c r="F6561" t="s">
        <v>753</v>
      </c>
      <c r="G6561" t="s">
        <v>775</v>
      </c>
      <c r="H6561" t="s">
        <v>767</v>
      </c>
      <c r="I6561" t="s">
        <v>778</v>
      </c>
    </row>
    <row r="6562" spans="1:9">
      <c r="A6562">
        <v>6561</v>
      </c>
      <c r="B6562" t="s">
        <v>152</v>
      </c>
      <c r="C6562" t="s">
        <v>757</v>
      </c>
      <c r="D6562">
        <v>2049</v>
      </c>
      <c r="E6562">
        <v>166.8111648</v>
      </c>
      <c r="F6562" t="s">
        <v>753</v>
      </c>
      <c r="G6562" t="s">
        <v>775</v>
      </c>
      <c r="H6562" t="s">
        <v>767</v>
      </c>
      <c r="I6562" t="s">
        <v>778</v>
      </c>
    </row>
    <row r="6563" spans="1:9">
      <c r="A6563">
        <v>6562</v>
      </c>
      <c r="B6563" t="s">
        <v>152</v>
      </c>
      <c r="C6563" t="s">
        <v>757</v>
      </c>
      <c r="D6563">
        <v>2050</v>
      </c>
      <c r="E6563">
        <v>166.86091400000001</v>
      </c>
      <c r="F6563" t="s">
        <v>753</v>
      </c>
      <c r="G6563" t="s">
        <v>775</v>
      </c>
      <c r="H6563" t="s">
        <v>767</v>
      </c>
      <c r="I6563" t="s">
        <v>778</v>
      </c>
    </row>
    <row r="6564" spans="1:9">
      <c r="A6564">
        <v>6563</v>
      </c>
      <c r="B6564" t="s">
        <v>152</v>
      </c>
      <c r="C6564" t="s">
        <v>759</v>
      </c>
      <c r="D6564">
        <v>1990</v>
      </c>
      <c r="E6564">
        <v>818.0081160000002</v>
      </c>
      <c r="F6564" t="s">
        <v>753</v>
      </c>
      <c r="G6564" t="s">
        <v>775</v>
      </c>
      <c r="H6564" t="s">
        <v>767</v>
      </c>
      <c r="I6564" t="s">
        <v>778</v>
      </c>
    </row>
    <row r="6565" spans="1:9">
      <c r="A6565">
        <v>6564</v>
      </c>
      <c r="B6565" t="s">
        <v>152</v>
      </c>
      <c r="C6565" t="s">
        <v>759</v>
      </c>
      <c r="D6565">
        <v>1991</v>
      </c>
      <c r="E6565">
        <v>812.46662400000002</v>
      </c>
      <c r="F6565" t="s">
        <v>753</v>
      </c>
      <c r="G6565" t="s">
        <v>775</v>
      </c>
      <c r="H6565" t="s">
        <v>767</v>
      </c>
      <c r="I6565" t="s">
        <v>778</v>
      </c>
    </row>
    <row r="6566" spans="1:9">
      <c r="A6566">
        <v>6565</v>
      </c>
      <c r="B6566" t="s">
        <v>152</v>
      </c>
      <c r="C6566" t="s">
        <v>759</v>
      </c>
      <c r="D6566">
        <v>1992</v>
      </c>
      <c r="E6566">
        <v>415.35300000000001</v>
      </c>
      <c r="F6566" t="s">
        <v>753</v>
      </c>
      <c r="G6566" t="s">
        <v>775</v>
      </c>
      <c r="H6566" t="s">
        <v>767</v>
      </c>
      <c r="I6566" t="s">
        <v>778</v>
      </c>
    </row>
    <row r="6567" spans="1:9">
      <c r="A6567">
        <v>6566</v>
      </c>
      <c r="B6567" t="s">
        <v>152</v>
      </c>
      <c r="C6567" t="s">
        <v>759</v>
      </c>
      <c r="D6567">
        <v>1993</v>
      </c>
      <c r="E6567">
        <v>188.988</v>
      </c>
      <c r="F6567" t="s">
        <v>753</v>
      </c>
      <c r="G6567" t="s">
        <v>775</v>
      </c>
      <c r="H6567" t="s">
        <v>767</v>
      </c>
      <c r="I6567" t="s">
        <v>778</v>
      </c>
    </row>
    <row r="6568" spans="1:9">
      <c r="A6568">
        <v>6567</v>
      </c>
      <c r="B6568" t="s">
        <v>152</v>
      </c>
      <c r="C6568" t="s">
        <v>759</v>
      </c>
      <c r="D6568">
        <v>1994</v>
      </c>
      <c r="E6568">
        <v>167.42400000000001</v>
      </c>
      <c r="F6568" t="s">
        <v>753</v>
      </c>
      <c r="G6568" t="s">
        <v>775</v>
      </c>
      <c r="H6568" t="s">
        <v>767</v>
      </c>
      <c r="I6568" t="s">
        <v>778</v>
      </c>
    </row>
    <row r="6569" spans="1:9">
      <c r="A6569">
        <v>6568</v>
      </c>
      <c r="B6569" t="s">
        <v>152</v>
      </c>
      <c r="C6569" t="s">
        <v>759</v>
      </c>
      <c r="D6569">
        <v>1995</v>
      </c>
      <c r="E6569">
        <v>138.60400000000001</v>
      </c>
      <c r="F6569" t="s">
        <v>753</v>
      </c>
      <c r="G6569" t="s">
        <v>775</v>
      </c>
      <c r="H6569" t="s">
        <v>767</v>
      </c>
      <c r="I6569" t="s">
        <v>778</v>
      </c>
    </row>
    <row r="6570" spans="1:9">
      <c r="A6570">
        <v>6569</v>
      </c>
      <c r="B6570" t="s">
        <v>152</v>
      </c>
      <c r="C6570" t="s">
        <v>759</v>
      </c>
      <c r="D6570">
        <v>1996</v>
      </c>
      <c r="E6570">
        <v>227.00299999999999</v>
      </c>
      <c r="F6570" t="s">
        <v>753</v>
      </c>
      <c r="G6570" t="s">
        <v>775</v>
      </c>
      <c r="H6570" t="s">
        <v>767</v>
      </c>
      <c r="I6570" t="s">
        <v>778</v>
      </c>
    </row>
    <row r="6571" spans="1:9">
      <c r="A6571">
        <v>6570</v>
      </c>
      <c r="B6571" t="s">
        <v>152</v>
      </c>
      <c r="C6571" t="s">
        <v>759</v>
      </c>
      <c r="D6571">
        <v>1997</v>
      </c>
      <c r="E6571">
        <v>195.36060000000001</v>
      </c>
      <c r="F6571" t="s">
        <v>753</v>
      </c>
      <c r="G6571" t="s">
        <v>775</v>
      </c>
      <c r="H6571" t="s">
        <v>767</v>
      </c>
      <c r="I6571" t="s">
        <v>778</v>
      </c>
    </row>
    <row r="6572" spans="1:9">
      <c r="A6572">
        <v>6571</v>
      </c>
      <c r="B6572" t="s">
        <v>152</v>
      </c>
      <c r="C6572" t="s">
        <v>759</v>
      </c>
      <c r="D6572">
        <v>1998</v>
      </c>
      <c r="E6572">
        <v>110.58263333333331</v>
      </c>
      <c r="F6572" t="s">
        <v>753</v>
      </c>
      <c r="G6572" t="s">
        <v>775</v>
      </c>
      <c r="H6572" t="s">
        <v>767</v>
      </c>
      <c r="I6572" t="s">
        <v>778</v>
      </c>
    </row>
    <row r="6573" spans="1:9">
      <c r="A6573">
        <v>6572</v>
      </c>
      <c r="B6573" t="s">
        <v>152</v>
      </c>
      <c r="C6573" t="s">
        <v>759</v>
      </c>
      <c r="D6573">
        <v>1999</v>
      </c>
      <c r="E6573">
        <v>85.483533333333341</v>
      </c>
      <c r="F6573" t="s">
        <v>753</v>
      </c>
      <c r="G6573" t="s">
        <v>775</v>
      </c>
      <c r="H6573" t="s">
        <v>767</v>
      </c>
      <c r="I6573" t="s">
        <v>778</v>
      </c>
    </row>
    <row r="6574" spans="1:9">
      <c r="A6574">
        <v>6573</v>
      </c>
      <c r="B6574" t="s">
        <v>152</v>
      </c>
      <c r="C6574" t="s">
        <v>759</v>
      </c>
      <c r="D6574">
        <v>2000</v>
      </c>
      <c r="E6574">
        <v>84.532233333333338</v>
      </c>
      <c r="F6574" t="s">
        <v>753</v>
      </c>
      <c r="G6574" t="s">
        <v>775</v>
      </c>
      <c r="H6574" t="s">
        <v>767</v>
      </c>
      <c r="I6574" t="s">
        <v>778</v>
      </c>
    </row>
    <row r="6575" spans="1:9">
      <c r="A6575">
        <v>6574</v>
      </c>
      <c r="B6575" t="s">
        <v>152</v>
      </c>
      <c r="C6575" t="s">
        <v>759</v>
      </c>
      <c r="D6575">
        <v>2001</v>
      </c>
      <c r="E6575">
        <v>63.497100000000003</v>
      </c>
      <c r="F6575" t="s">
        <v>753</v>
      </c>
      <c r="G6575" t="s">
        <v>775</v>
      </c>
      <c r="H6575" t="s">
        <v>767</v>
      </c>
      <c r="I6575" t="s">
        <v>778</v>
      </c>
    </row>
    <row r="6576" spans="1:9">
      <c r="A6576">
        <v>6575</v>
      </c>
      <c r="B6576" t="s">
        <v>152</v>
      </c>
      <c r="C6576" t="s">
        <v>759</v>
      </c>
      <c r="D6576">
        <v>2002</v>
      </c>
      <c r="E6576">
        <v>77.024699999999996</v>
      </c>
      <c r="F6576" t="s">
        <v>753</v>
      </c>
      <c r="G6576" t="s">
        <v>775</v>
      </c>
      <c r="H6576" t="s">
        <v>767</v>
      </c>
      <c r="I6576" t="s">
        <v>778</v>
      </c>
    </row>
    <row r="6577" spans="1:9">
      <c r="A6577">
        <v>6576</v>
      </c>
      <c r="B6577" t="s">
        <v>152</v>
      </c>
      <c r="C6577" t="s">
        <v>759</v>
      </c>
      <c r="D6577">
        <v>2003</v>
      </c>
      <c r="E6577">
        <v>115.767</v>
      </c>
      <c r="F6577" t="s">
        <v>753</v>
      </c>
      <c r="G6577" t="s">
        <v>775</v>
      </c>
      <c r="H6577" t="s">
        <v>767</v>
      </c>
      <c r="I6577" t="s">
        <v>778</v>
      </c>
    </row>
    <row r="6578" spans="1:9">
      <c r="A6578">
        <v>6577</v>
      </c>
      <c r="B6578" t="s">
        <v>152</v>
      </c>
      <c r="C6578" t="s">
        <v>759</v>
      </c>
      <c r="D6578">
        <v>2004</v>
      </c>
      <c r="E6578">
        <v>90.067499999999995</v>
      </c>
      <c r="F6578" t="s">
        <v>753</v>
      </c>
      <c r="G6578" t="s">
        <v>775</v>
      </c>
      <c r="H6578" t="s">
        <v>767</v>
      </c>
      <c r="I6578" t="s">
        <v>778</v>
      </c>
    </row>
    <row r="6579" spans="1:9">
      <c r="A6579">
        <v>6578</v>
      </c>
      <c r="B6579" t="s">
        <v>152</v>
      </c>
      <c r="C6579" t="s">
        <v>759</v>
      </c>
      <c r="D6579">
        <v>2005</v>
      </c>
      <c r="E6579">
        <v>62.391599999999997</v>
      </c>
      <c r="F6579" t="s">
        <v>753</v>
      </c>
      <c r="G6579" t="s">
        <v>775</v>
      </c>
      <c r="H6579" t="s">
        <v>767</v>
      </c>
      <c r="I6579" t="s">
        <v>778</v>
      </c>
    </row>
    <row r="6580" spans="1:9">
      <c r="A6580">
        <v>6579</v>
      </c>
      <c r="B6580" t="s">
        <v>152</v>
      </c>
      <c r="C6580" t="s">
        <v>759</v>
      </c>
      <c r="D6580">
        <v>2006</v>
      </c>
      <c r="E6580">
        <v>97.087500000000006</v>
      </c>
      <c r="F6580" t="s">
        <v>753</v>
      </c>
      <c r="G6580" t="s">
        <v>775</v>
      </c>
      <c r="H6580" t="s">
        <v>767</v>
      </c>
      <c r="I6580" t="s">
        <v>778</v>
      </c>
    </row>
    <row r="6581" spans="1:9">
      <c r="A6581">
        <v>6580</v>
      </c>
      <c r="B6581" t="s">
        <v>152</v>
      </c>
      <c r="C6581" t="s">
        <v>759</v>
      </c>
      <c r="D6581">
        <v>2007</v>
      </c>
      <c r="E6581">
        <v>43.684800000000003</v>
      </c>
      <c r="F6581" t="s">
        <v>753</v>
      </c>
      <c r="G6581" t="s">
        <v>775</v>
      </c>
      <c r="H6581" t="s">
        <v>767</v>
      </c>
      <c r="I6581" t="s">
        <v>778</v>
      </c>
    </row>
    <row r="6582" spans="1:9">
      <c r="A6582">
        <v>6581</v>
      </c>
      <c r="B6582" t="s">
        <v>152</v>
      </c>
      <c r="C6582" t="s">
        <v>759</v>
      </c>
      <c r="D6582">
        <v>2008</v>
      </c>
      <c r="E6582">
        <v>41.212800000000001</v>
      </c>
      <c r="F6582" t="s">
        <v>753</v>
      </c>
      <c r="G6582" t="s">
        <v>775</v>
      </c>
      <c r="H6582" t="s">
        <v>767</v>
      </c>
      <c r="I6582" t="s">
        <v>778</v>
      </c>
    </row>
    <row r="6583" spans="1:9">
      <c r="A6583">
        <v>6582</v>
      </c>
      <c r="B6583" t="s">
        <v>152</v>
      </c>
      <c r="C6583" t="s">
        <v>759</v>
      </c>
      <c r="D6583">
        <v>2009</v>
      </c>
      <c r="E6583">
        <v>48.613799999999998</v>
      </c>
      <c r="F6583" t="s">
        <v>753</v>
      </c>
      <c r="G6583" t="s">
        <v>775</v>
      </c>
      <c r="H6583" t="s">
        <v>767</v>
      </c>
      <c r="I6583" t="s">
        <v>778</v>
      </c>
    </row>
    <row r="6584" spans="1:9">
      <c r="A6584">
        <v>6583</v>
      </c>
      <c r="B6584" t="s">
        <v>152</v>
      </c>
      <c r="C6584" t="s">
        <v>759</v>
      </c>
      <c r="D6584">
        <v>2010</v>
      </c>
      <c r="E6584">
        <v>42.77376000000001</v>
      </c>
      <c r="F6584" t="s">
        <v>753</v>
      </c>
      <c r="G6584" t="s">
        <v>775</v>
      </c>
      <c r="H6584" t="s">
        <v>767</v>
      </c>
      <c r="I6584" t="s">
        <v>778</v>
      </c>
    </row>
    <row r="6585" spans="1:9">
      <c r="A6585">
        <v>6584</v>
      </c>
      <c r="B6585" t="s">
        <v>152</v>
      </c>
      <c r="C6585" t="s">
        <v>759</v>
      </c>
      <c r="D6585">
        <v>2011</v>
      </c>
      <c r="E6585">
        <v>31.611070266580001</v>
      </c>
      <c r="F6585" t="s">
        <v>753</v>
      </c>
      <c r="G6585" t="s">
        <v>775</v>
      </c>
      <c r="H6585" t="s">
        <v>767</v>
      </c>
      <c r="I6585" t="s">
        <v>778</v>
      </c>
    </row>
    <row r="6586" spans="1:9">
      <c r="A6586">
        <v>6585</v>
      </c>
      <c r="B6586" t="s">
        <v>152</v>
      </c>
      <c r="C6586" t="s">
        <v>759</v>
      </c>
      <c r="D6586">
        <v>2012</v>
      </c>
      <c r="E6586">
        <v>42.680956069072003</v>
      </c>
      <c r="F6586" t="s">
        <v>753</v>
      </c>
      <c r="G6586" t="s">
        <v>775</v>
      </c>
      <c r="H6586" t="s">
        <v>767</v>
      </c>
      <c r="I6586" t="s">
        <v>778</v>
      </c>
    </row>
    <row r="6587" spans="1:9">
      <c r="A6587">
        <v>6586</v>
      </c>
      <c r="B6587" t="s">
        <v>152</v>
      </c>
      <c r="C6587" t="s">
        <v>759</v>
      </c>
      <c r="D6587">
        <v>2013</v>
      </c>
      <c r="E6587">
        <v>43.277804181960001</v>
      </c>
      <c r="F6587" t="s">
        <v>753</v>
      </c>
      <c r="G6587" t="s">
        <v>775</v>
      </c>
      <c r="H6587" t="s">
        <v>767</v>
      </c>
      <c r="I6587" t="s">
        <v>778</v>
      </c>
    </row>
    <row r="6588" spans="1:9">
      <c r="A6588">
        <v>6587</v>
      </c>
      <c r="B6588" t="s">
        <v>152</v>
      </c>
      <c r="C6588" t="s">
        <v>759</v>
      </c>
      <c r="D6588">
        <v>2014</v>
      </c>
      <c r="E6588">
        <v>66.0154191427077</v>
      </c>
      <c r="F6588" t="s">
        <v>753</v>
      </c>
      <c r="G6588" t="s">
        <v>775</v>
      </c>
      <c r="H6588" t="s">
        <v>767</v>
      </c>
      <c r="I6588" t="s">
        <v>778</v>
      </c>
    </row>
    <row r="6589" spans="1:9">
      <c r="A6589">
        <v>6588</v>
      </c>
      <c r="B6589" t="s">
        <v>152</v>
      </c>
      <c r="C6589" t="s">
        <v>759</v>
      </c>
      <c r="D6589">
        <v>2015</v>
      </c>
      <c r="E6589">
        <v>52.684147821630802</v>
      </c>
      <c r="F6589" t="s">
        <v>753</v>
      </c>
      <c r="G6589" t="s">
        <v>775</v>
      </c>
      <c r="H6589" t="s">
        <v>767</v>
      </c>
      <c r="I6589" t="s">
        <v>778</v>
      </c>
    </row>
    <row r="6590" spans="1:9">
      <c r="A6590">
        <v>6589</v>
      </c>
      <c r="B6590" t="s">
        <v>152</v>
      </c>
      <c r="C6590" t="s">
        <v>759</v>
      </c>
      <c r="D6590">
        <v>2016</v>
      </c>
      <c r="E6590">
        <v>43.786996734535997</v>
      </c>
      <c r="F6590" t="s">
        <v>753</v>
      </c>
      <c r="G6590" t="s">
        <v>775</v>
      </c>
      <c r="H6590" t="s">
        <v>767</v>
      </c>
      <c r="I6590" t="s">
        <v>778</v>
      </c>
    </row>
    <row r="6591" spans="1:9">
      <c r="A6591">
        <v>6590</v>
      </c>
      <c r="B6591" t="s">
        <v>152</v>
      </c>
      <c r="C6591" t="s">
        <v>759</v>
      </c>
      <c r="D6591">
        <v>2017</v>
      </c>
      <c r="E6591">
        <v>54.368065500000007</v>
      </c>
      <c r="F6591" t="s">
        <v>753</v>
      </c>
      <c r="G6591" t="s">
        <v>775</v>
      </c>
      <c r="H6591" t="s">
        <v>767</v>
      </c>
      <c r="I6591" t="s">
        <v>778</v>
      </c>
    </row>
    <row r="6592" spans="1:9">
      <c r="A6592">
        <v>6591</v>
      </c>
      <c r="B6592" t="s">
        <v>152</v>
      </c>
      <c r="C6592" t="s">
        <v>759</v>
      </c>
      <c r="D6592">
        <v>2018</v>
      </c>
      <c r="E6592">
        <v>65.103999107936005</v>
      </c>
      <c r="F6592" t="s">
        <v>753</v>
      </c>
      <c r="G6592" t="s">
        <v>775</v>
      </c>
      <c r="H6592" t="s">
        <v>767</v>
      </c>
      <c r="I6592" t="s">
        <v>778</v>
      </c>
    </row>
    <row r="6593" spans="1:9">
      <c r="A6593">
        <v>6592</v>
      </c>
      <c r="B6593" t="s">
        <v>152</v>
      </c>
      <c r="C6593" t="s">
        <v>759</v>
      </c>
      <c r="D6593">
        <v>2019</v>
      </c>
      <c r="E6593">
        <v>80.153760543999994</v>
      </c>
      <c r="F6593" t="s">
        <v>753</v>
      </c>
      <c r="G6593" t="s">
        <v>775</v>
      </c>
      <c r="H6593" t="s">
        <v>767</v>
      </c>
      <c r="I6593" t="s">
        <v>778</v>
      </c>
    </row>
    <row r="6594" spans="1:9">
      <c r="A6594">
        <v>6593</v>
      </c>
      <c r="B6594" t="s">
        <v>152</v>
      </c>
      <c r="C6594" t="s">
        <v>759</v>
      </c>
      <c r="D6594">
        <v>2020</v>
      </c>
      <c r="E6594">
        <v>79.060343626079998</v>
      </c>
      <c r="F6594" t="s">
        <v>753</v>
      </c>
      <c r="G6594" t="s">
        <v>775</v>
      </c>
      <c r="H6594" t="s">
        <v>767</v>
      </c>
      <c r="I6594" t="s">
        <v>778</v>
      </c>
    </row>
    <row r="6595" spans="1:9">
      <c r="A6595">
        <v>6594</v>
      </c>
      <c r="B6595" t="s">
        <v>152</v>
      </c>
      <c r="C6595" t="s">
        <v>759</v>
      </c>
      <c r="D6595">
        <v>2021</v>
      </c>
      <c r="E6595">
        <v>45.582774393999998</v>
      </c>
      <c r="F6595" t="s">
        <v>753</v>
      </c>
      <c r="G6595" t="s">
        <v>775</v>
      </c>
      <c r="H6595" t="s">
        <v>767</v>
      </c>
      <c r="I6595" t="s">
        <v>778</v>
      </c>
    </row>
    <row r="6596" spans="1:9">
      <c r="A6596">
        <v>6595</v>
      </c>
      <c r="B6596" t="s">
        <v>152</v>
      </c>
      <c r="C6596" t="s">
        <v>759</v>
      </c>
      <c r="D6596">
        <v>2022</v>
      </c>
      <c r="E6596">
        <v>50.934298771160002</v>
      </c>
      <c r="F6596" t="s">
        <v>753</v>
      </c>
      <c r="G6596" t="s">
        <v>775</v>
      </c>
      <c r="H6596" t="s">
        <v>767</v>
      </c>
      <c r="I6596" t="s">
        <v>778</v>
      </c>
    </row>
    <row r="6597" spans="1:9">
      <c r="A6597">
        <v>6596</v>
      </c>
      <c r="B6597" t="s">
        <v>152</v>
      </c>
      <c r="C6597" t="s">
        <v>759</v>
      </c>
      <c r="D6597">
        <v>2023</v>
      </c>
      <c r="E6597">
        <v>60.908333304000003</v>
      </c>
      <c r="F6597" t="s">
        <v>753</v>
      </c>
      <c r="G6597" t="s">
        <v>775</v>
      </c>
      <c r="H6597" t="s">
        <v>767</v>
      </c>
      <c r="I6597" t="s">
        <v>778</v>
      </c>
    </row>
    <row r="6598" spans="1:9">
      <c r="A6598">
        <v>6597</v>
      </c>
      <c r="B6598" t="s">
        <v>152</v>
      </c>
      <c r="C6598" t="s">
        <v>759</v>
      </c>
      <c r="D6598">
        <v>2024</v>
      </c>
      <c r="E6598">
        <v>60.905870540000002</v>
      </c>
      <c r="F6598" t="s">
        <v>753</v>
      </c>
      <c r="G6598" t="s">
        <v>775</v>
      </c>
      <c r="H6598" t="s">
        <v>767</v>
      </c>
      <c r="I6598" t="s">
        <v>778</v>
      </c>
    </row>
    <row r="6599" spans="1:9">
      <c r="A6599">
        <v>6598</v>
      </c>
      <c r="B6599" t="s">
        <v>152</v>
      </c>
      <c r="C6599" t="s">
        <v>759</v>
      </c>
      <c r="D6599">
        <v>2025</v>
      </c>
      <c r="E6599">
        <v>62.575315500000002</v>
      </c>
      <c r="F6599" t="s">
        <v>753</v>
      </c>
      <c r="G6599" t="s">
        <v>775</v>
      </c>
      <c r="H6599" t="s">
        <v>767</v>
      </c>
      <c r="I6599" t="s">
        <v>778</v>
      </c>
    </row>
    <row r="6600" spans="1:9">
      <c r="A6600">
        <v>6599</v>
      </c>
      <c r="B6600" t="s">
        <v>152</v>
      </c>
      <c r="C6600" t="s">
        <v>759</v>
      </c>
      <c r="D6600">
        <v>2026</v>
      </c>
      <c r="E6600">
        <v>62.575420559999998</v>
      </c>
      <c r="F6600" t="s">
        <v>753</v>
      </c>
      <c r="G6600" t="s">
        <v>775</v>
      </c>
      <c r="H6600" t="s">
        <v>767</v>
      </c>
      <c r="I6600" t="s">
        <v>778</v>
      </c>
    </row>
    <row r="6601" spans="1:9">
      <c r="A6601">
        <v>6600</v>
      </c>
      <c r="B6601" t="s">
        <v>152</v>
      </c>
      <c r="C6601" t="s">
        <v>759</v>
      </c>
      <c r="D6601">
        <v>2027</v>
      </c>
      <c r="E6601">
        <v>62.575532170000002</v>
      </c>
      <c r="F6601" t="s">
        <v>753</v>
      </c>
      <c r="G6601" t="s">
        <v>775</v>
      </c>
      <c r="H6601" t="s">
        <v>767</v>
      </c>
      <c r="I6601" t="s">
        <v>778</v>
      </c>
    </row>
    <row r="6602" spans="1:9">
      <c r="A6602">
        <v>6601</v>
      </c>
      <c r="B6602" t="s">
        <v>152</v>
      </c>
      <c r="C6602" t="s">
        <v>759</v>
      </c>
      <c r="D6602">
        <v>2028</v>
      </c>
      <c r="E6602">
        <v>62.575650709999998</v>
      </c>
      <c r="F6602" t="s">
        <v>753</v>
      </c>
      <c r="G6602" t="s">
        <v>775</v>
      </c>
      <c r="H6602" t="s">
        <v>767</v>
      </c>
      <c r="I6602" t="s">
        <v>778</v>
      </c>
    </row>
    <row r="6603" spans="1:9">
      <c r="A6603">
        <v>6602</v>
      </c>
      <c r="B6603" t="s">
        <v>152</v>
      </c>
      <c r="C6603" t="s">
        <v>759</v>
      </c>
      <c r="D6603">
        <v>2029</v>
      </c>
      <c r="E6603">
        <v>62.575776580000003</v>
      </c>
      <c r="F6603" t="s">
        <v>753</v>
      </c>
      <c r="G6603" t="s">
        <v>775</v>
      </c>
      <c r="H6603" t="s">
        <v>767</v>
      </c>
      <c r="I6603" t="s">
        <v>778</v>
      </c>
    </row>
    <row r="6604" spans="1:9">
      <c r="A6604">
        <v>6603</v>
      </c>
      <c r="B6604" t="s">
        <v>152</v>
      </c>
      <c r="C6604" t="s">
        <v>759</v>
      </c>
      <c r="D6604">
        <v>2030</v>
      </c>
      <c r="E6604">
        <v>62.575910210000004</v>
      </c>
      <c r="F6604" t="s">
        <v>753</v>
      </c>
      <c r="G6604" t="s">
        <v>775</v>
      </c>
      <c r="H6604" t="s">
        <v>767</v>
      </c>
      <c r="I6604" t="s">
        <v>778</v>
      </c>
    </row>
    <row r="6605" spans="1:9">
      <c r="A6605">
        <v>6604</v>
      </c>
      <c r="B6605" t="s">
        <v>152</v>
      </c>
      <c r="C6605" t="s">
        <v>759</v>
      </c>
      <c r="D6605">
        <v>2031</v>
      </c>
      <c r="E6605">
        <v>62.575909469999999</v>
      </c>
      <c r="F6605" t="s">
        <v>753</v>
      </c>
      <c r="G6605" t="s">
        <v>775</v>
      </c>
      <c r="H6605" t="s">
        <v>767</v>
      </c>
      <c r="I6605" t="s">
        <v>778</v>
      </c>
    </row>
    <row r="6606" spans="1:9">
      <c r="A6606">
        <v>6605</v>
      </c>
      <c r="B6606" t="s">
        <v>152</v>
      </c>
      <c r="C6606" t="s">
        <v>759</v>
      </c>
      <c r="D6606">
        <v>2032</v>
      </c>
      <c r="E6606">
        <v>62.575908869999999</v>
      </c>
      <c r="F6606" t="s">
        <v>753</v>
      </c>
      <c r="G6606" t="s">
        <v>775</v>
      </c>
      <c r="H6606" t="s">
        <v>767</v>
      </c>
      <c r="I6606" t="s">
        <v>778</v>
      </c>
    </row>
    <row r="6607" spans="1:9">
      <c r="A6607">
        <v>6606</v>
      </c>
      <c r="B6607" t="s">
        <v>152</v>
      </c>
      <c r="C6607" t="s">
        <v>759</v>
      </c>
      <c r="D6607">
        <v>2033</v>
      </c>
      <c r="E6607">
        <v>62.575908419999998</v>
      </c>
      <c r="F6607" t="s">
        <v>753</v>
      </c>
      <c r="G6607" t="s">
        <v>775</v>
      </c>
      <c r="H6607" t="s">
        <v>767</v>
      </c>
      <c r="I6607" t="s">
        <v>778</v>
      </c>
    </row>
    <row r="6608" spans="1:9">
      <c r="A6608">
        <v>6607</v>
      </c>
      <c r="B6608" t="s">
        <v>152</v>
      </c>
      <c r="C6608" t="s">
        <v>759</v>
      </c>
      <c r="D6608">
        <v>2034</v>
      </c>
      <c r="E6608">
        <v>62.57590811</v>
      </c>
      <c r="F6608" t="s">
        <v>753</v>
      </c>
      <c r="G6608" t="s">
        <v>775</v>
      </c>
      <c r="H6608" t="s">
        <v>767</v>
      </c>
      <c r="I6608" t="s">
        <v>778</v>
      </c>
    </row>
    <row r="6609" spans="1:9">
      <c r="A6609">
        <v>6608</v>
      </c>
      <c r="B6609" t="s">
        <v>152</v>
      </c>
      <c r="C6609" t="s">
        <v>759</v>
      </c>
      <c r="D6609">
        <v>2035</v>
      </c>
      <c r="E6609">
        <v>62.57590794</v>
      </c>
      <c r="F6609" t="s">
        <v>753</v>
      </c>
      <c r="G6609" t="s">
        <v>775</v>
      </c>
      <c r="H6609" t="s">
        <v>767</v>
      </c>
      <c r="I6609" t="s">
        <v>778</v>
      </c>
    </row>
    <row r="6610" spans="1:9">
      <c r="A6610">
        <v>6609</v>
      </c>
      <c r="B6610" t="s">
        <v>152</v>
      </c>
      <c r="C6610" t="s">
        <v>759</v>
      </c>
      <c r="D6610">
        <v>2036</v>
      </c>
      <c r="E6610">
        <v>62.575907909999998</v>
      </c>
      <c r="F6610" t="s">
        <v>753</v>
      </c>
      <c r="G6610" t="s">
        <v>775</v>
      </c>
      <c r="H6610" t="s">
        <v>767</v>
      </c>
      <c r="I6610" t="s">
        <v>778</v>
      </c>
    </row>
    <row r="6611" spans="1:9">
      <c r="A6611">
        <v>6610</v>
      </c>
      <c r="B6611" t="s">
        <v>152</v>
      </c>
      <c r="C6611" t="s">
        <v>759</v>
      </c>
      <c r="D6611">
        <v>2037</v>
      </c>
      <c r="E6611">
        <v>62.575908009999999</v>
      </c>
      <c r="F6611" t="s">
        <v>753</v>
      </c>
      <c r="G6611" t="s">
        <v>775</v>
      </c>
      <c r="H6611" t="s">
        <v>767</v>
      </c>
      <c r="I6611" t="s">
        <v>778</v>
      </c>
    </row>
    <row r="6612" spans="1:9">
      <c r="A6612">
        <v>6611</v>
      </c>
      <c r="B6612" t="s">
        <v>152</v>
      </c>
      <c r="C6612" t="s">
        <v>759</v>
      </c>
      <c r="D6612">
        <v>2038</v>
      </c>
      <c r="E6612">
        <v>62.575908239999997</v>
      </c>
      <c r="F6612" t="s">
        <v>753</v>
      </c>
      <c r="G6612" t="s">
        <v>775</v>
      </c>
      <c r="H6612" t="s">
        <v>767</v>
      </c>
      <c r="I6612" t="s">
        <v>778</v>
      </c>
    </row>
    <row r="6613" spans="1:9">
      <c r="A6613">
        <v>6612</v>
      </c>
      <c r="B6613" t="s">
        <v>152</v>
      </c>
      <c r="C6613" t="s">
        <v>759</v>
      </c>
      <c r="D6613">
        <v>2039</v>
      </c>
      <c r="E6613">
        <v>62.57590862</v>
      </c>
      <c r="F6613" t="s">
        <v>753</v>
      </c>
      <c r="G6613" t="s">
        <v>775</v>
      </c>
      <c r="H6613" t="s">
        <v>767</v>
      </c>
      <c r="I6613" t="s">
        <v>778</v>
      </c>
    </row>
    <row r="6614" spans="1:9">
      <c r="A6614">
        <v>6613</v>
      </c>
      <c r="B6614" t="s">
        <v>152</v>
      </c>
      <c r="C6614" t="s">
        <v>759</v>
      </c>
      <c r="D6614">
        <v>2040</v>
      </c>
      <c r="E6614">
        <v>62.575909119999999</v>
      </c>
      <c r="F6614" t="s">
        <v>753</v>
      </c>
      <c r="G6614" t="s">
        <v>775</v>
      </c>
      <c r="H6614" t="s">
        <v>767</v>
      </c>
      <c r="I6614" t="s">
        <v>778</v>
      </c>
    </row>
    <row r="6615" spans="1:9">
      <c r="A6615">
        <v>6614</v>
      </c>
      <c r="B6615" t="s">
        <v>152</v>
      </c>
      <c r="C6615" t="s">
        <v>759</v>
      </c>
      <c r="D6615">
        <v>2041</v>
      </c>
      <c r="E6615">
        <v>62.575909760000002</v>
      </c>
      <c r="F6615" t="s">
        <v>753</v>
      </c>
      <c r="G6615" t="s">
        <v>775</v>
      </c>
      <c r="H6615" t="s">
        <v>767</v>
      </c>
      <c r="I6615" t="s">
        <v>778</v>
      </c>
    </row>
    <row r="6616" spans="1:9">
      <c r="A6616">
        <v>6615</v>
      </c>
      <c r="B6616" t="s">
        <v>152</v>
      </c>
      <c r="C6616" t="s">
        <v>759</v>
      </c>
      <c r="D6616">
        <v>2042</v>
      </c>
      <c r="E6616">
        <v>62.575910520000001</v>
      </c>
      <c r="F6616" t="s">
        <v>753</v>
      </c>
      <c r="G6616" t="s">
        <v>775</v>
      </c>
      <c r="H6616" t="s">
        <v>767</v>
      </c>
      <c r="I6616" t="s">
        <v>778</v>
      </c>
    </row>
    <row r="6617" spans="1:9">
      <c r="A6617">
        <v>6616</v>
      </c>
      <c r="B6617" t="s">
        <v>152</v>
      </c>
      <c r="C6617" t="s">
        <v>759</v>
      </c>
      <c r="D6617">
        <v>2043</v>
      </c>
      <c r="E6617">
        <v>62.575911419999997</v>
      </c>
      <c r="F6617" t="s">
        <v>753</v>
      </c>
      <c r="G6617" t="s">
        <v>775</v>
      </c>
      <c r="H6617" t="s">
        <v>767</v>
      </c>
      <c r="I6617" t="s">
        <v>778</v>
      </c>
    </row>
    <row r="6618" spans="1:9">
      <c r="A6618">
        <v>6617</v>
      </c>
      <c r="B6618" t="s">
        <v>152</v>
      </c>
      <c r="C6618" t="s">
        <v>759</v>
      </c>
      <c r="D6618">
        <v>2044</v>
      </c>
      <c r="E6618">
        <v>62.575912449999997</v>
      </c>
      <c r="F6618" t="s">
        <v>753</v>
      </c>
      <c r="G6618" t="s">
        <v>775</v>
      </c>
      <c r="H6618" t="s">
        <v>767</v>
      </c>
      <c r="I6618" t="s">
        <v>778</v>
      </c>
    </row>
    <row r="6619" spans="1:9">
      <c r="A6619">
        <v>6618</v>
      </c>
      <c r="B6619" t="s">
        <v>152</v>
      </c>
      <c r="C6619" t="s">
        <v>759</v>
      </c>
      <c r="D6619">
        <v>2045</v>
      </c>
      <c r="E6619">
        <v>62.5759136</v>
      </c>
      <c r="F6619" t="s">
        <v>753</v>
      </c>
      <c r="G6619" t="s">
        <v>775</v>
      </c>
      <c r="H6619" t="s">
        <v>767</v>
      </c>
      <c r="I6619" t="s">
        <v>778</v>
      </c>
    </row>
    <row r="6620" spans="1:9">
      <c r="A6620">
        <v>6619</v>
      </c>
      <c r="B6620" t="s">
        <v>152</v>
      </c>
      <c r="C6620" t="s">
        <v>759</v>
      </c>
      <c r="D6620">
        <v>2046</v>
      </c>
      <c r="E6620">
        <v>62.575914879999999</v>
      </c>
      <c r="F6620" t="s">
        <v>753</v>
      </c>
      <c r="G6620" t="s">
        <v>775</v>
      </c>
      <c r="H6620" t="s">
        <v>767</v>
      </c>
      <c r="I6620" t="s">
        <v>778</v>
      </c>
    </row>
    <row r="6621" spans="1:9">
      <c r="A6621">
        <v>6620</v>
      </c>
      <c r="B6621" t="s">
        <v>152</v>
      </c>
      <c r="C6621" t="s">
        <v>759</v>
      </c>
      <c r="D6621">
        <v>2047</v>
      </c>
      <c r="E6621">
        <v>62.575916290000002</v>
      </c>
      <c r="F6621" t="s">
        <v>753</v>
      </c>
      <c r="G6621" t="s">
        <v>775</v>
      </c>
      <c r="H6621" t="s">
        <v>767</v>
      </c>
      <c r="I6621" t="s">
        <v>778</v>
      </c>
    </row>
    <row r="6622" spans="1:9">
      <c r="A6622">
        <v>6621</v>
      </c>
      <c r="B6622" t="s">
        <v>152</v>
      </c>
      <c r="C6622" t="s">
        <v>759</v>
      </c>
      <c r="D6622">
        <v>2048</v>
      </c>
      <c r="E6622">
        <v>62.575917830000002</v>
      </c>
      <c r="F6622" t="s">
        <v>753</v>
      </c>
      <c r="G6622" t="s">
        <v>775</v>
      </c>
      <c r="H6622" t="s">
        <v>767</v>
      </c>
      <c r="I6622" t="s">
        <v>778</v>
      </c>
    </row>
    <row r="6623" spans="1:9">
      <c r="A6623">
        <v>6622</v>
      </c>
      <c r="B6623" t="s">
        <v>152</v>
      </c>
      <c r="C6623" t="s">
        <v>759</v>
      </c>
      <c r="D6623">
        <v>2049</v>
      </c>
      <c r="E6623">
        <v>62.575919489999997</v>
      </c>
      <c r="F6623" t="s">
        <v>753</v>
      </c>
      <c r="G6623" t="s">
        <v>775</v>
      </c>
      <c r="H6623" t="s">
        <v>767</v>
      </c>
      <c r="I6623" t="s">
        <v>778</v>
      </c>
    </row>
    <row r="6624" spans="1:9">
      <c r="A6624">
        <v>6623</v>
      </c>
      <c r="B6624" t="s">
        <v>152</v>
      </c>
      <c r="C6624" t="s">
        <v>759</v>
      </c>
      <c r="D6624">
        <v>2050</v>
      </c>
      <c r="E6624">
        <v>62.575921270000002</v>
      </c>
      <c r="F6624" t="s">
        <v>753</v>
      </c>
      <c r="G6624" t="s">
        <v>775</v>
      </c>
      <c r="H6624" t="s">
        <v>767</v>
      </c>
      <c r="I6624" t="s">
        <v>778</v>
      </c>
    </row>
    <row r="6625" spans="1:9">
      <c r="A6625">
        <v>6624</v>
      </c>
      <c r="B6625" t="s">
        <v>152</v>
      </c>
      <c r="C6625" t="s">
        <v>760</v>
      </c>
      <c r="D6625">
        <v>1990</v>
      </c>
      <c r="E6625">
        <v>20.585999999999999</v>
      </c>
      <c r="F6625" t="s">
        <v>753</v>
      </c>
      <c r="G6625" t="s">
        <v>775</v>
      </c>
      <c r="H6625" t="s">
        <v>767</v>
      </c>
      <c r="I6625" t="s">
        <v>778</v>
      </c>
    </row>
    <row r="6626" spans="1:9">
      <c r="A6626">
        <v>6625</v>
      </c>
      <c r="B6626" t="s">
        <v>152</v>
      </c>
      <c r="C6626" t="s">
        <v>760</v>
      </c>
      <c r="D6626">
        <v>1991</v>
      </c>
      <c r="E6626">
        <v>21.502500000000001</v>
      </c>
      <c r="F6626" t="s">
        <v>753</v>
      </c>
      <c r="G6626" t="s">
        <v>775</v>
      </c>
      <c r="H6626" t="s">
        <v>767</v>
      </c>
      <c r="I6626" t="s">
        <v>778</v>
      </c>
    </row>
    <row r="6627" spans="1:9">
      <c r="A6627">
        <v>6626</v>
      </c>
      <c r="B6627" t="s">
        <v>152</v>
      </c>
      <c r="C6627" t="s">
        <v>760</v>
      </c>
      <c r="D6627">
        <v>1992</v>
      </c>
      <c r="E6627">
        <v>22.577625000000001</v>
      </c>
      <c r="F6627" t="s">
        <v>753</v>
      </c>
      <c r="G6627" t="s">
        <v>775</v>
      </c>
      <c r="H6627" t="s">
        <v>767</v>
      </c>
      <c r="I6627" t="s">
        <v>778</v>
      </c>
    </row>
    <row r="6628" spans="1:9">
      <c r="A6628">
        <v>6627</v>
      </c>
      <c r="B6628" t="s">
        <v>152</v>
      </c>
      <c r="C6628" t="s">
        <v>760</v>
      </c>
      <c r="D6628">
        <v>1993</v>
      </c>
      <c r="E6628">
        <v>23.389256249999999</v>
      </c>
      <c r="F6628" t="s">
        <v>753</v>
      </c>
      <c r="G6628" t="s">
        <v>775</v>
      </c>
      <c r="H6628" t="s">
        <v>767</v>
      </c>
      <c r="I6628" t="s">
        <v>778</v>
      </c>
    </row>
    <row r="6629" spans="1:9">
      <c r="A6629">
        <v>6628</v>
      </c>
      <c r="B6629" t="s">
        <v>152</v>
      </c>
      <c r="C6629" t="s">
        <v>760</v>
      </c>
      <c r="D6629">
        <v>1994</v>
      </c>
      <c r="E6629">
        <v>24.149819062500001</v>
      </c>
      <c r="F6629" t="s">
        <v>753</v>
      </c>
      <c r="G6629" t="s">
        <v>775</v>
      </c>
      <c r="H6629" t="s">
        <v>767</v>
      </c>
      <c r="I6629" t="s">
        <v>778</v>
      </c>
    </row>
    <row r="6630" spans="1:9">
      <c r="A6630">
        <v>6629</v>
      </c>
      <c r="B6630" t="s">
        <v>152</v>
      </c>
      <c r="C6630" t="s">
        <v>760</v>
      </c>
      <c r="D6630">
        <v>1995</v>
      </c>
      <c r="E6630">
        <v>25.165785015625001</v>
      </c>
      <c r="F6630" t="s">
        <v>753</v>
      </c>
      <c r="G6630" t="s">
        <v>775</v>
      </c>
      <c r="H6630" t="s">
        <v>767</v>
      </c>
      <c r="I6630" t="s">
        <v>778</v>
      </c>
    </row>
    <row r="6631" spans="1:9">
      <c r="A6631">
        <v>6630</v>
      </c>
      <c r="B6631" t="s">
        <v>152</v>
      </c>
      <c r="C6631" t="s">
        <v>760</v>
      </c>
      <c r="D6631">
        <v>1996</v>
      </c>
      <c r="E6631">
        <v>25.404174266406251</v>
      </c>
      <c r="F6631" t="s">
        <v>753</v>
      </c>
      <c r="G6631" t="s">
        <v>775</v>
      </c>
      <c r="H6631" t="s">
        <v>767</v>
      </c>
      <c r="I6631" t="s">
        <v>778</v>
      </c>
    </row>
    <row r="6632" spans="1:9">
      <c r="A6632">
        <v>6631</v>
      </c>
      <c r="B6632" t="s">
        <v>152</v>
      </c>
      <c r="C6632" t="s">
        <v>760</v>
      </c>
      <c r="D6632">
        <v>1997</v>
      </c>
      <c r="E6632">
        <v>26.37005797972656</v>
      </c>
      <c r="F6632" t="s">
        <v>753</v>
      </c>
      <c r="G6632" t="s">
        <v>775</v>
      </c>
      <c r="H6632" t="s">
        <v>767</v>
      </c>
      <c r="I6632" t="s">
        <v>778</v>
      </c>
    </row>
    <row r="6633" spans="1:9">
      <c r="A6633">
        <v>6632</v>
      </c>
      <c r="B6633" t="s">
        <v>152</v>
      </c>
      <c r="C6633" t="s">
        <v>760</v>
      </c>
      <c r="D6633">
        <v>1998</v>
      </c>
      <c r="E6633">
        <v>25.62056087871289</v>
      </c>
      <c r="F6633" t="s">
        <v>753</v>
      </c>
      <c r="G6633" t="s">
        <v>775</v>
      </c>
      <c r="H6633" t="s">
        <v>767</v>
      </c>
      <c r="I6633" t="s">
        <v>778</v>
      </c>
    </row>
    <row r="6634" spans="1:9">
      <c r="A6634">
        <v>6633</v>
      </c>
      <c r="B6634" t="s">
        <v>152</v>
      </c>
      <c r="C6634" t="s">
        <v>760</v>
      </c>
      <c r="D6634">
        <v>1999</v>
      </c>
      <c r="E6634">
        <v>25.318863922648539</v>
      </c>
      <c r="F6634" t="s">
        <v>753</v>
      </c>
      <c r="G6634" t="s">
        <v>775</v>
      </c>
      <c r="H6634" t="s">
        <v>767</v>
      </c>
      <c r="I6634" t="s">
        <v>778</v>
      </c>
    </row>
    <row r="6635" spans="1:9">
      <c r="A6635">
        <v>6634</v>
      </c>
      <c r="B6635" t="s">
        <v>152</v>
      </c>
      <c r="C6635" t="s">
        <v>760</v>
      </c>
      <c r="D6635">
        <v>2000</v>
      </c>
      <c r="E6635">
        <v>20.164808859961539</v>
      </c>
      <c r="F6635" t="s">
        <v>753</v>
      </c>
      <c r="G6635" t="s">
        <v>775</v>
      </c>
      <c r="H6635" t="s">
        <v>767</v>
      </c>
      <c r="I6635" t="s">
        <v>778</v>
      </c>
    </row>
    <row r="6636" spans="1:9">
      <c r="A6636">
        <v>6635</v>
      </c>
      <c r="B6636" t="s">
        <v>152</v>
      </c>
      <c r="C6636" t="s">
        <v>760</v>
      </c>
      <c r="D6636">
        <v>2001</v>
      </c>
      <c r="E6636">
        <v>20.651896085180571</v>
      </c>
      <c r="F6636" t="s">
        <v>753</v>
      </c>
      <c r="G6636" t="s">
        <v>775</v>
      </c>
      <c r="H6636" t="s">
        <v>767</v>
      </c>
      <c r="I6636" t="s">
        <v>778</v>
      </c>
    </row>
    <row r="6637" spans="1:9">
      <c r="A6637">
        <v>6636</v>
      </c>
      <c r="B6637" t="s">
        <v>152</v>
      </c>
      <c r="C6637" t="s">
        <v>760</v>
      </c>
      <c r="D6637">
        <v>2002</v>
      </c>
      <c r="E6637">
        <v>24.033259949180572</v>
      </c>
      <c r="F6637" t="s">
        <v>753</v>
      </c>
      <c r="G6637" t="s">
        <v>775</v>
      </c>
      <c r="H6637" t="s">
        <v>767</v>
      </c>
      <c r="I6637" t="s">
        <v>778</v>
      </c>
    </row>
    <row r="6638" spans="1:9">
      <c r="A6638">
        <v>6637</v>
      </c>
      <c r="B6638" t="s">
        <v>152</v>
      </c>
      <c r="C6638" t="s">
        <v>760</v>
      </c>
      <c r="D6638">
        <v>2003</v>
      </c>
      <c r="E6638">
        <v>25.960654587289451</v>
      </c>
      <c r="F6638" t="s">
        <v>753</v>
      </c>
      <c r="G6638" t="s">
        <v>775</v>
      </c>
      <c r="H6638" t="s">
        <v>767</v>
      </c>
      <c r="I6638" t="s">
        <v>778</v>
      </c>
    </row>
    <row r="6639" spans="1:9">
      <c r="A6639">
        <v>6638</v>
      </c>
      <c r="B6639" t="s">
        <v>152</v>
      </c>
      <c r="C6639" t="s">
        <v>760</v>
      </c>
      <c r="D6639">
        <v>2004</v>
      </c>
      <c r="E6639">
        <v>29.80360549648297</v>
      </c>
      <c r="F6639" t="s">
        <v>753</v>
      </c>
      <c r="G6639" t="s">
        <v>775</v>
      </c>
      <c r="H6639" t="s">
        <v>767</v>
      </c>
      <c r="I6639" t="s">
        <v>778</v>
      </c>
    </row>
    <row r="6640" spans="1:9">
      <c r="A6640">
        <v>6639</v>
      </c>
      <c r="B6640" t="s">
        <v>152</v>
      </c>
      <c r="C6640" t="s">
        <v>760</v>
      </c>
      <c r="D6640">
        <v>2005</v>
      </c>
      <c r="E6640">
        <v>26.19377435159771</v>
      </c>
      <c r="F6640" t="s">
        <v>753</v>
      </c>
      <c r="G6640" t="s">
        <v>775</v>
      </c>
      <c r="H6640" t="s">
        <v>767</v>
      </c>
      <c r="I6640" t="s">
        <v>778</v>
      </c>
    </row>
    <row r="6641" spans="1:9">
      <c r="A6641">
        <v>6640</v>
      </c>
      <c r="B6641" t="s">
        <v>152</v>
      </c>
      <c r="C6641" t="s">
        <v>760</v>
      </c>
      <c r="D6641">
        <v>2006</v>
      </c>
      <c r="E6641">
        <v>21.692016207496529</v>
      </c>
      <c r="F6641" t="s">
        <v>753</v>
      </c>
      <c r="G6641" t="s">
        <v>775</v>
      </c>
      <c r="H6641" t="s">
        <v>767</v>
      </c>
      <c r="I6641" t="s">
        <v>778</v>
      </c>
    </row>
    <row r="6642" spans="1:9">
      <c r="A6642">
        <v>6641</v>
      </c>
      <c r="B6642" t="s">
        <v>152</v>
      </c>
      <c r="C6642" t="s">
        <v>760</v>
      </c>
      <c r="D6642">
        <v>2007</v>
      </c>
      <c r="E6642">
        <v>20.484810358296961</v>
      </c>
      <c r="F6642" t="s">
        <v>753</v>
      </c>
      <c r="G6642" t="s">
        <v>775</v>
      </c>
      <c r="H6642" t="s">
        <v>767</v>
      </c>
      <c r="I6642" t="s">
        <v>778</v>
      </c>
    </row>
    <row r="6643" spans="1:9">
      <c r="A6643">
        <v>6642</v>
      </c>
      <c r="B6643" t="s">
        <v>152</v>
      </c>
      <c r="C6643" t="s">
        <v>760</v>
      </c>
      <c r="D6643">
        <v>2008</v>
      </c>
      <c r="E6643">
        <v>19.93503104477653</v>
      </c>
      <c r="F6643" t="s">
        <v>753</v>
      </c>
      <c r="G6643" t="s">
        <v>775</v>
      </c>
      <c r="H6643" t="s">
        <v>767</v>
      </c>
      <c r="I6643" t="s">
        <v>778</v>
      </c>
    </row>
    <row r="6644" spans="1:9">
      <c r="A6644">
        <v>6643</v>
      </c>
      <c r="B6644" t="s">
        <v>152</v>
      </c>
      <c r="C6644" t="s">
        <v>760</v>
      </c>
      <c r="D6644">
        <v>2009</v>
      </c>
      <c r="E6644">
        <v>23.227986245354352</v>
      </c>
      <c r="F6644" t="s">
        <v>753</v>
      </c>
      <c r="G6644" t="s">
        <v>775</v>
      </c>
      <c r="H6644" t="s">
        <v>767</v>
      </c>
      <c r="I6644" t="s">
        <v>778</v>
      </c>
    </row>
    <row r="6645" spans="1:9">
      <c r="A6645">
        <v>6644</v>
      </c>
      <c r="B6645" t="s">
        <v>152</v>
      </c>
      <c r="C6645" t="s">
        <v>760</v>
      </c>
      <c r="D6645">
        <v>2010</v>
      </c>
      <c r="E6645">
        <v>23.538657742293889</v>
      </c>
      <c r="F6645" t="s">
        <v>753</v>
      </c>
      <c r="G6645" t="s">
        <v>775</v>
      </c>
      <c r="H6645" t="s">
        <v>767</v>
      </c>
      <c r="I6645" t="s">
        <v>778</v>
      </c>
    </row>
    <row r="6646" spans="1:9">
      <c r="A6646">
        <v>6645</v>
      </c>
      <c r="B6646" t="s">
        <v>152</v>
      </c>
      <c r="C6646" t="s">
        <v>760</v>
      </c>
      <c r="D6646">
        <v>2011</v>
      </c>
      <c r="E6646">
        <v>19.521264389513181</v>
      </c>
      <c r="F6646" t="s">
        <v>753</v>
      </c>
      <c r="G6646" t="s">
        <v>775</v>
      </c>
      <c r="H6646" t="s">
        <v>767</v>
      </c>
      <c r="I6646" t="s">
        <v>778</v>
      </c>
    </row>
    <row r="6647" spans="1:9">
      <c r="A6647">
        <v>6646</v>
      </c>
      <c r="B6647" t="s">
        <v>152</v>
      </c>
      <c r="C6647" t="s">
        <v>760</v>
      </c>
      <c r="D6647">
        <v>2012</v>
      </c>
      <c r="E6647">
        <v>21.540943245804751</v>
      </c>
      <c r="F6647" t="s">
        <v>753</v>
      </c>
      <c r="G6647" t="s">
        <v>775</v>
      </c>
      <c r="H6647" t="s">
        <v>767</v>
      </c>
      <c r="I6647" t="s">
        <v>778</v>
      </c>
    </row>
    <row r="6648" spans="1:9">
      <c r="A6648">
        <v>6647</v>
      </c>
      <c r="B6648" t="s">
        <v>152</v>
      </c>
      <c r="C6648" t="s">
        <v>760</v>
      </c>
      <c r="D6648">
        <v>2013</v>
      </c>
      <c r="E6648">
        <v>18.743308822104289</v>
      </c>
      <c r="F6648" t="s">
        <v>753</v>
      </c>
      <c r="G6648" t="s">
        <v>775</v>
      </c>
      <c r="H6648" t="s">
        <v>767</v>
      </c>
      <c r="I6648" t="s">
        <v>778</v>
      </c>
    </row>
    <row r="6649" spans="1:9">
      <c r="A6649">
        <v>6648</v>
      </c>
      <c r="B6649" t="s">
        <v>152</v>
      </c>
      <c r="C6649" t="s">
        <v>760</v>
      </c>
      <c r="D6649">
        <v>2014</v>
      </c>
      <c r="E6649">
        <v>17.316639576168789</v>
      </c>
      <c r="F6649" t="s">
        <v>753</v>
      </c>
      <c r="G6649" t="s">
        <v>775</v>
      </c>
      <c r="H6649" t="s">
        <v>767</v>
      </c>
      <c r="I6649" t="s">
        <v>778</v>
      </c>
    </row>
    <row r="6650" spans="1:9">
      <c r="A6650">
        <v>6649</v>
      </c>
      <c r="B6650" t="s">
        <v>152</v>
      </c>
      <c r="C6650" t="s">
        <v>760</v>
      </c>
      <c r="D6650">
        <v>2015</v>
      </c>
      <c r="E6650">
        <v>16.970090641175471</v>
      </c>
      <c r="F6650" t="s">
        <v>753</v>
      </c>
      <c r="G6650" t="s">
        <v>775</v>
      </c>
      <c r="H6650" t="s">
        <v>767</v>
      </c>
      <c r="I6650" t="s">
        <v>778</v>
      </c>
    </row>
    <row r="6651" spans="1:9">
      <c r="A6651">
        <v>6650</v>
      </c>
      <c r="B6651" t="s">
        <v>152</v>
      </c>
      <c r="C6651" t="s">
        <v>760</v>
      </c>
      <c r="D6651">
        <v>2016</v>
      </c>
      <c r="E6651">
        <v>17.896067092177098</v>
      </c>
      <c r="F6651" t="s">
        <v>753</v>
      </c>
      <c r="G6651" t="s">
        <v>775</v>
      </c>
      <c r="H6651" t="s">
        <v>767</v>
      </c>
      <c r="I6651" t="s">
        <v>778</v>
      </c>
    </row>
    <row r="6652" spans="1:9">
      <c r="A6652">
        <v>6651</v>
      </c>
      <c r="B6652" t="s">
        <v>152</v>
      </c>
      <c r="C6652" t="s">
        <v>760</v>
      </c>
      <c r="D6652">
        <v>2017</v>
      </c>
      <c r="E6652">
        <v>15.243828671418241</v>
      </c>
      <c r="F6652" t="s">
        <v>753</v>
      </c>
      <c r="G6652" t="s">
        <v>775</v>
      </c>
      <c r="H6652" t="s">
        <v>767</v>
      </c>
      <c r="I6652" t="s">
        <v>778</v>
      </c>
    </row>
    <row r="6653" spans="1:9">
      <c r="A6653">
        <v>6652</v>
      </c>
      <c r="B6653" t="s">
        <v>152</v>
      </c>
      <c r="C6653" t="s">
        <v>760</v>
      </c>
      <c r="D6653">
        <v>2018</v>
      </c>
      <c r="E6653">
        <v>15.16046605648533</v>
      </c>
      <c r="F6653" t="s">
        <v>753</v>
      </c>
      <c r="G6653" t="s">
        <v>775</v>
      </c>
      <c r="H6653" t="s">
        <v>767</v>
      </c>
      <c r="I6653" t="s">
        <v>778</v>
      </c>
    </row>
    <row r="6654" spans="1:9">
      <c r="A6654">
        <v>6653</v>
      </c>
      <c r="B6654" t="s">
        <v>152</v>
      </c>
      <c r="C6654" t="s">
        <v>760</v>
      </c>
      <c r="D6654">
        <v>2019</v>
      </c>
      <c r="E6654">
        <v>16.481411472012471</v>
      </c>
      <c r="F6654" t="s">
        <v>753</v>
      </c>
      <c r="G6654" t="s">
        <v>775</v>
      </c>
      <c r="H6654" t="s">
        <v>767</v>
      </c>
      <c r="I6654" t="s">
        <v>778</v>
      </c>
    </row>
    <row r="6655" spans="1:9">
      <c r="A6655">
        <v>6654</v>
      </c>
      <c r="B6655" t="s">
        <v>152</v>
      </c>
      <c r="C6655" t="s">
        <v>760</v>
      </c>
      <c r="D6655">
        <v>2020</v>
      </c>
      <c r="E6655">
        <v>17.009029364967869</v>
      </c>
      <c r="F6655" t="s">
        <v>753</v>
      </c>
      <c r="G6655" t="s">
        <v>775</v>
      </c>
      <c r="H6655" t="s">
        <v>767</v>
      </c>
      <c r="I6655" t="s">
        <v>778</v>
      </c>
    </row>
    <row r="6656" spans="1:9">
      <c r="A6656">
        <v>6655</v>
      </c>
      <c r="B6656" t="s">
        <v>152</v>
      </c>
      <c r="C6656" t="s">
        <v>760</v>
      </c>
      <c r="D6656">
        <v>2021</v>
      </c>
      <c r="E6656">
        <v>16.03310305608537</v>
      </c>
      <c r="F6656" t="s">
        <v>753</v>
      </c>
      <c r="G6656" t="s">
        <v>775</v>
      </c>
      <c r="H6656" t="s">
        <v>767</v>
      </c>
      <c r="I6656" t="s">
        <v>778</v>
      </c>
    </row>
    <row r="6657" spans="1:9">
      <c r="A6657">
        <v>6656</v>
      </c>
      <c r="B6657" t="s">
        <v>152</v>
      </c>
      <c r="C6657" t="s">
        <v>760</v>
      </c>
      <c r="D6657">
        <v>2022</v>
      </c>
      <c r="E6657">
        <v>19.376727194456741</v>
      </c>
      <c r="F6657" t="s">
        <v>753</v>
      </c>
      <c r="G6657" t="s">
        <v>775</v>
      </c>
      <c r="H6657" t="s">
        <v>767</v>
      </c>
      <c r="I6657" t="s">
        <v>778</v>
      </c>
    </row>
    <row r="6658" spans="1:9">
      <c r="A6658">
        <v>6657</v>
      </c>
      <c r="B6658" t="s">
        <v>152</v>
      </c>
      <c r="C6658" t="s">
        <v>760</v>
      </c>
      <c r="D6658">
        <v>2023</v>
      </c>
      <c r="E6658">
        <v>16.628568921315761</v>
      </c>
      <c r="F6658" t="s">
        <v>753</v>
      </c>
      <c r="G6658" t="s">
        <v>775</v>
      </c>
      <c r="H6658" t="s">
        <v>767</v>
      </c>
      <c r="I6658" t="s">
        <v>778</v>
      </c>
    </row>
    <row r="6659" spans="1:9">
      <c r="A6659">
        <v>6658</v>
      </c>
      <c r="B6659" t="s">
        <v>152</v>
      </c>
      <c r="C6659" t="s">
        <v>760</v>
      </c>
      <c r="D6659">
        <v>2024</v>
      </c>
      <c r="E6659">
        <v>21.761329750000002</v>
      </c>
      <c r="F6659" t="s">
        <v>753</v>
      </c>
      <c r="G6659" t="s">
        <v>775</v>
      </c>
      <c r="H6659" t="s">
        <v>767</v>
      </c>
      <c r="I6659" t="s">
        <v>778</v>
      </c>
    </row>
    <row r="6660" spans="1:9">
      <c r="A6660">
        <v>6659</v>
      </c>
      <c r="B6660" t="s">
        <v>152</v>
      </c>
      <c r="C6660" t="s">
        <v>760</v>
      </c>
      <c r="D6660">
        <v>2025</v>
      </c>
      <c r="E6660">
        <v>22.168821730000001</v>
      </c>
      <c r="F6660" t="s">
        <v>753</v>
      </c>
      <c r="G6660" t="s">
        <v>775</v>
      </c>
      <c r="H6660" t="s">
        <v>767</v>
      </c>
      <c r="I6660" t="s">
        <v>778</v>
      </c>
    </row>
    <row r="6661" spans="1:9">
      <c r="A6661">
        <v>6660</v>
      </c>
      <c r="B6661" t="s">
        <v>152</v>
      </c>
      <c r="C6661" t="s">
        <v>760</v>
      </c>
      <c r="D6661">
        <v>2026</v>
      </c>
      <c r="E6661">
        <v>22.601803390000001</v>
      </c>
      <c r="F6661" t="s">
        <v>753</v>
      </c>
      <c r="G6661" t="s">
        <v>775</v>
      </c>
      <c r="H6661" t="s">
        <v>767</v>
      </c>
      <c r="I6661" t="s">
        <v>778</v>
      </c>
    </row>
    <row r="6662" spans="1:9">
      <c r="A6662">
        <v>6661</v>
      </c>
      <c r="B6662" t="s">
        <v>152</v>
      </c>
      <c r="C6662" t="s">
        <v>760</v>
      </c>
      <c r="D6662">
        <v>2027</v>
      </c>
      <c r="E6662">
        <v>23.061757920000002</v>
      </c>
      <c r="F6662" t="s">
        <v>753</v>
      </c>
      <c r="G6662" t="s">
        <v>775</v>
      </c>
      <c r="H6662" t="s">
        <v>767</v>
      </c>
      <c r="I6662" t="s">
        <v>778</v>
      </c>
    </row>
    <row r="6663" spans="1:9">
      <c r="A6663">
        <v>6662</v>
      </c>
      <c r="B6663" t="s">
        <v>152</v>
      </c>
      <c r="C6663" t="s">
        <v>760</v>
      </c>
      <c r="D6663">
        <v>2028</v>
      </c>
      <c r="E6663">
        <v>23.550258209999999</v>
      </c>
      <c r="F6663" t="s">
        <v>753</v>
      </c>
      <c r="G6663" t="s">
        <v>775</v>
      </c>
      <c r="H6663" t="s">
        <v>767</v>
      </c>
      <c r="I6663" t="s">
        <v>778</v>
      </c>
    </row>
    <row r="6664" spans="1:9">
      <c r="A6664">
        <v>6663</v>
      </c>
      <c r="B6664" t="s">
        <v>152</v>
      </c>
      <c r="C6664" t="s">
        <v>760</v>
      </c>
      <c r="D6664">
        <v>2029</v>
      </c>
      <c r="E6664">
        <v>24.068972349999999</v>
      </c>
      <c r="F6664" t="s">
        <v>753</v>
      </c>
      <c r="G6664" t="s">
        <v>775</v>
      </c>
      <c r="H6664" t="s">
        <v>767</v>
      </c>
      <c r="I6664" t="s">
        <v>778</v>
      </c>
    </row>
    <row r="6665" spans="1:9">
      <c r="A6665">
        <v>6664</v>
      </c>
      <c r="B6665" t="s">
        <v>152</v>
      </c>
      <c r="C6665" t="s">
        <v>760</v>
      </c>
      <c r="D6665">
        <v>2030</v>
      </c>
      <c r="E6665">
        <v>24.61966923</v>
      </c>
      <c r="F6665" t="s">
        <v>753</v>
      </c>
      <c r="G6665" t="s">
        <v>775</v>
      </c>
      <c r="H6665" t="s">
        <v>767</v>
      </c>
      <c r="I6665" t="s">
        <v>778</v>
      </c>
    </row>
    <row r="6666" spans="1:9">
      <c r="A6666">
        <v>6665</v>
      </c>
      <c r="B6666" t="s">
        <v>152</v>
      </c>
      <c r="C6666" t="s">
        <v>760</v>
      </c>
      <c r="D6666">
        <v>2031</v>
      </c>
      <c r="E6666">
        <v>24.61662995</v>
      </c>
      <c r="F6666" t="s">
        <v>753</v>
      </c>
      <c r="G6666" t="s">
        <v>775</v>
      </c>
      <c r="H6666" t="s">
        <v>767</v>
      </c>
      <c r="I6666" t="s">
        <v>778</v>
      </c>
    </row>
    <row r="6667" spans="1:9">
      <c r="A6667">
        <v>6666</v>
      </c>
      <c r="B6667" t="s">
        <v>152</v>
      </c>
      <c r="C6667" t="s">
        <v>760</v>
      </c>
      <c r="D6667">
        <v>2032</v>
      </c>
      <c r="E6667">
        <v>24.61418244</v>
      </c>
      <c r="F6667" t="s">
        <v>753</v>
      </c>
      <c r="G6667" t="s">
        <v>775</v>
      </c>
      <c r="H6667" t="s">
        <v>767</v>
      </c>
      <c r="I6667" t="s">
        <v>778</v>
      </c>
    </row>
    <row r="6668" spans="1:9">
      <c r="A6668">
        <v>6667</v>
      </c>
      <c r="B6668" t="s">
        <v>152</v>
      </c>
      <c r="C6668" t="s">
        <v>760</v>
      </c>
      <c r="D6668">
        <v>2033</v>
      </c>
      <c r="E6668">
        <v>24.612320329999999</v>
      </c>
      <c r="F6668" t="s">
        <v>753</v>
      </c>
      <c r="G6668" t="s">
        <v>775</v>
      </c>
      <c r="H6668" t="s">
        <v>767</v>
      </c>
      <c r="I6668" t="s">
        <v>778</v>
      </c>
    </row>
    <row r="6669" spans="1:9">
      <c r="A6669">
        <v>6668</v>
      </c>
      <c r="B6669" t="s">
        <v>152</v>
      </c>
      <c r="C6669" t="s">
        <v>760</v>
      </c>
      <c r="D6669">
        <v>2034</v>
      </c>
      <c r="E6669">
        <v>24.611037530000001</v>
      </c>
      <c r="F6669" t="s">
        <v>753</v>
      </c>
      <c r="G6669" t="s">
        <v>775</v>
      </c>
      <c r="H6669" t="s">
        <v>767</v>
      </c>
      <c r="I6669" t="s">
        <v>778</v>
      </c>
    </row>
    <row r="6670" spans="1:9">
      <c r="A6670">
        <v>6669</v>
      </c>
      <c r="B6670" t="s">
        <v>152</v>
      </c>
      <c r="C6670" t="s">
        <v>760</v>
      </c>
      <c r="D6670">
        <v>2035</v>
      </c>
      <c r="E6670">
        <v>24.610328200000001</v>
      </c>
      <c r="F6670" t="s">
        <v>753</v>
      </c>
      <c r="G6670" t="s">
        <v>775</v>
      </c>
      <c r="H6670" t="s">
        <v>767</v>
      </c>
      <c r="I6670" t="s">
        <v>778</v>
      </c>
    </row>
    <row r="6671" spans="1:9">
      <c r="A6671">
        <v>6670</v>
      </c>
      <c r="B6671" t="s">
        <v>152</v>
      </c>
      <c r="C6671" t="s">
        <v>760</v>
      </c>
      <c r="D6671">
        <v>2036</v>
      </c>
      <c r="E6671">
        <v>24.610186760000001</v>
      </c>
      <c r="F6671" t="s">
        <v>753</v>
      </c>
      <c r="G6671" t="s">
        <v>775</v>
      </c>
      <c r="H6671" t="s">
        <v>767</v>
      </c>
      <c r="I6671" t="s">
        <v>778</v>
      </c>
    </row>
    <row r="6672" spans="1:9">
      <c r="A6672">
        <v>6671</v>
      </c>
      <c r="B6672" t="s">
        <v>152</v>
      </c>
      <c r="C6672" t="s">
        <v>760</v>
      </c>
      <c r="D6672">
        <v>2037</v>
      </c>
      <c r="E6672">
        <v>24.61060788</v>
      </c>
      <c r="F6672" t="s">
        <v>753</v>
      </c>
      <c r="G6672" t="s">
        <v>775</v>
      </c>
      <c r="H6672" t="s">
        <v>767</v>
      </c>
      <c r="I6672" t="s">
        <v>778</v>
      </c>
    </row>
    <row r="6673" spans="1:9">
      <c r="A6673">
        <v>6672</v>
      </c>
      <c r="B6673" t="s">
        <v>152</v>
      </c>
      <c r="C6673" t="s">
        <v>760</v>
      </c>
      <c r="D6673">
        <v>2038</v>
      </c>
      <c r="E6673">
        <v>24.611586469999999</v>
      </c>
      <c r="F6673" t="s">
        <v>753</v>
      </c>
      <c r="G6673" t="s">
        <v>775</v>
      </c>
      <c r="H6673" t="s">
        <v>767</v>
      </c>
      <c r="I6673" t="s">
        <v>778</v>
      </c>
    </row>
    <row r="6674" spans="1:9">
      <c r="A6674">
        <v>6673</v>
      </c>
      <c r="B6674" t="s">
        <v>152</v>
      </c>
      <c r="C6674" t="s">
        <v>760</v>
      </c>
      <c r="D6674">
        <v>2039</v>
      </c>
      <c r="E6674">
        <v>24.613117679999998</v>
      </c>
      <c r="F6674" t="s">
        <v>753</v>
      </c>
      <c r="G6674" t="s">
        <v>775</v>
      </c>
      <c r="H6674" t="s">
        <v>767</v>
      </c>
      <c r="I6674" t="s">
        <v>778</v>
      </c>
    </row>
    <row r="6675" spans="1:9">
      <c r="A6675">
        <v>6674</v>
      </c>
      <c r="B6675" t="s">
        <v>152</v>
      </c>
      <c r="C6675" t="s">
        <v>760</v>
      </c>
      <c r="D6675">
        <v>2040</v>
      </c>
      <c r="E6675">
        <v>24.615196900000001</v>
      </c>
      <c r="F6675" t="s">
        <v>753</v>
      </c>
      <c r="G6675" t="s">
        <v>775</v>
      </c>
      <c r="H6675" t="s">
        <v>767</v>
      </c>
      <c r="I6675" t="s">
        <v>778</v>
      </c>
    </row>
    <row r="6676" spans="1:9">
      <c r="A6676">
        <v>6675</v>
      </c>
      <c r="B6676" t="s">
        <v>152</v>
      </c>
      <c r="C6676" t="s">
        <v>760</v>
      </c>
      <c r="D6676">
        <v>2041</v>
      </c>
      <c r="E6676">
        <v>24.617819740000002</v>
      </c>
      <c r="F6676" t="s">
        <v>753</v>
      </c>
      <c r="G6676" t="s">
        <v>775</v>
      </c>
      <c r="H6676" t="s">
        <v>767</v>
      </c>
      <c r="I6676" t="s">
        <v>778</v>
      </c>
    </row>
    <row r="6677" spans="1:9">
      <c r="A6677">
        <v>6676</v>
      </c>
      <c r="B6677" t="s">
        <v>152</v>
      </c>
      <c r="C6677" t="s">
        <v>760</v>
      </c>
      <c r="D6677">
        <v>2042</v>
      </c>
      <c r="E6677">
        <v>24.620982040000001</v>
      </c>
      <c r="F6677" t="s">
        <v>753</v>
      </c>
      <c r="G6677" t="s">
        <v>775</v>
      </c>
      <c r="H6677" t="s">
        <v>767</v>
      </c>
      <c r="I6677" t="s">
        <v>778</v>
      </c>
    </row>
    <row r="6678" spans="1:9">
      <c r="A6678">
        <v>6677</v>
      </c>
      <c r="B6678" t="s">
        <v>152</v>
      </c>
      <c r="C6678" t="s">
        <v>760</v>
      </c>
      <c r="D6678">
        <v>2043</v>
      </c>
      <c r="E6678">
        <v>24.624679860000001</v>
      </c>
      <c r="F6678" t="s">
        <v>753</v>
      </c>
      <c r="G6678" t="s">
        <v>775</v>
      </c>
      <c r="H6678" t="s">
        <v>767</v>
      </c>
      <c r="I6678" t="s">
        <v>778</v>
      </c>
    </row>
    <row r="6679" spans="1:9">
      <c r="A6679">
        <v>6678</v>
      </c>
      <c r="B6679" t="s">
        <v>152</v>
      </c>
      <c r="C6679" t="s">
        <v>760</v>
      </c>
      <c r="D6679">
        <v>2044</v>
      </c>
      <c r="E6679">
        <v>24.628909480000001</v>
      </c>
      <c r="F6679" t="s">
        <v>753</v>
      </c>
      <c r="G6679" t="s">
        <v>775</v>
      </c>
      <c r="H6679" t="s">
        <v>767</v>
      </c>
      <c r="I6679" t="s">
        <v>778</v>
      </c>
    </row>
    <row r="6680" spans="1:9">
      <c r="A6680">
        <v>6679</v>
      </c>
      <c r="B6680" t="s">
        <v>152</v>
      </c>
      <c r="C6680" t="s">
        <v>760</v>
      </c>
      <c r="D6680">
        <v>2045</v>
      </c>
      <c r="E6680">
        <v>24.633667389999999</v>
      </c>
      <c r="F6680" t="s">
        <v>753</v>
      </c>
      <c r="G6680" t="s">
        <v>775</v>
      </c>
      <c r="H6680" t="s">
        <v>767</v>
      </c>
      <c r="I6680" t="s">
        <v>778</v>
      </c>
    </row>
    <row r="6681" spans="1:9">
      <c r="A6681">
        <v>6680</v>
      </c>
      <c r="B6681" t="s">
        <v>152</v>
      </c>
      <c r="C6681" t="s">
        <v>760</v>
      </c>
      <c r="D6681">
        <v>2046</v>
      </c>
      <c r="E6681">
        <v>24.63895029</v>
      </c>
      <c r="F6681" t="s">
        <v>753</v>
      </c>
      <c r="G6681" t="s">
        <v>775</v>
      </c>
      <c r="H6681" t="s">
        <v>767</v>
      </c>
      <c r="I6681" t="s">
        <v>778</v>
      </c>
    </row>
    <row r="6682" spans="1:9">
      <c r="A6682">
        <v>6681</v>
      </c>
      <c r="B6682" t="s">
        <v>152</v>
      </c>
      <c r="C6682" t="s">
        <v>760</v>
      </c>
      <c r="D6682">
        <v>2047</v>
      </c>
      <c r="E6682">
        <v>24.644755079999999</v>
      </c>
      <c r="F6682" t="s">
        <v>753</v>
      </c>
      <c r="G6682" t="s">
        <v>775</v>
      </c>
      <c r="H6682" t="s">
        <v>767</v>
      </c>
      <c r="I6682" t="s">
        <v>778</v>
      </c>
    </row>
    <row r="6683" spans="1:9">
      <c r="A6683">
        <v>6682</v>
      </c>
      <c r="B6683" t="s">
        <v>152</v>
      </c>
      <c r="C6683" t="s">
        <v>760</v>
      </c>
      <c r="D6683">
        <v>2048</v>
      </c>
      <c r="E6683">
        <v>24.651078869999999</v>
      </c>
      <c r="F6683" t="s">
        <v>753</v>
      </c>
      <c r="G6683" t="s">
        <v>775</v>
      </c>
      <c r="H6683" t="s">
        <v>767</v>
      </c>
      <c r="I6683" t="s">
        <v>778</v>
      </c>
    </row>
    <row r="6684" spans="1:9">
      <c r="A6684">
        <v>6683</v>
      </c>
      <c r="B6684" t="s">
        <v>152</v>
      </c>
      <c r="C6684" t="s">
        <v>760</v>
      </c>
      <c r="D6684">
        <v>2049</v>
      </c>
      <c r="E6684">
        <v>24.657918970000001</v>
      </c>
      <c r="F6684" t="s">
        <v>753</v>
      </c>
      <c r="G6684" t="s">
        <v>775</v>
      </c>
      <c r="H6684" t="s">
        <v>767</v>
      </c>
      <c r="I6684" t="s">
        <v>778</v>
      </c>
    </row>
    <row r="6685" spans="1:9">
      <c r="A6685">
        <v>6684</v>
      </c>
      <c r="B6685" t="s">
        <v>152</v>
      </c>
      <c r="C6685" t="s">
        <v>760</v>
      </c>
      <c r="D6685">
        <v>2050</v>
      </c>
      <c r="E6685">
        <v>24.66527288</v>
      </c>
      <c r="F6685" t="s">
        <v>753</v>
      </c>
      <c r="G6685" t="s">
        <v>775</v>
      </c>
      <c r="H6685" t="s">
        <v>767</v>
      </c>
      <c r="I6685" t="s">
        <v>778</v>
      </c>
    </row>
    <row r="6686" spans="1:9">
      <c r="A6686">
        <v>6685</v>
      </c>
      <c r="B6686" t="s">
        <v>761</v>
      </c>
      <c r="C6686" t="s">
        <v>752</v>
      </c>
      <c r="D6686">
        <v>2020</v>
      </c>
      <c r="E6686">
        <v>32.355540480000002</v>
      </c>
      <c r="F6686" t="s">
        <v>753</v>
      </c>
      <c r="G6686" t="s">
        <v>775</v>
      </c>
      <c r="H6686" t="s">
        <v>767</v>
      </c>
      <c r="I6686" t="s">
        <v>778</v>
      </c>
    </row>
    <row r="6687" spans="1:9">
      <c r="A6687">
        <v>6686</v>
      </c>
      <c r="B6687" t="s">
        <v>761</v>
      </c>
      <c r="C6687" t="s">
        <v>752</v>
      </c>
      <c r="D6687">
        <v>2021</v>
      </c>
      <c r="E6687">
        <v>17.847672889999998</v>
      </c>
      <c r="F6687" t="s">
        <v>753</v>
      </c>
      <c r="G6687" t="s">
        <v>775</v>
      </c>
      <c r="H6687" t="s">
        <v>767</v>
      </c>
      <c r="I6687" t="s">
        <v>778</v>
      </c>
    </row>
    <row r="6688" spans="1:9">
      <c r="A6688">
        <v>6687</v>
      </c>
      <c r="B6688" t="s">
        <v>761</v>
      </c>
      <c r="C6688" t="s">
        <v>752</v>
      </c>
      <c r="D6688">
        <v>2022</v>
      </c>
      <c r="E6688">
        <v>16.546446750000001</v>
      </c>
      <c r="F6688" t="s">
        <v>753</v>
      </c>
      <c r="G6688" t="s">
        <v>775</v>
      </c>
      <c r="H6688" t="s">
        <v>767</v>
      </c>
      <c r="I6688" t="s">
        <v>778</v>
      </c>
    </row>
    <row r="6689" spans="1:9">
      <c r="A6689">
        <v>6688</v>
      </c>
      <c r="B6689" t="s">
        <v>761</v>
      </c>
      <c r="C6689" t="s">
        <v>752</v>
      </c>
      <c r="D6689">
        <v>2023</v>
      </c>
      <c r="E6689">
        <v>15.78365097</v>
      </c>
      <c r="F6689" t="s">
        <v>753</v>
      </c>
      <c r="G6689" t="s">
        <v>775</v>
      </c>
      <c r="H6689" t="s">
        <v>767</v>
      </c>
      <c r="I6689" t="s">
        <v>778</v>
      </c>
    </row>
    <row r="6690" spans="1:9">
      <c r="A6690">
        <v>6689</v>
      </c>
      <c r="B6690" t="s">
        <v>761</v>
      </c>
      <c r="C6690" t="s">
        <v>752</v>
      </c>
      <c r="D6690">
        <v>2024</v>
      </c>
      <c r="E6690">
        <v>25.184309949999999</v>
      </c>
      <c r="F6690" t="s">
        <v>753</v>
      </c>
      <c r="G6690" t="s">
        <v>775</v>
      </c>
      <c r="H6690" t="s">
        <v>767</v>
      </c>
      <c r="I6690" t="s">
        <v>778</v>
      </c>
    </row>
    <row r="6691" spans="1:9">
      <c r="A6691">
        <v>6690</v>
      </c>
      <c r="B6691" t="s">
        <v>761</v>
      </c>
      <c r="C6691" t="s">
        <v>752</v>
      </c>
      <c r="D6691">
        <v>2025</v>
      </c>
      <c r="E6691">
        <v>25.184309949999999</v>
      </c>
      <c r="F6691" t="s">
        <v>753</v>
      </c>
      <c r="G6691" t="s">
        <v>775</v>
      </c>
      <c r="H6691" t="s">
        <v>767</v>
      </c>
      <c r="I6691" t="s">
        <v>778</v>
      </c>
    </row>
    <row r="6692" spans="1:9">
      <c r="A6692">
        <v>6691</v>
      </c>
      <c r="B6692" t="s">
        <v>761</v>
      </c>
      <c r="C6692" t="s">
        <v>752</v>
      </c>
      <c r="D6692">
        <v>2026</v>
      </c>
      <c r="E6692">
        <v>25.184309949999999</v>
      </c>
      <c r="F6692" t="s">
        <v>753</v>
      </c>
      <c r="G6692" t="s">
        <v>775</v>
      </c>
      <c r="H6692" t="s">
        <v>767</v>
      </c>
      <c r="I6692" t="s">
        <v>778</v>
      </c>
    </row>
    <row r="6693" spans="1:9">
      <c r="A6693">
        <v>6692</v>
      </c>
      <c r="B6693" t="s">
        <v>761</v>
      </c>
      <c r="C6693" t="s">
        <v>752</v>
      </c>
      <c r="D6693">
        <v>2027</v>
      </c>
      <c r="E6693">
        <v>25.184309949999999</v>
      </c>
      <c r="F6693" t="s">
        <v>753</v>
      </c>
      <c r="G6693" t="s">
        <v>775</v>
      </c>
      <c r="H6693" t="s">
        <v>767</v>
      </c>
      <c r="I6693" t="s">
        <v>778</v>
      </c>
    </row>
    <row r="6694" spans="1:9">
      <c r="A6694">
        <v>6693</v>
      </c>
      <c r="B6694" t="s">
        <v>761</v>
      </c>
      <c r="C6694" t="s">
        <v>752</v>
      </c>
      <c r="D6694">
        <v>2028</v>
      </c>
      <c r="E6694">
        <v>25.184309949999999</v>
      </c>
      <c r="F6694" t="s">
        <v>753</v>
      </c>
      <c r="G6694" t="s">
        <v>775</v>
      </c>
      <c r="H6694" t="s">
        <v>767</v>
      </c>
      <c r="I6694" t="s">
        <v>778</v>
      </c>
    </row>
    <row r="6695" spans="1:9">
      <c r="A6695">
        <v>6694</v>
      </c>
      <c r="B6695" t="s">
        <v>761</v>
      </c>
      <c r="C6695" t="s">
        <v>752</v>
      </c>
      <c r="D6695">
        <v>2029</v>
      </c>
      <c r="E6695">
        <v>25.184309949999999</v>
      </c>
      <c r="F6695" t="s">
        <v>753</v>
      </c>
      <c r="G6695" t="s">
        <v>775</v>
      </c>
      <c r="H6695" t="s">
        <v>767</v>
      </c>
      <c r="I6695" t="s">
        <v>778</v>
      </c>
    </row>
    <row r="6696" spans="1:9">
      <c r="A6696">
        <v>6695</v>
      </c>
      <c r="B6696" t="s">
        <v>761</v>
      </c>
      <c r="C6696" t="s">
        <v>752</v>
      </c>
      <c r="D6696">
        <v>2030</v>
      </c>
      <c r="E6696">
        <v>25.184309949999999</v>
      </c>
      <c r="F6696" t="s">
        <v>753</v>
      </c>
      <c r="G6696" t="s">
        <v>775</v>
      </c>
      <c r="H6696" t="s">
        <v>767</v>
      </c>
      <c r="I6696" t="s">
        <v>778</v>
      </c>
    </row>
    <row r="6697" spans="1:9">
      <c r="A6697">
        <v>6696</v>
      </c>
      <c r="B6697" t="s">
        <v>761</v>
      </c>
      <c r="C6697" t="s">
        <v>752</v>
      </c>
      <c r="D6697">
        <v>2031</v>
      </c>
      <c r="E6697">
        <v>25.184309949999999</v>
      </c>
      <c r="F6697" t="s">
        <v>753</v>
      </c>
      <c r="G6697" t="s">
        <v>775</v>
      </c>
      <c r="H6697" t="s">
        <v>767</v>
      </c>
      <c r="I6697" t="s">
        <v>778</v>
      </c>
    </row>
    <row r="6698" spans="1:9">
      <c r="A6698">
        <v>6697</v>
      </c>
      <c r="B6698" t="s">
        <v>761</v>
      </c>
      <c r="C6698" t="s">
        <v>752</v>
      </c>
      <c r="D6698">
        <v>2032</v>
      </c>
      <c r="E6698">
        <v>25.184309949999999</v>
      </c>
      <c r="F6698" t="s">
        <v>753</v>
      </c>
      <c r="G6698" t="s">
        <v>775</v>
      </c>
      <c r="H6698" t="s">
        <v>767</v>
      </c>
      <c r="I6698" t="s">
        <v>778</v>
      </c>
    </row>
    <row r="6699" spans="1:9">
      <c r="A6699">
        <v>6698</v>
      </c>
      <c r="B6699" t="s">
        <v>761</v>
      </c>
      <c r="C6699" t="s">
        <v>752</v>
      </c>
      <c r="D6699">
        <v>2033</v>
      </c>
      <c r="E6699">
        <v>25.184309949999999</v>
      </c>
      <c r="F6699" t="s">
        <v>753</v>
      </c>
      <c r="G6699" t="s">
        <v>775</v>
      </c>
      <c r="H6699" t="s">
        <v>767</v>
      </c>
      <c r="I6699" t="s">
        <v>778</v>
      </c>
    </row>
    <row r="6700" spans="1:9">
      <c r="A6700">
        <v>6699</v>
      </c>
      <c r="B6700" t="s">
        <v>761</v>
      </c>
      <c r="C6700" t="s">
        <v>752</v>
      </c>
      <c r="D6700">
        <v>2034</v>
      </c>
      <c r="E6700">
        <v>25.184309949999999</v>
      </c>
      <c r="F6700" t="s">
        <v>753</v>
      </c>
      <c r="G6700" t="s">
        <v>775</v>
      </c>
      <c r="H6700" t="s">
        <v>767</v>
      </c>
      <c r="I6700" t="s">
        <v>778</v>
      </c>
    </row>
    <row r="6701" spans="1:9">
      <c r="A6701">
        <v>6700</v>
      </c>
      <c r="B6701" t="s">
        <v>761</v>
      </c>
      <c r="C6701" t="s">
        <v>752</v>
      </c>
      <c r="D6701">
        <v>2035</v>
      </c>
      <c r="E6701">
        <v>25.184309949999999</v>
      </c>
      <c r="F6701" t="s">
        <v>753</v>
      </c>
      <c r="G6701" t="s">
        <v>775</v>
      </c>
      <c r="H6701" t="s">
        <v>767</v>
      </c>
      <c r="I6701" t="s">
        <v>778</v>
      </c>
    </row>
    <row r="6702" spans="1:9">
      <c r="A6702">
        <v>6701</v>
      </c>
      <c r="B6702" t="s">
        <v>761</v>
      </c>
      <c r="C6702" t="s">
        <v>752</v>
      </c>
      <c r="D6702">
        <v>2036</v>
      </c>
      <c r="E6702">
        <v>25.184309949999999</v>
      </c>
      <c r="F6702" t="s">
        <v>753</v>
      </c>
      <c r="G6702" t="s">
        <v>775</v>
      </c>
      <c r="H6702" t="s">
        <v>767</v>
      </c>
      <c r="I6702" t="s">
        <v>778</v>
      </c>
    </row>
    <row r="6703" spans="1:9">
      <c r="A6703">
        <v>6702</v>
      </c>
      <c r="B6703" t="s">
        <v>761</v>
      </c>
      <c r="C6703" t="s">
        <v>752</v>
      </c>
      <c r="D6703">
        <v>2037</v>
      </c>
      <c r="E6703">
        <v>25.184309949999999</v>
      </c>
      <c r="F6703" t="s">
        <v>753</v>
      </c>
      <c r="G6703" t="s">
        <v>775</v>
      </c>
      <c r="H6703" t="s">
        <v>767</v>
      </c>
      <c r="I6703" t="s">
        <v>778</v>
      </c>
    </row>
    <row r="6704" spans="1:9">
      <c r="A6704">
        <v>6703</v>
      </c>
      <c r="B6704" t="s">
        <v>761</v>
      </c>
      <c r="C6704" t="s">
        <v>752</v>
      </c>
      <c r="D6704">
        <v>2038</v>
      </c>
      <c r="E6704">
        <v>25.184309949999999</v>
      </c>
      <c r="F6704" t="s">
        <v>753</v>
      </c>
      <c r="G6704" t="s">
        <v>775</v>
      </c>
      <c r="H6704" t="s">
        <v>767</v>
      </c>
      <c r="I6704" t="s">
        <v>778</v>
      </c>
    </row>
    <row r="6705" spans="1:9">
      <c r="A6705">
        <v>6704</v>
      </c>
      <c r="B6705" t="s">
        <v>761</v>
      </c>
      <c r="C6705" t="s">
        <v>752</v>
      </c>
      <c r="D6705">
        <v>2039</v>
      </c>
      <c r="E6705">
        <v>25.184309949999999</v>
      </c>
      <c r="F6705" t="s">
        <v>753</v>
      </c>
      <c r="G6705" t="s">
        <v>775</v>
      </c>
      <c r="H6705" t="s">
        <v>767</v>
      </c>
      <c r="I6705" t="s">
        <v>778</v>
      </c>
    </row>
    <row r="6706" spans="1:9">
      <c r="A6706">
        <v>6705</v>
      </c>
      <c r="B6706" t="s">
        <v>761</v>
      </c>
      <c r="C6706" t="s">
        <v>752</v>
      </c>
      <c r="D6706">
        <v>2040</v>
      </c>
      <c r="E6706">
        <v>25.184309949999999</v>
      </c>
      <c r="F6706" t="s">
        <v>753</v>
      </c>
      <c r="G6706" t="s">
        <v>775</v>
      </c>
      <c r="H6706" t="s">
        <v>767</v>
      </c>
      <c r="I6706" t="s">
        <v>778</v>
      </c>
    </row>
    <row r="6707" spans="1:9">
      <c r="A6707">
        <v>6706</v>
      </c>
      <c r="B6707" t="s">
        <v>761</v>
      </c>
      <c r="C6707" t="s">
        <v>752</v>
      </c>
      <c r="D6707">
        <v>2041</v>
      </c>
      <c r="E6707">
        <v>25.184309949999999</v>
      </c>
      <c r="F6707" t="s">
        <v>753</v>
      </c>
      <c r="G6707" t="s">
        <v>775</v>
      </c>
      <c r="H6707" t="s">
        <v>767</v>
      </c>
      <c r="I6707" t="s">
        <v>778</v>
      </c>
    </row>
    <row r="6708" spans="1:9">
      <c r="A6708">
        <v>6707</v>
      </c>
      <c r="B6708" t="s">
        <v>761</v>
      </c>
      <c r="C6708" t="s">
        <v>752</v>
      </c>
      <c r="D6708">
        <v>2042</v>
      </c>
      <c r="E6708">
        <v>25.184309949999999</v>
      </c>
      <c r="F6708" t="s">
        <v>753</v>
      </c>
      <c r="G6708" t="s">
        <v>775</v>
      </c>
      <c r="H6708" t="s">
        <v>767</v>
      </c>
      <c r="I6708" t="s">
        <v>778</v>
      </c>
    </row>
    <row r="6709" spans="1:9">
      <c r="A6709">
        <v>6708</v>
      </c>
      <c r="B6709" t="s">
        <v>761</v>
      </c>
      <c r="C6709" t="s">
        <v>752</v>
      </c>
      <c r="D6709">
        <v>2043</v>
      </c>
      <c r="E6709">
        <v>25.184309949999999</v>
      </c>
      <c r="F6709" t="s">
        <v>753</v>
      </c>
      <c r="G6709" t="s">
        <v>775</v>
      </c>
      <c r="H6709" t="s">
        <v>767</v>
      </c>
      <c r="I6709" t="s">
        <v>778</v>
      </c>
    </row>
    <row r="6710" spans="1:9">
      <c r="A6710">
        <v>6709</v>
      </c>
      <c r="B6710" t="s">
        <v>761</v>
      </c>
      <c r="C6710" t="s">
        <v>752</v>
      </c>
      <c r="D6710">
        <v>2044</v>
      </c>
      <c r="E6710">
        <v>25.184309949999999</v>
      </c>
      <c r="F6710" t="s">
        <v>753</v>
      </c>
      <c r="G6710" t="s">
        <v>775</v>
      </c>
      <c r="H6710" t="s">
        <v>767</v>
      </c>
      <c r="I6710" t="s">
        <v>778</v>
      </c>
    </row>
    <row r="6711" spans="1:9">
      <c r="A6711">
        <v>6710</v>
      </c>
      <c r="B6711" t="s">
        <v>761</v>
      </c>
      <c r="C6711" t="s">
        <v>752</v>
      </c>
      <c r="D6711">
        <v>2045</v>
      </c>
      <c r="E6711">
        <v>25.184309949999999</v>
      </c>
      <c r="F6711" t="s">
        <v>753</v>
      </c>
      <c r="G6711" t="s">
        <v>775</v>
      </c>
      <c r="H6711" t="s">
        <v>767</v>
      </c>
      <c r="I6711" t="s">
        <v>778</v>
      </c>
    </row>
    <row r="6712" spans="1:9">
      <c r="A6712">
        <v>6711</v>
      </c>
      <c r="B6712" t="s">
        <v>761</v>
      </c>
      <c r="C6712" t="s">
        <v>752</v>
      </c>
      <c r="D6712">
        <v>2046</v>
      </c>
      <c r="E6712">
        <v>25.184309949999999</v>
      </c>
      <c r="F6712" t="s">
        <v>753</v>
      </c>
      <c r="G6712" t="s">
        <v>775</v>
      </c>
      <c r="H6712" t="s">
        <v>767</v>
      </c>
      <c r="I6712" t="s">
        <v>778</v>
      </c>
    </row>
    <row r="6713" spans="1:9">
      <c r="A6713">
        <v>6712</v>
      </c>
      <c r="B6713" t="s">
        <v>761</v>
      </c>
      <c r="C6713" t="s">
        <v>752</v>
      </c>
      <c r="D6713">
        <v>2047</v>
      </c>
      <c r="E6713">
        <v>25.184309949999999</v>
      </c>
      <c r="F6713" t="s">
        <v>753</v>
      </c>
      <c r="G6713" t="s">
        <v>775</v>
      </c>
      <c r="H6713" t="s">
        <v>767</v>
      </c>
      <c r="I6713" t="s">
        <v>778</v>
      </c>
    </row>
    <row r="6714" spans="1:9">
      <c r="A6714">
        <v>6713</v>
      </c>
      <c r="B6714" t="s">
        <v>761</v>
      </c>
      <c r="C6714" t="s">
        <v>752</v>
      </c>
      <c r="D6714">
        <v>2048</v>
      </c>
      <c r="E6714">
        <v>25.184309949999999</v>
      </c>
      <c r="F6714" t="s">
        <v>753</v>
      </c>
      <c r="G6714" t="s">
        <v>775</v>
      </c>
      <c r="H6714" t="s">
        <v>767</v>
      </c>
      <c r="I6714" t="s">
        <v>778</v>
      </c>
    </row>
    <row r="6715" spans="1:9">
      <c r="A6715">
        <v>6714</v>
      </c>
      <c r="B6715" t="s">
        <v>761</v>
      </c>
      <c r="C6715" t="s">
        <v>752</v>
      </c>
      <c r="D6715">
        <v>2049</v>
      </c>
      <c r="E6715">
        <v>25.184309949999999</v>
      </c>
      <c r="F6715" t="s">
        <v>753</v>
      </c>
      <c r="G6715" t="s">
        <v>775</v>
      </c>
      <c r="H6715" t="s">
        <v>767</v>
      </c>
      <c r="I6715" t="s">
        <v>778</v>
      </c>
    </row>
    <row r="6716" spans="1:9">
      <c r="A6716">
        <v>6715</v>
      </c>
      <c r="B6716" t="s">
        <v>761</v>
      </c>
      <c r="C6716" t="s">
        <v>752</v>
      </c>
      <c r="D6716">
        <v>2050</v>
      </c>
      <c r="E6716">
        <v>25.184309949999999</v>
      </c>
      <c r="F6716" t="s">
        <v>753</v>
      </c>
      <c r="G6716" t="s">
        <v>775</v>
      </c>
      <c r="H6716" t="s">
        <v>767</v>
      </c>
      <c r="I6716" t="s">
        <v>778</v>
      </c>
    </row>
    <row r="6717" spans="1:9">
      <c r="A6717">
        <v>6716</v>
      </c>
      <c r="B6717" t="s">
        <v>761</v>
      </c>
      <c r="C6717" t="s">
        <v>756</v>
      </c>
      <c r="D6717">
        <v>2020</v>
      </c>
      <c r="E6717">
        <v>-6289.0362999999998</v>
      </c>
      <c r="F6717" t="s">
        <v>753</v>
      </c>
      <c r="G6717" t="s">
        <v>775</v>
      </c>
      <c r="H6717" t="s">
        <v>767</v>
      </c>
      <c r="I6717" t="s">
        <v>778</v>
      </c>
    </row>
    <row r="6718" spans="1:9">
      <c r="A6718">
        <v>6717</v>
      </c>
      <c r="B6718" t="s">
        <v>761</v>
      </c>
      <c r="C6718" t="s">
        <v>756</v>
      </c>
      <c r="D6718">
        <v>2021</v>
      </c>
      <c r="E6718">
        <v>-6234.1652329999997</v>
      </c>
      <c r="F6718" t="s">
        <v>753</v>
      </c>
      <c r="G6718" t="s">
        <v>775</v>
      </c>
      <c r="H6718" t="s">
        <v>767</v>
      </c>
      <c r="I6718" t="s">
        <v>778</v>
      </c>
    </row>
    <row r="6719" spans="1:9">
      <c r="A6719">
        <v>6718</v>
      </c>
      <c r="B6719" t="s">
        <v>761</v>
      </c>
      <c r="C6719" t="s">
        <v>756</v>
      </c>
      <c r="D6719">
        <v>2022</v>
      </c>
      <c r="E6719">
        <v>-5499.732266</v>
      </c>
      <c r="F6719" t="s">
        <v>753</v>
      </c>
      <c r="G6719" t="s">
        <v>775</v>
      </c>
      <c r="H6719" t="s">
        <v>767</v>
      </c>
      <c r="I6719" t="s">
        <v>778</v>
      </c>
    </row>
    <row r="6720" spans="1:9">
      <c r="A6720">
        <v>6719</v>
      </c>
      <c r="B6720" t="s">
        <v>761</v>
      </c>
      <c r="C6720" t="s">
        <v>756</v>
      </c>
      <c r="D6720">
        <v>2023</v>
      </c>
      <c r="E6720">
        <v>-5432.5190300000004</v>
      </c>
      <c r="F6720" t="s">
        <v>753</v>
      </c>
      <c r="G6720" t="s">
        <v>775</v>
      </c>
      <c r="H6720" t="s">
        <v>767</v>
      </c>
      <c r="I6720" t="s">
        <v>778</v>
      </c>
    </row>
    <row r="6721" spans="1:9">
      <c r="A6721">
        <v>6720</v>
      </c>
      <c r="B6721" t="s">
        <v>761</v>
      </c>
      <c r="C6721" t="s">
        <v>756</v>
      </c>
      <c r="D6721">
        <v>2024</v>
      </c>
      <c r="E6721">
        <v>-7417.6960419999996</v>
      </c>
      <c r="F6721" t="s">
        <v>753</v>
      </c>
      <c r="G6721" t="s">
        <v>775</v>
      </c>
      <c r="H6721" t="s">
        <v>767</v>
      </c>
      <c r="I6721" t="s">
        <v>778</v>
      </c>
    </row>
    <row r="6722" spans="1:9">
      <c r="A6722">
        <v>6721</v>
      </c>
      <c r="B6722" t="s">
        <v>761</v>
      </c>
      <c r="C6722" t="s">
        <v>756</v>
      </c>
      <c r="D6722">
        <v>2025</v>
      </c>
      <c r="E6722">
        <v>-7890.2313450000001</v>
      </c>
      <c r="F6722" t="s">
        <v>753</v>
      </c>
      <c r="G6722" t="s">
        <v>775</v>
      </c>
      <c r="H6722" t="s">
        <v>767</v>
      </c>
      <c r="I6722" t="s">
        <v>778</v>
      </c>
    </row>
    <row r="6723" spans="1:9">
      <c r="A6723">
        <v>6722</v>
      </c>
      <c r="B6723" t="s">
        <v>761</v>
      </c>
      <c r="C6723" t="s">
        <v>756</v>
      </c>
      <c r="D6723">
        <v>2026</v>
      </c>
      <c r="E6723">
        <v>-9775.7112049999996</v>
      </c>
      <c r="F6723" t="s">
        <v>753</v>
      </c>
      <c r="G6723" t="s">
        <v>775</v>
      </c>
      <c r="H6723" t="s">
        <v>767</v>
      </c>
      <c r="I6723" t="s">
        <v>778</v>
      </c>
    </row>
    <row r="6724" spans="1:9">
      <c r="A6724">
        <v>6723</v>
      </c>
      <c r="B6724" t="s">
        <v>761</v>
      </c>
      <c r="C6724" t="s">
        <v>756</v>
      </c>
      <c r="D6724">
        <v>2027</v>
      </c>
      <c r="E6724">
        <v>-11580.16489</v>
      </c>
      <c r="F6724" t="s">
        <v>753</v>
      </c>
      <c r="G6724" t="s">
        <v>775</v>
      </c>
      <c r="H6724" t="s">
        <v>767</v>
      </c>
      <c r="I6724" t="s">
        <v>778</v>
      </c>
    </row>
    <row r="6725" spans="1:9">
      <c r="A6725">
        <v>6724</v>
      </c>
      <c r="B6725" t="s">
        <v>761</v>
      </c>
      <c r="C6725" t="s">
        <v>756</v>
      </c>
      <c r="D6725">
        <v>2028</v>
      </c>
      <c r="E6725">
        <v>-13797.309149999999</v>
      </c>
      <c r="F6725" t="s">
        <v>753</v>
      </c>
      <c r="G6725" t="s">
        <v>775</v>
      </c>
      <c r="H6725" t="s">
        <v>767</v>
      </c>
      <c r="I6725" t="s">
        <v>778</v>
      </c>
    </row>
    <row r="6726" spans="1:9">
      <c r="A6726">
        <v>6725</v>
      </c>
      <c r="B6726" t="s">
        <v>761</v>
      </c>
      <c r="C6726" t="s">
        <v>756</v>
      </c>
      <c r="D6726">
        <v>2029</v>
      </c>
      <c r="E6726">
        <v>-15847.821540000001</v>
      </c>
      <c r="F6726" t="s">
        <v>753</v>
      </c>
      <c r="G6726" t="s">
        <v>775</v>
      </c>
      <c r="H6726" t="s">
        <v>767</v>
      </c>
      <c r="I6726" t="s">
        <v>778</v>
      </c>
    </row>
    <row r="6727" spans="1:9">
      <c r="A6727">
        <v>6726</v>
      </c>
      <c r="B6727" t="s">
        <v>761</v>
      </c>
      <c r="C6727" t="s">
        <v>756</v>
      </c>
      <c r="D6727">
        <v>2030</v>
      </c>
      <c r="E6727">
        <v>-17489.666079999999</v>
      </c>
      <c r="F6727" t="s">
        <v>753</v>
      </c>
      <c r="G6727" t="s">
        <v>775</v>
      </c>
      <c r="H6727" t="s">
        <v>767</v>
      </c>
      <c r="I6727" t="s">
        <v>778</v>
      </c>
    </row>
    <row r="6728" spans="1:9">
      <c r="A6728">
        <v>6727</v>
      </c>
      <c r="B6728" t="s">
        <v>761</v>
      </c>
      <c r="C6728" t="s">
        <v>756</v>
      </c>
      <c r="D6728">
        <v>2031</v>
      </c>
      <c r="E6728">
        <v>-18715.661120000001</v>
      </c>
      <c r="F6728" t="s">
        <v>753</v>
      </c>
      <c r="G6728" t="s">
        <v>775</v>
      </c>
      <c r="H6728" t="s">
        <v>767</v>
      </c>
      <c r="I6728" t="s">
        <v>778</v>
      </c>
    </row>
    <row r="6729" spans="1:9">
      <c r="A6729">
        <v>6728</v>
      </c>
      <c r="B6729" t="s">
        <v>761</v>
      </c>
      <c r="C6729" t="s">
        <v>756</v>
      </c>
      <c r="D6729">
        <v>2032</v>
      </c>
      <c r="E6729">
        <v>-19470.77506</v>
      </c>
      <c r="F6729" t="s">
        <v>753</v>
      </c>
      <c r="G6729" t="s">
        <v>775</v>
      </c>
      <c r="H6729" t="s">
        <v>767</v>
      </c>
      <c r="I6729" t="s">
        <v>778</v>
      </c>
    </row>
    <row r="6730" spans="1:9">
      <c r="A6730">
        <v>6729</v>
      </c>
      <c r="B6730" t="s">
        <v>761</v>
      </c>
      <c r="C6730" t="s">
        <v>756</v>
      </c>
      <c r="D6730">
        <v>2033</v>
      </c>
      <c r="E6730">
        <v>-20034.848529999999</v>
      </c>
      <c r="F6730" t="s">
        <v>753</v>
      </c>
      <c r="G6730" t="s">
        <v>775</v>
      </c>
      <c r="H6730" t="s">
        <v>767</v>
      </c>
      <c r="I6730" t="s">
        <v>778</v>
      </c>
    </row>
    <row r="6731" spans="1:9">
      <c r="A6731">
        <v>6730</v>
      </c>
      <c r="B6731" t="s">
        <v>761</v>
      </c>
      <c r="C6731" t="s">
        <v>756</v>
      </c>
      <c r="D6731">
        <v>2034</v>
      </c>
      <c r="E6731">
        <v>-20790.247599999999</v>
      </c>
      <c r="F6731" t="s">
        <v>753</v>
      </c>
      <c r="G6731" t="s">
        <v>775</v>
      </c>
      <c r="H6731" t="s">
        <v>767</v>
      </c>
      <c r="I6731" t="s">
        <v>778</v>
      </c>
    </row>
    <row r="6732" spans="1:9">
      <c r="A6732">
        <v>6731</v>
      </c>
      <c r="B6732" t="s">
        <v>761</v>
      </c>
      <c r="C6732" t="s">
        <v>756</v>
      </c>
      <c r="D6732">
        <v>2035</v>
      </c>
      <c r="E6732">
        <v>-21463.60484</v>
      </c>
      <c r="F6732" t="s">
        <v>753</v>
      </c>
      <c r="G6732" t="s">
        <v>775</v>
      </c>
      <c r="H6732" t="s">
        <v>767</v>
      </c>
      <c r="I6732" t="s">
        <v>778</v>
      </c>
    </row>
    <row r="6733" spans="1:9">
      <c r="A6733">
        <v>6732</v>
      </c>
      <c r="B6733" t="s">
        <v>761</v>
      </c>
      <c r="C6733" t="s">
        <v>756</v>
      </c>
      <c r="D6733">
        <v>2036</v>
      </c>
      <c r="E6733">
        <v>-22328.953440000001</v>
      </c>
      <c r="F6733" t="s">
        <v>753</v>
      </c>
      <c r="G6733" t="s">
        <v>775</v>
      </c>
      <c r="H6733" t="s">
        <v>767</v>
      </c>
      <c r="I6733" t="s">
        <v>778</v>
      </c>
    </row>
    <row r="6734" spans="1:9">
      <c r="A6734">
        <v>6733</v>
      </c>
      <c r="B6734" t="s">
        <v>761</v>
      </c>
      <c r="C6734" t="s">
        <v>756</v>
      </c>
      <c r="D6734">
        <v>2037</v>
      </c>
      <c r="E6734">
        <v>-24195.331859999998</v>
      </c>
      <c r="F6734" t="s">
        <v>753</v>
      </c>
      <c r="G6734" t="s">
        <v>775</v>
      </c>
      <c r="H6734" t="s">
        <v>767</v>
      </c>
      <c r="I6734" t="s">
        <v>778</v>
      </c>
    </row>
    <row r="6735" spans="1:9">
      <c r="A6735">
        <v>6734</v>
      </c>
      <c r="B6735" t="s">
        <v>761</v>
      </c>
      <c r="C6735" t="s">
        <v>756</v>
      </c>
      <c r="D6735">
        <v>2038</v>
      </c>
      <c r="E6735">
        <v>-25445.894779999999</v>
      </c>
      <c r="F6735" t="s">
        <v>753</v>
      </c>
      <c r="G6735" t="s">
        <v>775</v>
      </c>
      <c r="H6735" t="s">
        <v>767</v>
      </c>
      <c r="I6735" t="s">
        <v>778</v>
      </c>
    </row>
    <row r="6736" spans="1:9">
      <c r="A6736">
        <v>6735</v>
      </c>
      <c r="B6736" t="s">
        <v>761</v>
      </c>
      <c r="C6736" t="s">
        <v>756</v>
      </c>
      <c r="D6736">
        <v>2039</v>
      </c>
      <c r="E6736">
        <v>-26651.739130000002</v>
      </c>
      <c r="F6736" t="s">
        <v>753</v>
      </c>
      <c r="G6736" t="s">
        <v>775</v>
      </c>
      <c r="H6736" t="s">
        <v>767</v>
      </c>
      <c r="I6736" t="s">
        <v>778</v>
      </c>
    </row>
    <row r="6737" spans="1:9">
      <c r="A6737">
        <v>6736</v>
      </c>
      <c r="B6737" t="s">
        <v>761</v>
      </c>
      <c r="C6737" t="s">
        <v>756</v>
      </c>
      <c r="D6737">
        <v>2040</v>
      </c>
      <c r="E6737">
        <v>-27899.01067</v>
      </c>
      <c r="F6737" t="s">
        <v>753</v>
      </c>
      <c r="G6737" t="s">
        <v>775</v>
      </c>
      <c r="H6737" t="s">
        <v>767</v>
      </c>
      <c r="I6737" t="s">
        <v>778</v>
      </c>
    </row>
    <row r="6738" spans="1:9">
      <c r="A6738">
        <v>6737</v>
      </c>
      <c r="B6738" t="s">
        <v>761</v>
      </c>
      <c r="C6738" t="s">
        <v>756</v>
      </c>
      <c r="D6738">
        <v>2041</v>
      </c>
      <c r="E6738">
        <v>-28989.00447</v>
      </c>
      <c r="F6738" t="s">
        <v>753</v>
      </c>
      <c r="G6738" t="s">
        <v>775</v>
      </c>
      <c r="H6738" t="s">
        <v>767</v>
      </c>
      <c r="I6738" t="s">
        <v>778</v>
      </c>
    </row>
    <row r="6739" spans="1:9">
      <c r="A6739">
        <v>6738</v>
      </c>
      <c r="B6739" t="s">
        <v>761</v>
      </c>
      <c r="C6739" t="s">
        <v>756</v>
      </c>
      <c r="D6739">
        <v>2042</v>
      </c>
      <c r="E6739">
        <v>-30110.050650000001</v>
      </c>
      <c r="F6739" t="s">
        <v>753</v>
      </c>
      <c r="G6739" t="s">
        <v>775</v>
      </c>
      <c r="H6739" t="s">
        <v>767</v>
      </c>
      <c r="I6739" t="s">
        <v>778</v>
      </c>
    </row>
    <row r="6740" spans="1:9">
      <c r="A6740">
        <v>6739</v>
      </c>
      <c r="B6740" t="s">
        <v>761</v>
      </c>
      <c r="C6740" t="s">
        <v>756</v>
      </c>
      <c r="D6740">
        <v>2043</v>
      </c>
      <c r="E6740">
        <v>-30877.32879</v>
      </c>
      <c r="F6740" t="s">
        <v>753</v>
      </c>
      <c r="G6740" t="s">
        <v>775</v>
      </c>
      <c r="H6740" t="s">
        <v>767</v>
      </c>
      <c r="I6740" t="s">
        <v>778</v>
      </c>
    </row>
    <row r="6741" spans="1:9">
      <c r="A6741">
        <v>6740</v>
      </c>
      <c r="B6741" t="s">
        <v>761</v>
      </c>
      <c r="C6741" t="s">
        <v>756</v>
      </c>
      <c r="D6741">
        <v>2044</v>
      </c>
      <c r="E6741">
        <v>-31060.182980000001</v>
      </c>
      <c r="F6741" t="s">
        <v>753</v>
      </c>
      <c r="G6741" t="s">
        <v>775</v>
      </c>
      <c r="H6741" t="s">
        <v>767</v>
      </c>
      <c r="I6741" t="s">
        <v>778</v>
      </c>
    </row>
    <row r="6742" spans="1:9">
      <c r="A6742">
        <v>6741</v>
      </c>
      <c r="B6742" t="s">
        <v>761</v>
      </c>
      <c r="C6742" t="s">
        <v>756</v>
      </c>
      <c r="D6742">
        <v>2045</v>
      </c>
      <c r="E6742">
        <v>-31011.96041</v>
      </c>
      <c r="F6742" t="s">
        <v>753</v>
      </c>
      <c r="G6742" t="s">
        <v>775</v>
      </c>
      <c r="H6742" t="s">
        <v>767</v>
      </c>
      <c r="I6742" t="s">
        <v>778</v>
      </c>
    </row>
    <row r="6743" spans="1:9">
      <c r="A6743">
        <v>6742</v>
      </c>
      <c r="B6743" t="s">
        <v>761</v>
      </c>
      <c r="C6743" t="s">
        <v>756</v>
      </c>
      <c r="D6743">
        <v>2046</v>
      </c>
      <c r="E6743">
        <v>-29925.30517</v>
      </c>
      <c r="F6743" t="s">
        <v>753</v>
      </c>
      <c r="G6743" t="s">
        <v>775</v>
      </c>
      <c r="H6743" t="s">
        <v>767</v>
      </c>
      <c r="I6743" t="s">
        <v>778</v>
      </c>
    </row>
    <row r="6744" spans="1:9">
      <c r="A6744">
        <v>6743</v>
      </c>
      <c r="B6744" t="s">
        <v>761</v>
      </c>
      <c r="C6744" t="s">
        <v>756</v>
      </c>
      <c r="D6744">
        <v>2047</v>
      </c>
      <c r="E6744">
        <v>-28858.841540000001</v>
      </c>
      <c r="F6744" t="s">
        <v>753</v>
      </c>
      <c r="G6744" t="s">
        <v>775</v>
      </c>
      <c r="H6744" t="s">
        <v>767</v>
      </c>
      <c r="I6744" t="s">
        <v>778</v>
      </c>
    </row>
    <row r="6745" spans="1:9">
      <c r="A6745">
        <v>6744</v>
      </c>
      <c r="B6745" t="s">
        <v>761</v>
      </c>
      <c r="C6745" t="s">
        <v>756</v>
      </c>
      <c r="D6745">
        <v>2048</v>
      </c>
      <c r="E6745">
        <v>-28029.422259999999</v>
      </c>
      <c r="F6745" t="s">
        <v>753</v>
      </c>
      <c r="G6745" t="s">
        <v>775</v>
      </c>
      <c r="H6745" t="s">
        <v>767</v>
      </c>
      <c r="I6745" t="s">
        <v>778</v>
      </c>
    </row>
    <row r="6746" spans="1:9">
      <c r="A6746">
        <v>6745</v>
      </c>
      <c r="B6746" t="s">
        <v>761</v>
      </c>
      <c r="C6746" t="s">
        <v>756</v>
      </c>
      <c r="D6746">
        <v>2049</v>
      </c>
      <c r="E6746">
        <v>-26736.790420000001</v>
      </c>
      <c r="F6746" t="s">
        <v>753</v>
      </c>
      <c r="G6746" t="s">
        <v>775</v>
      </c>
      <c r="H6746" t="s">
        <v>767</v>
      </c>
      <c r="I6746" t="s">
        <v>778</v>
      </c>
    </row>
    <row r="6747" spans="1:9">
      <c r="A6747">
        <v>6746</v>
      </c>
      <c r="B6747" t="s">
        <v>761</v>
      </c>
      <c r="C6747" t="s">
        <v>756</v>
      </c>
      <c r="D6747">
        <v>2050</v>
      </c>
      <c r="E6747">
        <v>-27204.48387</v>
      </c>
      <c r="F6747" t="s">
        <v>753</v>
      </c>
      <c r="G6747" t="s">
        <v>775</v>
      </c>
      <c r="H6747" t="s">
        <v>767</v>
      </c>
      <c r="I6747" t="s">
        <v>778</v>
      </c>
    </row>
    <row r="6748" spans="1:9">
      <c r="A6748">
        <v>6747</v>
      </c>
      <c r="B6748" t="s">
        <v>761</v>
      </c>
      <c r="C6748" t="s">
        <v>757</v>
      </c>
      <c r="D6748">
        <v>2020</v>
      </c>
      <c r="E6748">
        <v>115.48890830000001</v>
      </c>
      <c r="F6748" t="s">
        <v>753</v>
      </c>
      <c r="G6748" t="s">
        <v>775</v>
      </c>
      <c r="H6748" t="s">
        <v>767</v>
      </c>
      <c r="I6748" t="s">
        <v>778</v>
      </c>
    </row>
    <row r="6749" spans="1:9">
      <c r="A6749">
        <v>6748</v>
      </c>
      <c r="B6749" t="s">
        <v>761</v>
      </c>
      <c r="C6749" t="s">
        <v>757</v>
      </c>
      <c r="D6749">
        <v>2021</v>
      </c>
      <c r="E6749">
        <v>113.56212979999999</v>
      </c>
      <c r="F6749" t="s">
        <v>753</v>
      </c>
      <c r="G6749" t="s">
        <v>775</v>
      </c>
      <c r="H6749" t="s">
        <v>767</v>
      </c>
      <c r="I6749" t="s">
        <v>778</v>
      </c>
    </row>
    <row r="6750" spans="1:9">
      <c r="A6750">
        <v>6749</v>
      </c>
      <c r="B6750" t="s">
        <v>761</v>
      </c>
      <c r="C6750" t="s">
        <v>757</v>
      </c>
      <c r="D6750">
        <v>2022</v>
      </c>
      <c r="E6750">
        <v>125.6161551</v>
      </c>
      <c r="F6750" t="s">
        <v>753</v>
      </c>
      <c r="G6750" t="s">
        <v>775</v>
      </c>
      <c r="H6750" t="s">
        <v>767</v>
      </c>
      <c r="I6750" t="s">
        <v>778</v>
      </c>
    </row>
    <row r="6751" spans="1:9">
      <c r="A6751">
        <v>6750</v>
      </c>
      <c r="B6751" t="s">
        <v>761</v>
      </c>
      <c r="C6751" t="s">
        <v>757</v>
      </c>
      <c r="D6751">
        <v>2023</v>
      </c>
      <c r="E6751">
        <v>137.11654799999999</v>
      </c>
      <c r="F6751" t="s">
        <v>753</v>
      </c>
      <c r="G6751" t="s">
        <v>775</v>
      </c>
      <c r="H6751" t="s">
        <v>767</v>
      </c>
      <c r="I6751" t="s">
        <v>778</v>
      </c>
    </row>
    <row r="6752" spans="1:9">
      <c r="A6752">
        <v>6751</v>
      </c>
      <c r="B6752" t="s">
        <v>761</v>
      </c>
      <c r="C6752" t="s">
        <v>757</v>
      </c>
      <c r="D6752">
        <v>2024</v>
      </c>
      <c r="E6752">
        <v>127.715889</v>
      </c>
      <c r="F6752" t="s">
        <v>753</v>
      </c>
      <c r="G6752" t="s">
        <v>775</v>
      </c>
      <c r="H6752" t="s">
        <v>767</v>
      </c>
      <c r="I6752" t="s">
        <v>778</v>
      </c>
    </row>
    <row r="6753" spans="1:9">
      <c r="A6753">
        <v>6752</v>
      </c>
      <c r="B6753" t="s">
        <v>761</v>
      </c>
      <c r="C6753" t="s">
        <v>757</v>
      </c>
      <c r="D6753">
        <v>2025</v>
      </c>
      <c r="E6753">
        <v>127.715889</v>
      </c>
      <c r="F6753" t="s">
        <v>753</v>
      </c>
      <c r="G6753" t="s">
        <v>775</v>
      </c>
      <c r="H6753" t="s">
        <v>767</v>
      </c>
      <c r="I6753" t="s">
        <v>778</v>
      </c>
    </row>
    <row r="6754" spans="1:9">
      <c r="A6754">
        <v>6753</v>
      </c>
      <c r="B6754" t="s">
        <v>761</v>
      </c>
      <c r="C6754" t="s">
        <v>757</v>
      </c>
      <c r="D6754">
        <v>2026</v>
      </c>
      <c r="E6754">
        <v>127.715889</v>
      </c>
      <c r="F6754" t="s">
        <v>753</v>
      </c>
      <c r="G6754" t="s">
        <v>775</v>
      </c>
      <c r="H6754" t="s">
        <v>767</v>
      </c>
      <c r="I6754" t="s">
        <v>778</v>
      </c>
    </row>
    <row r="6755" spans="1:9">
      <c r="A6755">
        <v>6754</v>
      </c>
      <c r="B6755" t="s">
        <v>761</v>
      </c>
      <c r="C6755" t="s">
        <v>757</v>
      </c>
      <c r="D6755">
        <v>2027</v>
      </c>
      <c r="E6755">
        <v>127.715889</v>
      </c>
      <c r="F6755" t="s">
        <v>753</v>
      </c>
      <c r="G6755" t="s">
        <v>775</v>
      </c>
      <c r="H6755" t="s">
        <v>767</v>
      </c>
      <c r="I6755" t="s">
        <v>778</v>
      </c>
    </row>
    <row r="6756" spans="1:9">
      <c r="A6756">
        <v>6755</v>
      </c>
      <c r="B6756" t="s">
        <v>761</v>
      </c>
      <c r="C6756" t="s">
        <v>757</v>
      </c>
      <c r="D6756">
        <v>2028</v>
      </c>
      <c r="E6756">
        <v>127.715889</v>
      </c>
      <c r="F6756" t="s">
        <v>753</v>
      </c>
      <c r="G6756" t="s">
        <v>775</v>
      </c>
      <c r="H6756" t="s">
        <v>767</v>
      </c>
      <c r="I6756" t="s">
        <v>778</v>
      </c>
    </row>
    <row r="6757" spans="1:9">
      <c r="A6757">
        <v>6756</v>
      </c>
      <c r="B6757" t="s">
        <v>761</v>
      </c>
      <c r="C6757" t="s">
        <v>757</v>
      </c>
      <c r="D6757">
        <v>2029</v>
      </c>
      <c r="E6757">
        <v>127.715889</v>
      </c>
      <c r="F6757" t="s">
        <v>753</v>
      </c>
      <c r="G6757" t="s">
        <v>775</v>
      </c>
      <c r="H6757" t="s">
        <v>767</v>
      </c>
      <c r="I6757" t="s">
        <v>778</v>
      </c>
    </row>
    <row r="6758" spans="1:9">
      <c r="A6758">
        <v>6757</v>
      </c>
      <c r="B6758" t="s">
        <v>761</v>
      </c>
      <c r="C6758" t="s">
        <v>757</v>
      </c>
      <c r="D6758">
        <v>2030</v>
      </c>
      <c r="E6758">
        <v>127.715889</v>
      </c>
      <c r="F6758" t="s">
        <v>753</v>
      </c>
      <c r="G6758" t="s">
        <v>775</v>
      </c>
      <c r="H6758" t="s">
        <v>767</v>
      </c>
      <c r="I6758" t="s">
        <v>778</v>
      </c>
    </row>
    <row r="6759" spans="1:9">
      <c r="A6759">
        <v>6758</v>
      </c>
      <c r="B6759" t="s">
        <v>761</v>
      </c>
      <c r="C6759" t="s">
        <v>757</v>
      </c>
      <c r="D6759">
        <v>2031</v>
      </c>
      <c r="E6759">
        <v>127.715889</v>
      </c>
      <c r="F6759" t="s">
        <v>753</v>
      </c>
      <c r="G6759" t="s">
        <v>775</v>
      </c>
      <c r="H6759" t="s">
        <v>767</v>
      </c>
      <c r="I6759" t="s">
        <v>778</v>
      </c>
    </row>
    <row r="6760" spans="1:9">
      <c r="A6760">
        <v>6759</v>
      </c>
      <c r="B6760" t="s">
        <v>761</v>
      </c>
      <c r="C6760" t="s">
        <v>757</v>
      </c>
      <c r="D6760">
        <v>2032</v>
      </c>
      <c r="E6760">
        <v>127.715889</v>
      </c>
      <c r="F6760" t="s">
        <v>753</v>
      </c>
      <c r="G6760" t="s">
        <v>775</v>
      </c>
      <c r="H6760" t="s">
        <v>767</v>
      </c>
      <c r="I6760" t="s">
        <v>778</v>
      </c>
    </row>
    <row r="6761" spans="1:9">
      <c r="A6761">
        <v>6760</v>
      </c>
      <c r="B6761" t="s">
        <v>761</v>
      </c>
      <c r="C6761" t="s">
        <v>757</v>
      </c>
      <c r="D6761">
        <v>2033</v>
      </c>
      <c r="E6761">
        <v>127.715889</v>
      </c>
      <c r="F6761" t="s">
        <v>753</v>
      </c>
      <c r="G6761" t="s">
        <v>775</v>
      </c>
      <c r="H6761" t="s">
        <v>767</v>
      </c>
      <c r="I6761" t="s">
        <v>778</v>
      </c>
    </row>
    <row r="6762" spans="1:9">
      <c r="A6762">
        <v>6761</v>
      </c>
      <c r="B6762" t="s">
        <v>761</v>
      </c>
      <c r="C6762" t="s">
        <v>757</v>
      </c>
      <c r="D6762">
        <v>2034</v>
      </c>
      <c r="E6762">
        <v>127.715889</v>
      </c>
      <c r="F6762" t="s">
        <v>753</v>
      </c>
      <c r="G6762" t="s">
        <v>775</v>
      </c>
      <c r="H6762" t="s">
        <v>767</v>
      </c>
      <c r="I6762" t="s">
        <v>778</v>
      </c>
    </row>
    <row r="6763" spans="1:9">
      <c r="A6763">
        <v>6762</v>
      </c>
      <c r="B6763" t="s">
        <v>761</v>
      </c>
      <c r="C6763" t="s">
        <v>757</v>
      </c>
      <c r="D6763">
        <v>2035</v>
      </c>
      <c r="E6763">
        <v>127.715889</v>
      </c>
      <c r="F6763" t="s">
        <v>753</v>
      </c>
      <c r="G6763" t="s">
        <v>775</v>
      </c>
      <c r="H6763" t="s">
        <v>767</v>
      </c>
      <c r="I6763" t="s">
        <v>778</v>
      </c>
    </row>
    <row r="6764" spans="1:9">
      <c r="A6764">
        <v>6763</v>
      </c>
      <c r="B6764" t="s">
        <v>761</v>
      </c>
      <c r="C6764" t="s">
        <v>757</v>
      </c>
      <c r="D6764">
        <v>2036</v>
      </c>
      <c r="E6764">
        <v>127.715889</v>
      </c>
      <c r="F6764" t="s">
        <v>753</v>
      </c>
      <c r="G6764" t="s">
        <v>775</v>
      </c>
      <c r="H6764" t="s">
        <v>767</v>
      </c>
      <c r="I6764" t="s">
        <v>778</v>
      </c>
    </row>
    <row r="6765" spans="1:9">
      <c r="A6765">
        <v>6764</v>
      </c>
      <c r="B6765" t="s">
        <v>761</v>
      </c>
      <c r="C6765" t="s">
        <v>757</v>
      </c>
      <c r="D6765">
        <v>2037</v>
      </c>
      <c r="E6765">
        <v>127.715889</v>
      </c>
      <c r="F6765" t="s">
        <v>753</v>
      </c>
      <c r="G6765" t="s">
        <v>775</v>
      </c>
      <c r="H6765" t="s">
        <v>767</v>
      </c>
      <c r="I6765" t="s">
        <v>778</v>
      </c>
    </row>
    <row r="6766" spans="1:9">
      <c r="A6766">
        <v>6765</v>
      </c>
      <c r="B6766" t="s">
        <v>761</v>
      </c>
      <c r="C6766" t="s">
        <v>757</v>
      </c>
      <c r="D6766">
        <v>2038</v>
      </c>
      <c r="E6766">
        <v>127.715889</v>
      </c>
      <c r="F6766" t="s">
        <v>753</v>
      </c>
      <c r="G6766" t="s">
        <v>775</v>
      </c>
      <c r="H6766" t="s">
        <v>767</v>
      </c>
      <c r="I6766" t="s">
        <v>778</v>
      </c>
    </row>
    <row r="6767" spans="1:9">
      <c r="A6767">
        <v>6766</v>
      </c>
      <c r="B6767" t="s">
        <v>761</v>
      </c>
      <c r="C6767" t="s">
        <v>757</v>
      </c>
      <c r="D6767">
        <v>2039</v>
      </c>
      <c r="E6767">
        <v>127.715889</v>
      </c>
      <c r="F6767" t="s">
        <v>753</v>
      </c>
      <c r="G6767" t="s">
        <v>775</v>
      </c>
      <c r="H6767" t="s">
        <v>767</v>
      </c>
      <c r="I6767" t="s">
        <v>778</v>
      </c>
    </row>
    <row r="6768" spans="1:9">
      <c r="A6768">
        <v>6767</v>
      </c>
      <c r="B6768" t="s">
        <v>761</v>
      </c>
      <c r="C6768" t="s">
        <v>757</v>
      </c>
      <c r="D6768">
        <v>2040</v>
      </c>
      <c r="E6768">
        <v>127.715889</v>
      </c>
      <c r="F6768" t="s">
        <v>753</v>
      </c>
      <c r="G6768" t="s">
        <v>775</v>
      </c>
      <c r="H6768" t="s">
        <v>767</v>
      </c>
      <c r="I6768" t="s">
        <v>778</v>
      </c>
    </row>
    <row r="6769" spans="1:9">
      <c r="A6769">
        <v>6768</v>
      </c>
      <c r="B6769" t="s">
        <v>761</v>
      </c>
      <c r="C6769" t="s">
        <v>757</v>
      </c>
      <c r="D6769">
        <v>2041</v>
      </c>
      <c r="E6769">
        <v>127.715889</v>
      </c>
      <c r="F6769" t="s">
        <v>753</v>
      </c>
      <c r="G6769" t="s">
        <v>775</v>
      </c>
      <c r="H6769" t="s">
        <v>767</v>
      </c>
      <c r="I6769" t="s">
        <v>778</v>
      </c>
    </row>
    <row r="6770" spans="1:9">
      <c r="A6770">
        <v>6769</v>
      </c>
      <c r="B6770" t="s">
        <v>761</v>
      </c>
      <c r="C6770" t="s">
        <v>757</v>
      </c>
      <c r="D6770">
        <v>2042</v>
      </c>
      <c r="E6770">
        <v>127.715889</v>
      </c>
      <c r="F6770" t="s">
        <v>753</v>
      </c>
      <c r="G6770" t="s">
        <v>775</v>
      </c>
      <c r="H6770" t="s">
        <v>767</v>
      </c>
      <c r="I6770" t="s">
        <v>778</v>
      </c>
    </row>
    <row r="6771" spans="1:9">
      <c r="A6771">
        <v>6770</v>
      </c>
      <c r="B6771" t="s">
        <v>761</v>
      </c>
      <c r="C6771" t="s">
        <v>757</v>
      </c>
      <c r="D6771">
        <v>2043</v>
      </c>
      <c r="E6771">
        <v>127.715889</v>
      </c>
      <c r="F6771" t="s">
        <v>753</v>
      </c>
      <c r="G6771" t="s">
        <v>775</v>
      </c>
      <c r="H6771" t="s">
        <v>767</v>
      </c>
      <c r="I6771" t="s">
        <v>778</v>
      </c>
    </row>
    <row r="6772" spans="1:9">
      <c r="A6772">
        <v>6771</v>
      </c>
      <c r="B6772" t="s">
        <v>761</v>
      </c>
      <c r="C6772" t="s">
        <v>757</v>
      </c>
      <c r="D6772">
        <v>2044</v>
      </c>
      <c r="E6772">
        <v>127.715889</v>
      </c>
      <c r="F6772" t="s">
        <v>753</v>
      </c>
      <c r="G6772" t="s">
        <v>775</v>
      </c>
      <c r="H6772" t="s">
        <v>767</v>
      </c>
      <c r="I6772" t="s">
        <v>778</v>
      </c>
    </row>
    <row r="6773" spans="1:9">
      <c r="A6773">
        <v>6772</v>
      </c>
      <c r="B6773" t="s">
        <v>761</v>
      </c>
      <c r="C6773" t="s">
        <v>757</v>
      </c>
      <c r="D6773">
        <v>2045</v>
      </c>
      <c r="E6773">
        <v>127.715889</v>
      </c>
      <c r="F6773" t="s">
        <v>753</v>
      </c>
      <c r="G6773" t="s">
        <v>775</v>
      </c>
      <c r="H6773" t="s">
        <v>767</v>
      </c>
      <c r="I6773" t="s">
        <v>778</v>
      </c>
    </row>
    <row r="6774" spans="1:9">
      <c r="A6774">
        <v>6773</v>
      </c>
      <c r="B6774" t="s">
        <v>761</v>
      </c>
      <c r="C6774" t="s">
        <v>757</v>
      </c>
      <c r="D6774">
        <v>2046</v>
      </c>
      <c r="E6774">
        <v>127.715889</v>
      </c>
      <c r="F6774" t="s">
        <v>753</v>
      </c>
      <c r="G6774" t="s">
        <v>775</v>
      </c>
      <c r="H6774" t="s">
        <v>767</v>
      </c>
      <c r="I6774" t="s">
        <v>778</v>
      </c>
    </row>
    <row r="6775" spans="1:9">
      <c r="A6775">
        <v>6774</v>
      </c>
      <c r="B6775" t="s">
        <v>761</v>
      </c>
      <c r="C6775" t="s">
        <v>757</v>
      </c>
      <c r="D6775">
        <v>2047</v>
      </c>
      <c r="E6775">
        <v>127.715889</v>
      </c>
      <c r="F6775" t="s">
        <v>753</v>
      </c>
      <c r="G6775" t="s">
        <v>775</v>
      </c>
      <c r="H6775" t="s">
        <v>767</v>
      </c>
      <c r="I6775" t="s">
        <v>778</v>
      </c>
    </row>
    <row r="6776" spans="1:9">
      <c r="A6776">
        <v>6775</v>
      </c>
      <c r="B6776" t="s">
        <v>761</v>
      </c>
      <c r="C6776" t="s">
        <v>757</v>
      </c>
      <c r="D6776">
        <v>2048</v>
      </c>
      <c r="E6776">
        <v>127.715889</v>
      </c>
      <c r="F6776" t="s">
        <v>753</v>
      </c>
      <c r="G6776" t="s">
        <v>775</v>
      </c>
      <c r="H6776" t="s">
        <v>767</v>
      </c>
      <c r="I6776" t="s">
        <v>778</v>
      </c>
    </row>
    <row r="6777" spans="1:9">
      <c r="A6777">
        <v>6776</v>
      </c>
      <c r="B6777" t="s">
        <v>761</v>
      </c>
      <c r="C6777" t="s">
        <v>757</v>
      </c>
      <c r="D6777">
        <v>2049</v>
      </c>
      <c r="E6777">
        <v>127.715889</v>
      </c>
      <c r="F6777" t="s">
        <v>753</v>
      </c>
      <c r="G6777" t="s">
        <v>775</v>
      </c>
      <c r="H6777" t="s">
        <v>767</v>
      </c>
      <c r="I6777" t="s">
        <v>778</v>
      </c>
    </row>
    <row r="6778" spans="1:9">
      <c r="A6778">
        <v>6777</v>
      </c>
      <c r="B6778" t="s">
        <v>761</v>
      </c>
      <c r="C6778" t="s">
        <v>757</v>
      </c>
      <c r="D6778">
        <v>2050</v>
      </c>
      <c r="E6778">
        <v>127.715889</v>
      </c>
      <c r="F6778" t="s">
        <v>753</v>
      </c>
      <c r="G6778" t="s">
        <v>775</v>
      </c>
      <c r="H6778" t="s">
        <v>767</v>
      </c>
      <c r="I6778" t="s">
        <v>778</v>
      </c>
    </row>
    <row r="6779" spans="1:9">
      <c r="A6779">
        <v>6778</v>
      </c>
      <c r="B6779" t="s">
        <v>762</v>
      </c>
      <c r="C6779" t="s">
        <v>752</v>
      </c>
      <c r="D6779">
        <v>1990</v>
      </c>
      <c r="E6779">
        <v>1240.4314687936931</v>
      </c>
      <c r="F6779" t="s">
        <v>753</v>
      </c>
      <c r="G6779" t="s">
        <v>775</v>
      </c>
      <c r="H6779" t="s">
        <v>767</v>
      </c>
      <c r="I6779" t="s">
        <v>778</v>
      </c>
    </row>
    <row r="6780" spans="1:9">
      <c r="A6780">
        <v>6779</v>
      </c>
      <c r="B6780" t="s">
        <v>762</v>
      </c>
      <c r="C6780" t="s">
        <v>752</v>
      </c>
      <c r="D6780">
        <v>1991</v>
      </c>
      <c r="E6780">
        <v>1213.518610854713</v>
      </c>
      <c r="F6780" t="s">
        <v>753</v>
      </c>
      <c r="G6780" t="s">
        <v>775</v>
      </c>
      <c r="H6780" t="s">
        <v>767</v>
      </c>
      <c r="I6780" t="s">
        <v>778</v>
      </c>
    </row>
    <row r="6781" spans="1:9">
      <c r="A6781">
        <v>6780</v>
      </c>
      <c r="B6781" t="s">
        <v>762</v>
      </c>
      <c r="C6781" t="s">
        <v>752</v>
      </c>
      <c r="D6781">
        <v>1992</v>
      </c>
      <c r="E6781">
        <v>1163.806171800868</v>
      </c>
      <c r="F6781" t="s">
        <v>753</v>
      </c>
      <c r="G6781" t="s">
        <v>775</v>
      </c>
      <c r="H6781" t="s">
        <v>767</v>
      </c>
      <c r="I6781" t="s">
        <v>778</v>
      </c>
    </row>
    <row r="6782" spans="1:9">
      <c r="A6782">
        <v>6781</v>
      </c>
      <c r="B6782" t="s">
        <v>762</v>
      </c>
      <c r="C6782" t="s">
        <v>752</v>
      </c>
      <c r="D6782">
        <v>1993</v>
      </c>
      <c r="E6782">
        <v>1243.887379777761</v>
      </c>
      <c r="F6782" t="s">
        <v>753</v>
      </c>
      <c r="G6782" t="s">
        <v>775</v>
      </c>
      <c r="H6782" t="s">
        <v>767</v>
      </c>
      <c r="I6782" t="s">
        <v>778</v>
      </c>
    </row>
    <row r="6783" spans="1:9">
      <c r="A6783">
        <v>6782</v>
      </c>
      <c r="B6783" t="s">
        <v>762</v>
      </c>
      <c r="C6783" t="s">
        <v>752</v>
      </c>
      <c r="D6783">
        <v>1994</v>
      </c>
      <c r="E6783">
        <v>1327.129206522329</v>
      </c>
      <c r="F6783" t="s">
        <v>753</v>
      </c>
      <c r="G6783" t="s">
        <v>775</v>
      </c>
      <c r="H6783" t="s">
        <v>767</v>
      </c>
      <c r="I6783" t="s">
        <v>778</v>
      </c>
    </row>
    <row r="6784" spans="1:9">
      <c r="A6784">
        <v>6783</v>
      </c>
      <c r="B6784" t="s">
        <v>762</v>
      </c>
      <c r="C6784" t="s">
        <v>752</v>
      </c>
      <c r="D6784">
        <v>1995</v>
      </c>
      <c r="E6784">
        <v>1119.9378086325189</v>
      </c>
      <c r="F6784" t="s">
        <v>753</v>
      </c>
      <c r="G6784" t="s">
        <v>775</v>
      </c>
      <c r="H6784" t="s">
        <v>767</v>
      </c>
      <c r="I6784" t="s">
        <v>778</v>
      </c>
    </row>
    <row r="6785" spans="1:9">
      <c r="A6785">
        <v>6784</v>
      </c>
      <c r="B6785" t="s">
        <v>762</v>
      </c>
      <c r="C6785" t="s">
        <v>752</v>
      </c>
      <c r="D6785">
        <v>1996</v>
      </c>
      <c r="E6785">
        <v>1394.260840224734</v>
      </c>
      <c r="F6785" t="s">
        <v>753</v>
      </c>
      <c r="G6785" t="s">
        <v>775</v>
      </c>
      <c r="H6785" t="s">
        <v>767</v>
      </c>
      <c r="I6785" t="s">
        <v>778</v>
      </c>
    </row>
    <row r="6786" spans="1:9">
      <c r="A6786">
        <v>6785</v>
      </c>
      <c r="B6786" t="s">
        <v>762</v>
      </c>
      <c r="C6786" t="s">
        <v>752</v>
      </c>
      <c r="D6786">
        <v>1997</v>
      </c>
      <c r="E6786">
        <v>1365.170407471049</v>
      </c>
      <c r="F6786" t="s">
        <v>753</v>
      </c>
      <c r="G6786" t="s">
        <v>775</v>
      </c>
      <c r="H6786" t="s">
        <v>767</v>
      </c>
      <c r="I6786" t="s">
        <v>778</v>
      </c>
    </row>
    <row r="6787" spans="1:9">
      <c r="A6787">
        <v>6786</v>
      </c>
      <c r="B6787" t="s">
        <v>762</v>
      </c>
      <c r="C6787" t="s">
        <v>752</v>
      </c>
      <c r="D6787">
        <v>1998</v>
      </c>
      <c r="E6787">
        <v>1353.9295399977379</v>
      </c>
      <c r="F6787" t="s">
        <v>753</v>
      </c>
      <c r="G6787" t="s">
        <v>775</v>
      </c>
      <c r="H6787" t="s">
        <v>767</v>
      </c>
      <c r="I6787" t="s">
        <v>778</v>
      </c>
    </row>
    <row r="6788" spans="1:9">
      <c r="A6788">
        <v>6787</v>
      </c>
      <c r="B6788" t="s">
        <v>762</v>
      </c>
      <c r="C6788" t="s">
        <v>752</v>
      </c>
      <c r="D6788">
        <v>1999</v>
      </c>
      <c r="E6788">
        <v>1336.3556530758019</v>
      </c>
      <c r="F6788" t="s">
        <v>753</v>
      </c>
      <c r="G6788" t="s">
        <v>775</v>
      </c>
      <c r="H6788" t="s">
        <v>767</v>
      </c>
      <c r="I6788" t="s">
        <v>778</v>
      </c>
    </row>
    <row r="6789" spans="1:9">
      <c r="A6789">
        <v>6788</v>
      </c>
      <c r="B6789" t="s">
        <v>762</v>
      </c>
      <c r="C6789" t="s">
        <v>752</v>
      </c>
      <c r="D6789">
        <v>2000</v>
      </c>
      <c r="E6789">
        <v>1264.170038927738</v>
      </c>
      <c r="F6789" t="s">
        <v>753</v>
      </c>
      <c r="G6789" t="s">
        <v>775</v>
      </c>
      <c r="H6789" t="s">
        <v>767</v>
      </c>
      <c r="I6789" t="s">
        <v>778</v>
      </c>
    </row>
    <row r="6790" spans="1:9">
      <c r="A6790">
        <v>6789</v>
      </c>
      <c r="B6790" t="s">
        <v>762</v>
      </c>
      <c r="C6790" t="s">
        <v>752</v>
      </c>
      <c r="D6790">
        <v>2001</v>
      </c>
      <c r="E6790">
        <v>1303.4221309134689</v>
      </c>
      <c r="F6790" t="s">
        <v>753</v>
      </c>
      <c r="G6790" t="s">
        <v>775</v>
      </c>
      <c r="H6790" t="s">
        <v>767</v>
      </c>
      <c r="I6790" t="s">
        <v>778</v>
      </c>
    </row>
    <row r="6791" spans="1:9">
      <c r="A6791">
        <v>6790</v>
      </c>
      <c r="B6791" t="s">
        <v>762</v>
      </c>
      <c r="C6791" t="s">
        <v>752</v>
      </c>
      <c r="D6791">
        <v>2002</v>
      </c>
      <c r="E6791">
        <v>1189.6981663523991</v>
      </c>
      <c r="F6791" t="s">
        <v>753</v>
      </c>
      <c r="G6791" t="s">
        <v>775</v>
      </c>
      <c r="H6791" t="s">
        <v>767</v>
      </c>
      <c r="I6791" t="s">
        <v>778</v>
      </c>
    </row>
    <row r="6792" spans="1:9">
      <c r="A6792">
        <v>6791</v>
      </c>
      <c r="B6792" t="s">
        <v>762</v>
      </c>
      <c r="C6792" t="s">
        <v>752</v>
      </c>
      <c r="D6792">
        <v>2003</v>
      </c>
      <c r="E6792">
        <v>1045.3597396662369</v>
      </c>
      <c r="F6792" t="s">
        <v>753</v>
      </c>
      <c r="G6792" t="s">
        <v>775</v>
      </c>
      <c r="H6792" t="s">
        <v>767</v>
      </c>
      <c r="I6792" t="s">
        <v>778</v>
      </c>
    </row>
    <row r="6793" spans="1:9">
      <c r="A6793">
        <v>6792</v>
      </c>
      <c r="B6793" t="s">
        <v>762</v>
      </c>
      <c r="C6793" t="s">
        <v>752</v>
      </c>
      <c r="D6793">
        <v>2004</v>
      </c>
      <c r="E6793">
        <v>1079.9375797810019</v>
      </c>
      <c r="F6793" t="s">
        <v>753</v>
      </c>
      <c r="G6793" t="s">
        <v>775</v>
      </c>
      <c r="H6793" t="s">
        <v>767</v>
      </c>
      <c r="I6793" t="s">
        <v>778</v>
      </c>
    </row>
    <row r="6794" spans="1:9">
      <c r="A6794">
        <v>6793</v>
      </c>
      <c r="B6794" t="s">
        <v>762</v>
      </c>
      <c r="C6794" t="s">
        <v>752</v>
      </c>
      <c r="D6794">
        <v>2005</v>
      </c>
      <c r="E6794">
        <v>1232.5721388107199</v>
      </c>
      <c r="F6794" t="s">
        <v>753</v>
      </c>
      <c r="G6794" t="s">
        <v>775</v>
      </c>
      <c r="H6794" t="s">
        <v>767</v>
      </c>
      <c r="I6794" t="s">
        <v>778</v>
      </c>
    </row>
    <row r="6795" spans="1:9">
      <c r="A6795">
        <v>6794</v>
      </c>
      <c r="B6795" t="s">
        <v>762</v>
      </c>
      <c r="C6795" t="s">
        <v>752</v>
      </c>
      <c r="D6795">
        <v>2006</v>
      </c>
      <c r="E6795">
        <v>1599.827044793841</v>
      </c>
      <c r="F6795" t="s">
        <v>753</v>
      </c>
      <c r="G6795" t="s">
        <v>775</v>
      </c>
      <c r="H6795" t="s">
        <v>767</v>
      </c>
      <c r="I6795" t="s">
        <v>778</v>
      </c>
    </row>
    <row r="6796" spans="1:9">
      <c r="A6796">
        <v>6795</v>
      </c>
      <c r="B6796" t="s">
        <v>762</v>
      </c>
      <c r="C6796" t="s">
        <v>752</v>
      </c>
      <c r="D6796">
        <v>2007</v>
      </c>
      <c r="E6796">
        <v>1339.0480964758431</v>
      </c>
      <c r="F6796" t="s">
        <v>753</v>
      </c>
      <c r="G6796" t="s">
        <v>775</v>
      </c>
      <c r="H6796" t="s">
        <v>767</v>
      </c>
      <c r="I6796" t="s">
        <v>778</v>
      </c>
    </row>
    <row r="6797" spans="1:9">
      <c r="A6797">
        <v>6796</v>
      </c>
      <c r="B6797" t="s">
        <v>762</v>
      </c>
      <c r="C6797" t="s">
        <v>752</v>
      </c>
      <c r="D6797">
        <v>2008</v>
      </c>
      <c r="E6797">
        <v>1084.9973782052109</v>
      </c>
      <c r="F6797" t="s">
        <v>753</v>
      </c>
      <c r="G6797" t="s">
        <v>775</v>
      </c>
      <c r="H6797" t="s">
        <v>767</v>
      </c>
      <c r="I6797" t="s">
        <v>778</v>
      </c>
    </row>
    <row r="6798" spans="1:9">
      <c r="A6798">
        <v>6797</v>
      </c>
      <c r="B6798" t="s">
        <v>762</v>
      </c>
      <c r="C6798" t="s">
        <v>752</v>
      </c>
      <c r="D6798">
        <v>2009</v>
      </c>
      <c r="E6798">
        <v>1235.3487287746659</v>
      </c>
      <c r="F6798" t="s">
        <v>753</v>
      </c>
      <c r="G6798" t="s">
        <v>775</v>
      </c>
      <c r="H6798" t="s">
        <v>767</v>
      </c>
      <c r="I6798" t="s">
        <v>778</v>
      </c>
    </row>
    <row r="6799" spans="1:9">
      <c r="A6799">
        <v>6798</v>
      </c>
      <c r="B6799" t="s">
        <v>762</v>
      </c>
      <c r="C6799" t="s">
        <v>752</v>
      </c>
      <c r="D6799">
        <v>2010</v>
      </c>
      <c r="E6799">
        <v>1551.122434965763</v>
      </c>
      <c r="F6799" t="s">
        <v>753</v>
      </c>
      <c r="G6799" t="s">
        <v>775</v>
      </c>
      <c r="H6799" t="s">
        <v>767</v>
      </c>
      <c r="I6799" t="s">
        <v>778</v>
      </c>
    </row>
    <row r="6800" spans="1:9">
      <c r="A6800">
        <v>6799</v>
      </c>
      <c r="B6800" t="s">
        <v>762</v>
      </c>
      <c r="C6800" t="s">
        <v>752</v>
      </c>
      <c r="D6800">
        <v>2011</v>
      </c>
      <c r="E6800">
        <v>1444.0056316652181</v>
      </c>
      <c r="F6800" t="s">
        <v>753</v>
      </c>
      <c r="G6800" t="s">
        <v>775</v>
      </c>
      <c r="H6800" t="s">
        <v>767</v>
      </c>
      <c r="I6800" t="s">
        <v>778</v>
      </c>
    </row>
    <row r="6801" spans="1:9">
      <c r="A6801">
        <v>6800</v>
      </c>
      <c r="B6801" t="s">
        <v>762</v>
      </c>
      <c r="C6801" t="s">
        <v>752</v>
      </c>
      <c r="D6801">
        <v>2012</v>
      </c>
      <c r="E6801">
        <v>1098.0895641820689</v>
      </c>
      <c r="F6801" t="s">
        <v>753</v>
      </c>
      <c r="G6801" t="s">
        <v>775</v>
      </c>
      <c r="H6801" t="s">
        <v>767</v>
      </c>
      <c r="I6801" t="s">
        <v>778</v>
      </c>
    </row>
    <row r="6802" spans="1:9">
      <c r="A6802">
        <v>6801</v>
      </c>
      <c r="B6802" t="s">
        <v>762</v>
      </c>
      <c r="C6802" t="s">
        <v>752</v>
      </c>
      <c r="D6802">
        <v>2013</v>
      </c>
      <c r="E6802">
        <v>877.45808298765905</v>
      </c>
      <c r="F6802" t="s">
        <v>753</v>
      </c>
      <c r="G6802" t="s">
        <v>775</v>
      </c>
      <c r="H6802" t="s">
        <v>767</v>
      </c>
      <c r="I6802" t="s">
        <v>778</v>
      </c>
    </row>
    <row r="6803" spans="1:9">
      <c r="A6803">
        <v>6802</v>
      </c>
      <c r="B6803" t="s">
        <v>762</v>
      </c>
      <c r="C6803" t="s">
        <v>752</v>
      </c>
      <c r="D6803">
        <v>2014</v>
      </c>
      <c r="E6803">
        <v>854.82788459596475</v>
      </c>
      <c r="F6803" t="s">
        <v>753</v>
      </c>
      <c r="G6803" t="s">
        <v>775</v>
      </c>
      <c r="H6803" t="s">
        <v>767</v>
      </c>
      <c r="I6803" t="s">
        <v>778</v>
      </c>
    </row>
    <row r="6804" spans="1:9">
      <c r="A6804">
        <v>6803</v>
      </c>
      <c r="B6804" t="s">
        <v>762</v>
      </c>
      <c r="C6804" t="s">
        <v>752</v>
      </c>
      <c r="D6804">
        <v>2015</v>
      </c>
      <c r="E6804">
        <v>884.19355422618662</v>
      </c>
      <c r="F6804" t="s">
        <v>753</v>
      </c>
      <c r="G6804" t="s">
        <v>775</v>
      </c>
      <c r="H6804" t="s">
        <v>767</v>
      </c>
      <c r="I6804" t="s">
        <v>778</v>
      </c>
    </row>
    <row r="6805" spans="1:9">
      <c r="A6805">
        <v>6804</v>
      </c>
      <c r="B6805" t="s">
        <v>762</v>
      </c>
      <c r="C6805" t="s">
        <v>752</v>
      </c>
      <c r="D6805">
        <v>2016</v>
      </c>
      <c r="E6805">
        <v>792.23198020781103</v>
      </c>
      <c r="F6805" t="s">
        <v>753</v>
      </c>
      <c r="G6805" t="s">
        <v>775</v>
      </c>
      <c r="H6805" t="s">
        <v>767</v>
      </c>
      <c r="I6805" t="s">
        <v>778</v>
      </c>
    </row>
    <row r="6806" spans="1:9">
      <c r="A6806">
        <v>6805</v>
      </c>
      <c r="B6806" t="s">
        <v>762</v>
      </c>
      <c r="C6806" t="s">
        <v>752</v>
      </c>
      <c r="D6806">
        <v>2017</v>
      </c>
      <c r="E6806">
        <v>663.33463145432177</v>
      </c>
      <c r="F6806" t="s">
        <v>753</v>
      </c>
      <c r="G6806" t="s">
        <v>775</v>
      </c>
      <c r="H6806" t="s">
        <v>767</v>
      </c>
      <c r="I6806" t="s">
        <v>778</v>
      </c>
    </row>
    <row r="6807" spans="1:9">
      <c r="A6807">
        <v>6806</v>
      </c>
      <c r="B6807" t="s">
        <v>762</v>
      </c>
      <c r="C6807" t="s">
        <v>752</v>
      </c>
      <c r="D6807">
        <v>2018</v>
      </c>
      <c r="E6807">
        <v>656.49612444985792</v>
      </c>
      <c r="F6807" t="s">
        <v>753</v>
      </c>
      <c r="G6807" t="s">
        <v>775</v>
      </c>
      <c r="H6807" t="s">
        <v>767</v>
      </c>
      <c r="I6807" t="s">
        <v>778</v>
      </c>
    </row>
    <row r="6808" spans="1:9">
      <c r="A6808">
        <v>6807</v>
      </c>
      <c r="B6808" t="s">
        <v>762</v>
      </c>
      <c r="C6808" t="s">
        <v>752</v>
      </c>
      <c r="D6808">
        <v>2019</v>
      </c>
      <c r="E6808">
        <v>585.73771851454433</v>
      </c>
      <c r="F6808" t="s">
        <v>753</v>
      </c>
      <c r="G6808" t="s">
        <v>775</v>
      </c>
      <c r="H6808" t="s">
        <v>767</v>
      </c>
      <c r="I6808" t="s">
        <v>778</v>
      </c>
    </row>
    <row r="6809" spans="1:9">
      <c r="A6809">
        <v>6808</v>
      </c>
      <c r="B6809" t="s">
        <v>762</v>
      </c>
      <c r="C6809" t="s">
        <v>752</v>
      </c>
      <c r="D6809">
        <v>2020</v>
      </c>
      <c r="E6809">
        <v>574.61003017919188</v>
      </c>
      <c r="F6809" t="s">
        <v>753</v>
      </c>
      <c r="G6809" t="s">
        <v>775</v>
      </c>
      <c r="H6809" t="s">
        <v>767</v>
      </c>
      <c r="I6809" t="s">
        <v>778</v>
      </c>
    </row>
    <row r="6810" spans="1:9">
      <c r="A6810">
        <v>6809</v>
      </c>
      <c r="B6810" t="s">
        <v>762</v>
      </c>
      <c r="C6810" t="s">
        <v>752</v>
      </c>
      <c r="D6810">
        <v>2021</v>
      </c>
      <c r="E6810">
        <v>563.73188594077271</v>
      </c>
      <c r="F6810" t="s">
        <v>753</v>
      </c>
      <c r="G6810" t="s">
        <v>775</v>
      </c>
      <c r="H6810" t="s">
        <v>767</v>
      </c>
      <c r="I6810" t="s">
        <v>778</v>
      </c>
    </row>
    <row r="6811" spans="1:9">
      <c r="A6811">
        <v>6810</v>
      </c>
      <c r="B6811" t="s">
        <v>762</v>
      </c>
      <c r="C6811" t="s">
        <v>752</v>
      </c>
      <c r="D6811">
        <v>2022</v>
      </c>
      <c r="E6811">
        <v>551.01339976466829</v>
      </c>
      <c r="F6811" t="s">
        <v>753</v>
      </c>
      <c r="G6811" t="s">
        <v>775</v>
      </c>
      <c r="H6811" t="s">
        <v>767</v>
      </c>
      <c r="I6811" t="s">
        <v>778</v>
      </c>
    </row>
    <row r="6812" spans="1:9">
      <c r="A6812">
        <v>6811</v>
      </c>
      <c r="B6812" t="s">
        <v>762</v>
      </c>
      <c r="C6812" t="s">
        <v>752</v>
      </c>
      <c r="D6812">
        <v>2023</v>
      </c>
      <c r="E6812">
        <v>514.55258103788924</v>
      </c>
      <c r="F6812" t="s">
        <v>753</v>
      </c>
      <c r="G6812" t="s">
        <v>775</v>
      </c>
      <c r="H6812" t="s">
        <v>767</v>
      </c>
      <c r="I6812" t="s">
        <v>778</v>
      </c>
    </row>
    <row r="6813" spans="1:9">
      <c r="A6813">
        <v>6812</v>
      </c>
      <c r="B6813" t="s">
        <v>762</v>
      </c>
      <c r="C6813" t="s">
        <v>752</v>
      </c>
      <c r="D6813">
        <v>2024</v>
      </c>
      <c r="E6813">
        <v>391.67771729999998</v>
      </c>
      <c r="F6813" t="s">
        <v>753</v>
      </c>
      <c r="G6813" t="s">
        <v>775</v>
      </c>
      <c r="H6813" t="s">
        <v>767</v>
      </c>
      <c r="I6813" t="s">
        <v>778</v>
      </c>
    </row>
    <row r="6814" spans="1:9">
      <c r="A6814">
        <v>6813</v>
      </c>
      <c r="B6814" t="s">
        <v>762</v>
      </c>
      <c r="C6814" t="s">
        <v>752</v>
      </c>
      <c r="D6814">
        <v>2025</v>
      </c>
      <c r="E6814">
        <v>416.3075705</v>
      </c>
      <c r="F6814" t="s">
        <v>753</v>
      </c>
      <c r="G6814" t="s">
        <v>775</v>
      </c>
      <c r="H6814" t="s">
        <v>767</v>
      </c>
      <c r="I6814" t="s">
        <v>778</v>
      </c>
    </row>
    <row r="6815" spans="1:9">
      <c r="A6815">
        <v>6814</v>
      </c>
      <c r="B6815" t="s">
        <v>762</v>
      </c>
      <c r="C6815" t="s">
        <v>752</v>
      </c>
      <c r="D6815">
        <v>2026</v>
      </c>
      <c r="E6815">
        <v>424.21279399999997</v>
      </c>
      <c r="F6815" t="s">
        <v>753</v>
      </c>
      <c r="G6815" t="s">
        <v>775</v>
      </c>
      <c r="H6815" t="s">
        <v>767</v>
      </c>
      <c r="I6815" t="s">
        <v>778</v>
      </c>
    </row>
    <row r="6816" spans="1:9">
      <c r="A6816">
        <v>6815</v>
      </c>
      <c r="B6816" t="s">
        <v>762</v>
      </c>
      <c r="C6816" t="s">
        <v>752</v>
      </c>
      <c r="D6816">
        <v>2027</v>
      </c>
      <c r="E6816">
        <v>419.79083120000001</v>
      </c>
      <c r="F6816" t="s">
        <v>753</v>
      </c>
      <c r="G6816" t="s">
        <v>775</v>
      </c>
      <c r="H6816" t="s">
        <v>767</v>
      </c>
      <c r="I6816" t="s">
        <v>778</v>
      </c>
    </row>
    <row r="6817" spans="1:9">
      <c r="A6817">
        <v>6816</v>
      </c>
      <c r="B6817" t="s">
        <v>762</v>
      </c>
      <c r="C6817" t="s">
        <v>752</v>
      </c>
      <c r="D6817">
        <v>2028</v>
      </c>
      <c r="E6817">
        <v>374.10723200000001</v>
      </c>
      <c r="F6817" t="s">
        <v>753</v>
      </c>
      <c r="G6817" t="s">
        <v>775</v>
      </c>
      <c r="H6817" t="s">
        <v>767</v>
      </c>
      <c r="I6817" t="s">
        <v>778</v>
      </c>
    </row>
    <row r="6818" spans="1:9">
      <c r="A6818">
        <v>6817</v>
      </c>
      <c r="B6818" t="s">
        <v>762</v>
      </c>
      <c r="C6818" t="s">
        <v>752</v>
      </c>
      <c r="D6818">
        <v>2029</v>
      </c>
      <c r="E6818">
        <v>371.38993599999998</v>
      </c>
      <c r="F6818" t="s">
        <v>753</v>
      </c>
      <c r="G6818" t="s">
        <v>775</v>
      </c>
      <c r="H6818" t="s">
        <v>767</v>
      </c>
      <c r="I6818" t="s">
        <v>778</v>
      </c>
    </row>
    <row r="6819" spans="1:9">
      <c r="A6819">
        <v>6818</v>
      </c>
      <c r="B6819" t="s">
        <v>762</v>
      </c>
      <c r="C6819" t="s">
        <v>752</v>
      </c>
      <c r="D6819">
        <v>2030</v>
      </c>
      <c r="E6819">
        <v>368.88438400000001</v>
      </c>
      <c r="F6819" t="s">
        <v>753</v>
      </c>
      <c r="G6819" t="s">
        <v>775</v>
      </c>
      <c r="H6819" t="s">
        <v>767</v>
      </c>
      <c r="I6819" t="s">
        <v>778</v>
      </c>
    </row>
    <row r="6820" spans="1:9">
      <c r="A6820">
        <v>6819</v>
      </c>
      <c r="B6820" t="s">
        <v>762</v>
      </c>
      <c r="C6820" t="s">
        <v>752</v>
      </c>
      <c r="D6820">
        <v>2031</v>
      </c>
      <c r="E6820">
        <v>366.05089829999997</v>
      </c>
      <c r="F6820" t="s">
        <v>753</v>
      </c>
      <c r="G6820" t="s">
        <v>775</v>
      </c>
      <c r="H6820" t="s">
        <v>767</v>
      </c>
      <c r="I6820" t="s">
        <v>778</v>
      </c>
    </row>
    <row r="6821" spans="1:9">
      <c r="A6821">
        <v>6820</v>
      </c>
      <c r="B6821" t="s">
        <v>762</v>
      </c>
      <c r="C6821" t="s">
        <v>752</v>
      </c>
      <c r="D6821">
        <v>2032</v>
      </c>
      <c r="E6821">
        <v>365.95850239999999</v>
      </c>
      <c r="F6821" t="s">
        <v>753</v>
      </c>
      <c r="G6821" t="s">
        <v>775</v>
      </c>
      <c r="H6821" t="s">
        <v>767</v>
      </c>
      <c r="I6821" t="s">
        <v>778</v>
      </c>
    </row>
    <row r="6822" spans="1:9">
      <c r="A6822">
        <v>6821</v>
      </c>
      <c r="B6822" t="s">
        <v>762</v>
      </c>
      <c r="C6822" t="s">
        <v>752</v>
      </c>
      <c r="D6822">
        <v>2033</v>
      </c>
      <c r="E6822">
        <v>363.6494975</v>
      </c>
      <c r="F6822" t="s">
        <v>753</v>
      </c>
      <c r="G6822" t="s">
        <v>775</v>
      </c>
      <c r="H6822" t="s">
        <v>767</v>
      </c>
      <c r="I6822" t="s">
        <v>778</v>
      </c>
    </row>
    <row r="6823" spans="1:9">
      <c r="A6823">
        <v>6822</v>
      </c>
      <c r="B6823" t="s">
        <v>762</v>
      </c>
      <c r="C6823" t="s">
        <v>752</v>
      </c>
      <c r="D6823">
        <v>2034</v>
      </c>
      <c r="E6823">
        <v>359.28108109999999</v>
      </c>
      <c r="F6823" t="s">
        <v>753</v>
      </c>
      <c r="G6823" t="s">
        <v>775</v>
      </c>
      <c r="H6823" t="s">
        <v>767</v>
      </c>
      <c r="I6823" t="s">
        <v>778</v>
      </c>
    </row>
    <row r="6824" spans="1:9">
      <c r="A6824">
        <v>6823</v>
      </c>
      <c r="B6824" t="s">
        <v>762</v>
      </c>
      <c r="C6824" t="s">
        <v>752</v>
      </c>
      <c r="D6824">
        <v>2035</v>
      </c>
      <c r="E6824">
        <v>353.48954780000003</v>
      </c>
      <c r="F6824" t="s">
        <v>753</v>
      </c>
      <c r="G6824" t="s">
        <v>775</v>
      </c>
      <c r="H6824" t="s">
        <v>767</v>
      </c>
      <c r="I6824" t="s">
        <v>778</v>
      </c>
    </row>
    <row r="6825" spans="1:9">
      <c r="A6825">
        <v>6824</v>
      </c>
      <c r="B6825" t="s">
        <v>762</v>
      </c>
      <c r="C6825" t="s">
        <v>752</v>
      </c>
      <c r="D6825">
        <v>2036</v>
      </c>
      <c r="E6825">
        <v>347.95802099999997</v>
      </c>
      <c r="F6825" t="s">
        <v>753</v>
      </c>
      <c r="G6825" t="s">
        <v>775</v>
      </c>
      <c r="H6825" t="s">
        <v>767</v>
      </c>
      <c r="I6825" t="s">
        <v>778</v>
      </c>
    </row>
    <row r="6826" spans="1:9">
      <c r="A6826">
        <v>6825</v>
      </c>
      <c r="B6826" t="s">
        <v>762</v>
      </c>
      <c r="C6826" t="s">
        <v>752</v>
      </c>
      <c r="D6826">
        <v>2037</v>
      </c>
      <c r="E6826">
        <v>344.08737189999999</v>
      </c>
      <c r="F6826" t="s">
        <v>753</v>
      </c>
      <c r="G6826" t="s">
        <v>775</v>
      </c>
      <c r="H6826" t="s">
        <v>767</v>
      </c>
      <c r="I6826" t="s">
        <v>778</v>
      </c>
    </row>
    <row r="6827" spans="1:9">
      <c r="A6827">
        <v>6826</v>
      </c>
      <c r="B6827" t="s">
        <v>762</v>
      </c>
      <c r="C6827" t="s">
        <v>752</v>
      </c>
      <c r="D6827">
        <v>2038</v>
      </c>
      <c r="E6827">
        <v>340.90582740000002</v>
      </c>
      <c r="F6827" t="s">
        <v>753</v>
      </c>
      <c r="G6827" t="s">
        <v>775</v>
      </c>
      <c r="H6827" t="s">
        <v>767</v>
      </c>
      <c r="I6827" t="s">
        <v>778</v>
      </c>
    </row>
    <row r="6828" spans="1:9">
      <c r="A6828">
        <v>6827</v>
      </c>
      <c r="B6828" t="s">
        <v>762</v>
      </c>
      <c r="C6828" t="s">
        <v>752</v>
      </c>
      <c r="D6828">
        <v>2039</v>
      </c>
      <c r="E6828">
        <v>336.7101237</v>
      </c>
      <c r="F6828" t="s">
        <v>753</v>
      </c>
      <c r="G6828" t="s">
        <v>775</v>
      </c>
      <c r="H6828" t="s">
        <v>767</v>
      </c>
      <c r="I6828" t="s">
        <v>778</v>
      </c>
    </row>
    <row r="6829" spans="1:9">
      <c r="A6829">
        <v>6828</v>
      </c>
      <c r="B6829" t="s">
        <v>762</v>
      </c>
      <c r="C6829" t="s">
        <v>752</v>
      </c>
      <c r="D6829">
        <v>2040</v>
      </c>
      <c r="E6829">
        <v>329.5612974</v>
      </c>
      <c r="F6829" t="s">
        <v>753</v>
      </c>
      <c r="G6829" t="s">
        <v>775</v>
      </c>
      <c r="H6829" t="s">
        <v>767</v>
      </c>
      <c r="I6829" t="s">
        <v>778</v>
      </c>
    </row>
    <row r="6830" spans="1:9">
      <c r="A6830">
        <v>6829</v>
      </c>
      <c r="B6830" t="s">
        <v>762</v>
      </c>
      <c r="C6830" t="s">
        <v>752</v>
      </c>
      <c r="D6830">
        <v>2041</v>
      </c>
      <c r="E6830">
        <v>330.21479190000002</v>
      </c>
      <c r="F6830" t="s">
        <v>753</v>
      </c>
      <c r="G6830" t="s">
        <v>775</v>
      </c>
      <c r="H6830" t="s">
        <v>767</v>
      </c>
      <c r="I6830" t="s">
        <v>778</v>
      </c>
    </row>
    <row r="6831" spans="1:9">
      <c r="A6831">
        <v>6830</v>
      </c>
      <c r="B6831" t="s">
        <v>762</v>
      </c>
      <c r="C6831" t="s">
        <v>752</v>
      </c>
      <c r="D6831">
        <v>2042</v>
      </c>
      <c r="E6831">
        <v>326.22292670000002</v>
      </c>
      <c r="F6831" t="s">
        <v>753</v>
      </c>
      <c r="G6831" t="s">
        <v>775</v>
      </c>
      <c r="H6831" t="s">
        <v>767</v>
      </c>
      <c r="I6831" t="s">
        <v>778</v>
      </c>
    </row>
    <row r="6832" spans="1:9">
      <c r="A6832">
        <v>6831</v>
      </c>
      <c r="B6832" t="s">
        <v>762</v>
      </c>
      <c r="C6832" t="s">
        <v>752</v>
      </c>
      <c r="D6832">
        <v>2043</v>
      </c>
      <c r="E6832">
        <v>324.39136189999999</v>
      </c>
      <c r="F6832" t="s">
        <v>753</v>
      </c>
      <c r="G6832" t="s">
        <v>775</v>
      </c>
      <c r="H6832" t="s">
        <v>767</v>
      </c>
      <c r="I6832" t="s">
        <v>778</v>
      </c>
    </row>
    <row r="6833" spans="1:9">
      <c r="A6833">
        <v>6832</v>
      </c>
      <c r="B6833" t="s">
        <v>762</v>
      </c>
      <c r="C6833" t="s">
        <v>752</v>
      </c>
      <c r="D6833">
        <v>2044</v>
      </c>
      <c r="E6833">
        <v>333.8498889</v>
      </c>
      <c r="F6833" t="s">
        <v>753</v>
      </c>
      <c r="G6833" t="s">
        <v>775</v>
      </c>
      <c r="H6833" t="s">
        <v>767</v>
      </c>
      <c r="I6833" t="s">
        <v>778</v>
      </c>
    </row>
    <row r="6834" spans="1:9">
      <c r="A6834">
        <v>6833</v>
      </c>
      <c r="B6834" t="s">
        <v>762</v>
      </c>
      <c r="C6834" t="s">
        <v>752</v>
      </c>
      <c r="D6834">
        <v>2045</v>
      </c>
      <c r="E6834">
        <v>332.56280370000002</v>
      </c>
      <c r="F6834" t="s">
        <v>753</v>
      </c>
      <c r="G6834" t="s">
        <v>775</v>
      </c>
      <c r="H6834" t="s">
        <v>767</v>
      </c>
      <c r="I6834" t="s">
        <v>778</v>
      </c>
    </row>
    <row r="6835" spans="1:9">
      <c r="A6835">
        <v>6834</v>
      </c>
      <c r="B6835" t="s">
        <v>762</v>
      </c>
      <c r="C6835" t="s">
        <v>752</v>
      </c>
      <c r="D6835">
        <v>2046</v>
      </c>
      <c r="E6835">
        <v>331.39990979999999</v>
      </c>
      <c r="F6835" t="s">
        <v>753</v>
      </c>
      <c r="G6835" t="s">
        <v>775</v>
      </c>
      <c r="H6835" t="s">
        <v>767</v>
      </c>
      <c r="I6835" t="s">
        <v>778</v>
      </c>
    </row>
    <row r="6836" spans="1:9">
      <c r="A6836">
        <v>6835</v>
      </c>
      <c r="B6836" t="s">
        <v>762</v>
      </c>
      <c r="C6836" t="s">
        <v>752</v>
      </c>
      <c r="D6836">
        <v>2047</v>
      </c>
      <c r="E6836">
        <v>329.58619650000003</v>
      </c>
      <c r="F6836" t="s">
        <v>753</v>
      </c>
      <c r="G6836" t="s">
        <v>775</v>
      </c>
      <c r="H6836" t="s">
        <v>767</v>
      </c>
      <c r="I6836" t="s">
        <v>778</v>
      </c>
    </row>
    <row r="6837" spans="1:9">
      <c r="A6837">
        <v>6836</v>
      </c>
      <c r="B6837" t="s">
        <v>762</v>
      </c>
      <c r="C6837" t="s">
        <v>752</v>
      </c>
      <c r="D6837">
        <v>2048</v>
      </c>
      <c r="E6837">
        <v>328.11570560000001</v>
      </c>
      <c r="F6837" t="s">
        <v>753</v>
      </c>
      <c r="G6837" t="s">
        <v>775</v>
      </c>
      <c r="H6837" t="s">
        <v>767</v>
      </c>
      <c r="I6837" t="s">
        <v>778</v>
      </c>
    </row>
    <row r="6838" spans="1:9">
      <c r="A6838">
        <v>6837</v>
      </c>
      <c r="B6838" t="s">
        <v>762</v>
      </c>
      <c r="C6838" t="s">
        <v>752</v>
      </c>
      <c r="D6838">
        <v>2049</v>
      </c>
      <c r="E6838">
        <v>327.48273760000001</v>
      </c>
      <c r="F6838" t="s">
        <v>753</v>
      </c>
      <c r="G6838" t="s">
        <v>775</v>
      </c>
      <c r="H6838" t="s">
        <v>767</v>
      </c>
      <c r="I6838" t="s">
        <v>778</v>
      </c>
    </row>
    <row r="6839" spans="1:9">
      <c r="A6839">
        <v>6838</v>
      </c>
      <c r="B6839" t="s">
        <v>762</v>
      </c>
      <c r="C6839" t="s">
        <v>752</v>
      </c>
      <c r="D6839">
        <v>2050</v>
      </c>
      <c r="E6839">
        <v>331.18431609999999</v>
      </c>
      <c r="F6839" t="s">
        <v>753</v>
      </c>
      <c r="G6839" t="s">
        <v>775</v>
      </c>
      <c r="H6839" t="s">
        <v>767</v>
      </c>
      <c r="I6839" t="s">
        <v>778</v>
      </c>
    </row>
    <row r="6840" spans="1:9">
      <c r="A6840">
        <v>6839</v>
      </c>
      <c r="B6840" t="s">
        <v>762</v>
      </c>
      <c r="C6840" t="s">
        <v>756</v>
      </c>
      <c r="D6840">
        <v>1990</v>
      </c>
      <c r="E6840">
        <v>14538.604423497831</v>
      </c>
      <c r="F6840" t="s">
        <v>753</v>
      </c>
      <c r="G6840" t="s">
        <v>775</v>
      </c>
      <c r="H6840" t="s">
        <v>767</v>
      </c>
      <c r="I6840" t="s">
        <v>778</v>
      </c>
    </row>
    <row r="6841" spans="1:9">
      <c r="A6841">
        <v>6840</v>
      </c>
      <c r="B6841" t="s">
        <v>762</v>
      </c>
      <c r="C6841" t="s">
        <v>756</v>
      </c>
      <c r="D6841">
        <v>1991</v>
      </c>
      <c r="E6841">
        <v>15065.953691612371</v>
      </c>
      <c r="F6841" t="s">
        <v>753</v>
      </c>
      <c r="G6841" t="s">
        <v>775</v>
      </c>
      <c r="H6841" t="s">
        <v>767</v>
      </c>
      <c r="I6841" t="s">
        <v>778</v>
      </c>
    </row>
    <row r="6842" spans="1:9">
      <c r="A6842">
        <v>6841</v>
      </c>
      <c r="B6842" t="s">
        <v>762</v>
      </c>
      <c r="C6842" t="s">
        <v>756</v>
      </c>
      <c r="D6842">
        <v>1992</v>
      </c>
      <c r="E6842">
        <v>16566.193419378069</v>
      </c>
      <c r="F6842" t="s">
        <v>753</v>
      </c>
      <c r="G6842" t="s">
        <v>775</v>
      </c>
      <c r="H6842" t="s">
        <v>767</v>
      </c>
      <c r="I6842" t="s">
        <v>778</v>
      </c>
    </row>
    <row r="6843" spans="1:9">
      <c r="A6843">
        <v>6842</v>
      </c>
      <c r="B6843" t="s">
        <v>762</v>
      </c>
      <c r="C6843" t="s">
        <v>756</v>
      </c>
      <c r="D6843">
        <v>1993</v>
      </c>
      <c r="E6843">
        <v>15568.59990503022</v>
      </c>
      <c r="F6843" t="s">
        <v>753</v>
      </c>
      <c r="G6843" t="s">
        <v>775</v>
      </c>
      <c r="H6843" t="s">
        <v>767</v>
      </c>
      <c r="I6843" t="s">
        <v>778</v>
      </c>
    </row>
    <row r="6844" spans="1:9">
      <c r="A6844">
        <v>6843</v>
      </c>
      <c r="B6844" t="s">
        <v>762</v>
      </c>
      <c r="C6844" t="s">
        <v>756</v>
      </c>
      <c r="D6844">
        <v>1994</v>
      </c>
      <c r="E6844">
        <v>15137.41206570167</v>
      </c>
      <c r="F6844" t="s">
        <v>753</v>
      </c>
      <c r="G6844" t="s">
        <v>775</v>
      </c>
      <c r="H6844" t="s">
        <v>767</v>
      </c>
      <c r="I6844" t="s">
        <v>778</v>
      </c>
    </row>
    <row r="6845" spans="1:9">
      <c r="A6845">
        <v>6844</v>
      </c>
      <c r="B6845" t="s">
        <v>762</v>
      </c>
      <c r="C6845" t="s">
        <v>756</v>
      </c>
      <c r="D6845">
        <v>1995</v>
      </c>
      <c r="E6845">
        <v>14414.8528864612</v>
      </c>
      <c r="F6845" t="s">
        <v>753</v>
      </c>
      <c r="G6845" t="s">
        <v>775</v>
      </c>
      <c r="H6845" t="s">
        <v>767</v>
      </c>
      <c r="I6845" t="s">
        <v>778</v>
      </c>
    </row>
    <row r="6846" spans="1:9">
      <c r="A6846">
        <v>6845</v>
      </c>
      <c r="B6846" t="s">
        <v>762</v>
      </c>
      <c r="C6846" t="s">
        <v>756</v>
      </c>
      <c r="D6846">
        <v>1996</v>
      </c>
      <c r="E6846">
        <v>15614.030468388721</v>
      </c>
      <c r="F6846" t="s">
        <v>753</v>
      </c>
      <c r="G6846" t="s">
        <v>775</v>
      </c>
      <c r="H6846" t="s">
        <v>767</v>
      </c>
      <c r="I6846" t="s">
        <v>778</v>
      </c>
    </row>
    <row r="6847" spans="1:9">
      <c r="A6847">
        <v>6846</v>
      </c>
      <c r="B6847" t="s">
        <v>762</v>
      </c>
      <c r="C6847" t="s">
        <v>756</v>
      </c>
      <c r="D6847">
        <v>1997</v>
      </c>
      <c r="E6847">
        <v>17420.15459814062</v>
      </c>
      <c r="F6847" t="s">
        <v>753</v>
      </c>
      <c r="G6847" t="s">
        <v>775</v>
      </c>
      <c r="H6847" t="s">
        <v>767</v>
      </c>
      <c r="I6847" t="s">
        <v>778</v>
      </c>
    </row>
    <row r="6848" spans="1:9">
      <c r="A6848">
        <v>6847</v>
      </c>
      <c r="B6848" t="s">
        <v>762</v>
      </c>
      <c r="C6848" t="s">
        <v>756</v>
      </c>
      <c r="D6848">
        <v>1998</v>
      </c>
      <c r="E6848">
        <v>15652.03651407104</v>
      </c>
      <c r="F6848" t="s">
        <v>753</v>
      </c>
      <c r="G6848" t="s">
        <v>775</v>
      </c>
      <c r="H6848" t="s">
        <v>767</v>
      </c>
      <c r="I6848" t="s">
        <v>778</v>
      </c>
    </row>
    <row r="6849" spans="1:9">
      <c r="A6849">
        <v>6848</v>
      </c>
      <c r="B6849" t="s">
        <v>762</v>
      </c>
      <c r="C6849" t="s">
        <v>756</v>
      </c>
      <c r="D6849">
        <v>1999</v>
      </c>
      <c r="E6849">
        <v>16720.84457274964</v>
      </c>
      <c r="F6849" t="s">
        <v>753</v>
      </c>
      <c r="G6849" t="s">
        <v>775</v>
      </c>
      <c r="H6849" t="s">
        <v>767</v>
      </c>
      <c r="I6849" t="s">
        <v>778</v>
      </c>
    </row>
    <row r="6850" spans="1:9">
      <c r="A6850">
        <v>6849</v>
      </c>
      <c r="B6850" t="s">
        <v>762</v>
      </c>
      <c r="C6850" t="s">
        <v>756</v>
      </c>
      <c r="D6850">
        <v>2000</v>
      </c>
      <c r="E6850">
        <v>16941.147621439519</v>
      </c>
      <c r="F6850" t="s">
        <v>753</v>
      </c>
      <c r="G6850" t="s">
        <v>775</v>
      </c>
      <c r="H6850" t="s">
        <v>767</v>
      </c>
      <c r="I6850" t="s">
        <v>778</v>
      </c>
    </row>
    <row r="6851" spans="1:9">
      <c r="A6851">
        <v>6850</v>
      </c>
      <c r="B6851" t="s">
        <v>762</v>
      </c>
      <c r="C6851" t="s">
        <v>756</v>
      </c>
      <c r="D6851">
        <v>2001</v>
      </c>
      <c r="E6851">
        <v>18849.666999568599</v>
      </c>
      <c r="F6851" t="s">
        <v>753</v>
      </c>
      <c r="G6851" t="s">
        <v>775</v>
      </c>
      <c r="H6851" t="s">
        <v>767</v>
      </c>
      <c r="I6851" t="s">
        <v>778</v>
      </c>
    </row>
    <row r="6852" spans="1:9">
      <c r="A6852">
        <v>6851</v>
      </c>
      <c r="B6852" t="s">
        <v>762</v>
      </c>
      <c r="C6852" t="s">
        <v>756</v>
      </c>
      <c r="D6852">
        <v>2002</v>
      </c>
      <c r="E6852">
        <v>18433.37877239137</v>
      </c>
      <c r="F6852" t="s">
        <v>753</v>
      </c>
      <c r="G6852" t="s">
        <v>775</v>
      </c>
      <c r="H6852" t="s">
        <v>767</v>
      </c>
      <c r="I6852" t="s">
        <v>778</v>
      </c>
    </row>
    <row r="6853" spans="1:9">
      <c r="A6853">
        <v>6852</v>
      </c>
      <c r="B6853" t="s">
        <v>762</v>
      </c>
      <c r="C6853" t="s">
        <v>756</v>
      </c>
      <c r="D6853">
        <v>2003</v>
      </c>
      <c r="E6853">
        <v>19477.361066111611</v>
      </c>
      <c r="F6853" t="s">
        <v>753</v>
      </c>
      <c r="G6853" t="s">
        <v>775</v>
      </c>
      <c r="H6853" t="s">
        <v>767</v>
      </c>
      <c r="I6853" t="s">
        <v>778</v>
      </c>
    </row>
    <row r="6854" spans="1:9">
      <c r="A6854">
        <v>6853</v>
      </c>
      <c r="B6854" t="s">
        <v>762</v>
      </c>
      <c r="C6854" t="s">
        <v>756</v>
      </c>
      <c r="D6854">
        <v>2004</v>
      </c>
      <c r="E6854">
        <v>18797.494437259051</v>
      </c>
      <c r="F6854" t="s">
        <v>753</v>
      </c>
      <c r="G6854" t="s">
        <v>775</v>
      </c>
      <c r="H6854" t="s">
        <v>767</v>
      </c>
      <c r="I6854" t="s">
        <v>778</v>
      </c>
    </row>
    <row r="6855" spans="1:9">
      <c r="A6855">
        <v>6854</v>
      </c>
      <c r="B6855" t="s">
        <v>762</v>
      </c>
      <c r="C6855" t="s">
        <v>756</v>
      </c>
      <c r="D6855">
        <v>2005</v>
      </c>
      <c r="E6855">
        <v>20179.802656223372</v>
      </c>
      <c r="F6855" t="s">
        <v>753</v>
      </c>
      <c r="G6855" t="s">
        <v>775</v>
      </c>
      <c r="H6855" t="s">
        <v>767</v>
      </c>
      <c r="I6855" t="s">
        <v>778</v>
      </c>
    </row>
    <row r="6856" spans="1:9">
      <c r="A6856">
        <v>6855</v>
      </c>
      <c r="B6856" t="s">
        <v>762</v>
      </c>
      <c r="C6856" t="s">
        <v>756</v>
      </c>
      <c r="D6856">
        <v>2006</v>
      </c>
      <c r="E6856">
        <v>20120.082699929892</v>
      </c>
      <c r="F6856" t="s">
        <v>753</v>
      </c>
      <c r="G6856" t="s">
        <v>775</v>
      </c>
      <c r="H6856" t="s">
        <v>767</v>
      </c>
      <c r="I6856" t="s">
        <v>778</v>
      </c>
    </row>
    <row r="6857" spans="1:9">
      <c r="A6857">
        <v>6856</v>
      </c>
      <c r="B6857" t="s">
        <v>762</v>
      </c>
      <c r="C6857" t="s">
        <v>756</v>
      </c>
      <c r="D6857">
        <v>2007</v>
      </c>
      <c r="E6857">
        <v>18827.51214051541</v>
      </c>
      <c r="F6857" t="s">
        <v>753</v>
      </c>
      <c r="G6857" t="s">
        <v>775</v>
      </c>
      <c r="H6857" t="s">
        <v>767</v>
      </c>
      <c r="I6857" t="s">
        <v>778</v>
      </c>
    </row>
    <row r="6858" spans="1:9">
      <c r="A6858">
        <v>6857</v>
      </c>
      <c r="B6858" t="s">
        <v>762</v>
      </c>
      <c r="C6858" t="s">
        <v>756</v>
      </c>
      <c r="D6858">
        <v>2008</v>
      </c>
      <c r="E6858">
        <v>20179.05356535692</v>
      </c>
      <c r="F6858" t="s">
        <v>753</v>
      </c>
      <c r="G6858" t="s">
        <v>775</v>
      </c>
      <c r="H6858" t="s">
        <v>767</v>
      </c>
      <c r="I6858" t="s">
        <v>778</v>
      </c>
    </row>
    <row r="6859" spans="1:9">
      <c r="A6859">
        <v>6858</v>
      </c>
      <c r="B6859" t="s">
        <v>762</v>
      </c>
      <c r="C6859" t="s">
        <v>756</v>
      </c>
      <c r="D6859">
        <v>2009</v>
      </c>
      <c r="E6859">
        <v>17592.248363525759</v>
      </c>
      <c r="F6859" t="s">
        <v>753</v>
      </c>
      <c r="G6859" t="s">
        <v>775</v>
      </c>
      <c r="H6859" t="s">
        <v>767</v>
      </c>
      <c r="I6859" t="s">
        <v>778</v>
      </c>
    </row>
    <row r="6860" spans="1:9">
      <c r="A6860">
        <v>6859</v>
      </c>
      <c r="B6860" t="s">
        <v>762</v>
      </c>
      <c r="C6860" t="s">
        <v>756</v>
      </c>
      <c r="D6860">
        <v>2010</v>
      </c>
      <c r="E6860">
        <v>17230.98917117207</v>
      </c>
      <c r="F6860" t="s">
        <v>753</v>
      </c>
      <c r="G6860" t="s">
        <v>775</v>
      </c>
      <c r="H6860" t="s">
        <v>767</v>
      </c>
      <c r="I6860" t="s">
        <v>778</v>
      </c>
    </row>
    <row r="6861" spans="1:9">
      <c r="A6861">
        <v>6860</v>
      </c>
      <c r="B6861" t="s">
        <v>762</v>
      </c>
      <c r="C6861" t="s">
        <v>756</v>
      </c>
      <c r="D6861">
        <v>2011</v>
      </c>
      <c r="E6861">
        <v>16664.390881373991</v>
      </c>
      <c r="F6861" t="s">
        <v>753</v>
      </c>
      <c r="G6861" t="s">
        <v>775</v>
      </c>
      <c r="H6861" t="s">
        <v>767</v>
      </c>
      <c r="I6861" t="s">
        <v>778</v>
      </c>
    </row>
    <row r="6862" spans="1:9">
      <c r="A6862">
        <v>6861</v>
      </c>
      <c r="B6862" t="s">
        <v>762</v>
      </c>
      <c r="C6862" t="s">
        <v>756</v>
      </c>
      <c r="D6862">
        <v>2012</v>
      </c>
      <c r="E6862">
        <v>18658.797308857211</v>
      </c>
      <c r="F6862" t="s">
        <v>753</v>
      </c>
      <c r="G6862" t="s">
        <v>775</v>
      </c>
      <c r="H6862" t="s">
        <v>767</v>
      </c>
      <c r="I6862" t="s">
        <v>778</v>
      </c>
    </row>
    <row r="6863" spans="1:9">
      <c r="A6863">
        <v>6862</v>
      </c>
      <c r="B6863" t="s">
        <v>762</v>
      </c>
      <c r="C6863" t="s">
        <v>756</v>
      </c>
      <c r="D6863">
        <v>2013</v>
      </c>
      <c r="E6863">
        <v>17906.479331128259</v>
      </c>
      <c r="F6863" t="s">
        <v>753</v>
      </c>
      <c r="G6863" t="s">
        <v>775</v>
      </c>
      <c r="H6863" t="s">
        <v>767</v>
      </c>
      <c r="I6863" t="s">
        <v>778</v>
      </c>
    </row>
    <row r="6864" spans="1:9">
      <c r="A6864">
        <v>6863</v>
      </c>
      <c r="B6864" t="s">
        <v>762</v>
      </c>
      <c r="C6864" t="s">
        <v>756</v>
      </c>
      <c r="D6864">
        <v>2014</v>
      </c>
      <c r="E6864">
        <v>17714.56449835654</v>
      </c>
      <c r="F6864" t="s">
        <v>753</v>
      </c>
      <c r="G6864" t="s">
        <v>775</v>
      </c>
      <c r="H6864" t="s">
        <v>767</v>
      </c>
      <c r="I6864" t="s">
        <v>778</v>
      </c>
    </row>
    <row r="6865" spans="1:9">
      <c r="A6865">
        <v>6864</v>
      </c>
      <c r="B6865" t="s">
        <v>762</v>
      </c>
      <c r="C6865" t="s">
        <v>756</v>
      </c>
      <c r="D6865">
        <v>2015</v>
      </c>
      <c r="E6865">
        <v>17477.36610041044</v>
      </c>
      <c r="F6865" t="s">
        <v>753</v>
      </c>
      <c r="G6865" t="s">
        <v>775</v>
      </c>
      <c r="H6865" t="s">
        <v>767</v>
      </c>
      <c r="I6865" t="s">
        <v>778</v>
      </c>
    </row>
    <row r="6866" spans="1:9">
      <c r="A6866">
        <v>6865</v>
      </c>
      <c r="B6866" t="s">
        <v>762</v>
      </c>
      <c r="C6866" t="s">
        <v>756</v>
      </c>
      <c r="D6866">
        <v>2016</v>
      </c>
      <c r="E6866">
        <v>16044.243638906601</v>
      </c>
      <c r="F6866" t="s">
        <v>753</v>
      </c>
      <c r="G6866" t="s">
        <v>775</v>
      </c>
      <c r="H6866" t="s">
        <v>767</v>
      </c>
      <c r="I6866" t="s">
        <v>778</v>
      </c>
    </row>
    <row r="6867" spans="1:9">
      <c r="A6867">
        <v>6866</v>
      </c>
      <c r="B6867" t="s">
        <v>762</v>
      </c>
      <c r="C6867" t="s">
        <v>756</v>
      </c>
      <c r="D6867">
        <v>2017</v>
      </c>
      <c r="E6867">
        <v>16691.590663927262</v>
      </c>
      <c r="F6867" t="s">
        <v>753</v>
      </c>
      <c r="G6867" t="s">
        <v>775</v>
      </c>
      <c r="H6867" t="s">
        <v>767</v>
      </c>
      <c r="I6867" t="s">
        <v>778</v>
      </c>
    </row>
    <row r="6868" spans="1:9">
      <c r="A6868">
        <v>6867</v>
      </c>
      <c r="B6868" t="s">
        <v>762</v>
      </c>
      <c r="C6868" t="s">
        <v>756</v>
      </c>
      <c r="D6868">
        <v>2018</v>
      </c>
      <c r="E6868">
        <v>16462.406678813019</v>
      </c>
      <c r="F6868" t="s">
        <v>753</v>
      </c>
      <c r="G6868" t="s">
        <v>775</v>
      </c>
      <c r="H6868" t="s">
        <v>767</v>
      </c>
      <c r="I6868" t="s">
        <v>778</v>
      </c>
    </row>
    <row r="6869" spans="1:9">
      <c r="A6869">
        <v>6868</v>
      </c>
      <c r="B6869" t="s">
        <v>762</v>
      </c>
      <c r="C6869" t="s">
        <v>756</v>
      </c>
      <c r="D6869">
        <v>2019</v>
      </c>
      <c r="E6869">
        <v>17956.832293724721</v>
      </c>
      <c r="F6869" t="s">
        <v>753</v>
      </c>
      <c r="G6869" t="s">
        <v>775</v>
      </c>
      <c r="H6869" t="s">
        <v>767</v>
      </c>
      <c r="I6869" t="s">
        <v>778</v>
      </c>
    </row>
    <row r="6870" spans="1:9">
      <c r="A6870">
        <v>6869</v>
      </c>
      <c r="B6870" t="s">
        <v>762</v>
      </c>
      <c r="C6870" t="s">
        <v>756</v>
      </c>
      <c r="D6870">
        <v>2020</v>
      </c>
      <c r="E6870">
        <v>17085.146295700801</v>
      </c>
      <c r="F6870" t="s">
        <v>753</v>
      </c>
      <c r="G6870" t="s">
        <v>775</v>
      </c>
      <c r="H6870" t="s">
        <v>767</v>
      </c>
      <c r="I6870" t="s">
        <v>778</v>
      </c>
    </row>
    <row r="6871" spans="1:9">
      <c r="A6871">
        <v>6870</v>
      </c>
      <c r="B6871" t="s">
        <v>762</v>
      </c>
      <c r="C6871" t="s">
        <v>756</v>
      </c>
      <c r="D6871">
        <v>2021</v>
      </c>
      <c r="E6871">
        <v>16929.675067652021</v>
      </c>
      <c r="F6871" t="s">
        <v>753</v>
      </c>
      <c r="G6871" t="s">
        <v>775</v>
      </c>
      <c r="H6871" t="s">
        <v>767</v>
      </c>
      <c r="I6871" t="s">
        <v>778</v>
      </c>
    </row>
    <row r="6872" spans="1:9">
      <c r="A6872">
        <v>6871</v>
      </c>
      <c r="B6872" t="s">
        <v>762</v>
      </c>
      <c r="C6872" t="s">
        <v>756</v>
      </c>
      <c r="D6872">
        <v>2022</v>
      </c>
      <c r="E6872">
        <v>14719.827020432011</v>
      </c>
      <c r="F6872" t="s">
        <v>753</v>
      </c>
      <c r="G6872" t="s">
        <v>775</v>
      </c>
      <c r="H6872" t="s">
        <v>767</v>
      </c>
      <c r="I6872" t="s">
        <v>778</v>
      </c>
    </row>
    <row r="6873" spans="1:9">
      <c r="A6873">
        <v>6872</v>
      </c>
      <c r="B6873" t="s">
        <v>762</v>
      </c>
      <c r="C6873" t="s">
        <v>756</v>
      </c>
      <c r="D6873">
        <v>2023</v>
      </c>
      <c r="E6873">
        <v>14067.79874719576</v>
      </c>
      <c r="F6873" t="s">
        <v>753</v>
      </c>
      <c r="G6873" t="s">
        <v>775</v>
      </c>
      <c r="H6873" t="s">
        <v>767</v>
      </c>
      <c r="I6873" t="s">
        <v>778</v>
      </c>
    </row>
    <row r="6874" spans="1:9">
      <c r="A6874">
        <v>6873</v>
      </c>
      <c r="B6874" t="s">
        <v>762</v>
      </c>
      <c r="C6874" t="s">
        <v>756</v>
      </c>
      <c r="D6874">
        <v>2024</v>
      </c>
      <c r="E6874">
        <v>14599.57632</v>
      </c>
      <c r="F6874" t="s">
        <v>753</v>
      </c>
      <c r="G6874" t="s">
        <v>775</v>
      </c>
      <c r="H6874" t="s">
        <v>767</v>
      </c>
      <c r="I6874" t="s">
        <v>778</v>
      </c>
    </row>
    <row r="6875" spans="1:9">
      <c r="A6875">
        <v>6874</v>
      </c>
      <c r="B6875" t="s">
        <v>762</v>
      </c>
      <c r="C6875" t="s">
        <v>756</v>
      </c>
      <c r="D6875">
        <v>2025</v>
      </c>
      <c r="E6875">
        <v>13703.59022</v>
      </c>
      <c r="F6875" t="s">
        <v>753</v>
      </c>
      <c r="G6875" t="s">
        <v>775</v>
      </c>
      <c r="H6875" t="s">
        <v>767</v>
      </c>
      <c r="I6875" t="s">
        <v>778</v>
      </c>
    </row>
    <row r="6876" spans="1:9">
      <c r="A6876">
        <v>6875</v>
      </c>
      <c r="B6876" t="s">
        <v>762</v>
      </c>
      <c r="C6876" t="s">
        <v>756</v>
      </c>
      <c r="D6876">
        <v>2026</v>
      </c>
      <c r="E6876">
        <v>13727.984350000001</v>
      </c>
      <c r="F6876" t="s">
        <v>753</v>
      </c>
      <c r="G6876" t="s">
        <v>775</v>
      </c>
      <c r="H6876" t="s">
        <v>767</v>
      </c>
      <c r="I6876" t="s">
        <v>778</v>
      </c>
    </row>
    <row r="6877" spans="1:9">
      <c r="A6877">
        <v>6876</v>
      </c>
      <c r="B6877" t="s">
        <v>762</v>
      </c>
      <c r="C6877" t="s">
        <v>756</v>
      </c>
      <c r="D6877">
        <v>2027</v>
      </c>
      <c r="E6877">
        <v>13623.42553</v>
      </c>
      <c r="F6877" t="s">
        <v>753</v>
      </c>
      <c r="G6877" t="s">
        <v>775</v>
      </c>
      <c r="H6877" t="s">
        <v>767</v>
      </c>
      <c r="I6877" t="s">
        <v>778</v>
      </c>
    </row>
    <row r="6878" spans="1:9">
      <c r="A6878">
        <v>6877</v>
      </c>
      <c r="B6878" t="s">
        <v>762</v>
      </c>
      <c r="C6878" t="s">
        <v>756</v>
      </c>
      <c r="D6878">
        <v>2028</v>
      </c>
      <c r="E6878">
        <v>12678.84093</v>
      </c>
      <c r="F6878" t="s">
        <v>753</v>
      </c>
      <c r="G6878" t="s">
        <v>775</v>
      </c>
      <c r="H6878" t="s">
        <v>767</v>
      </c>
      <c r="I6878" t="s">
        <v>778</v>
      </c>
    </row>
    <row r="6879" spans="1:9">
      <c r="A6879">
        <v>6878</v>
      </c>
      <c r="B6879" t="s">
        <v>762</v>
      </c>
      <c r="C6879" t="s">
        <v>756</v>
      </c>
      <c r="D6879">
        <v>2029</v>
      </c>
      <c r="E6879">
        <v>12229.86457</v>
      </c>
      <c r="F6879" t="s">
        <v>753</v>
      </c>
      <c r="G6879" t="s">
        <v>775</v>
      </c>
      <c r="H6879" t="s">
        <v>767</v>
      </c>
      <c r="I6879" t="s">
        <v>778</v>
      </c>
    </row>
    <row r="6880" spans="1:9">
      <c r="A6880">
        <v>6879</v>
      </c>
      <c r="B6880" t="s">
        <v>762</v>
      </c>
      <c r="C6880" t="s">
        <v>756</v>
      </c>
      <c r="D6880">
        <v>2030</v>
      </c>
      <c r="E6880">
        <v>12069.145759999999</v>
      </c>
      <c r="F6880" t="s">
        <v>753</v>
      </c>
      <c r="G6880" t="s">
        <v>775</v>
      </c>
      <c r="H6880" t="s">
        <v>767</v>
      </c>
      <c r="I6880" t="s">
        <v>778</v>
      </c>
    </row>
    <row r="6881" spans="1:9">
      <c r="A6881">
        <v>6880</v>
      </c>
      <c r="B6881" t="s">
        <v>762</v>
      </c>
      <c r="C6881" t="s">
        <v>756</v>
      </c>
      <c r="D6881">
        <v>2031</v>
      </c>
      <c r="E6881">
        <v>11875.238240000001</v>
      </c>
      <c r="F6881" t="s">
        <v>753</v>
      </c>
      <c r="G6881" t="s">
        <v>775</v>
      </c>
      <c r="H6881" t="s">
        <v>767</v>
      </c>
      <c r="I6881" t="s">
        <v>778</v>
      </c>
    </row>
    <row r="6882" spans="1:9">
      <c r="A6882">
        <v>6881</v>
      </c>
      <c r="B6882" t="s">
        <v>762</v>
      </c>
      <c r="C6882" t="s">
        <v>756</v>
      </c>
      <c r="D6882">
        <v>2032</v>
      </c>
      <c r="E6882">
        <v>11788.09297</v>
      </c>
      <c r="F6882" t="s">
        <v>753</v>
      </c>
      <c r="G6882" t="s">
        <v>775</v>
      </c>
      <c r="H6882" t="s">
        <v>767</v>
      </c>
      <c r="I6882" t="s">
        <v>778</v>
      </c>
    </row>
    <row r="6883" spans="1:9">
      <c r="A6883">
        <v>6882</v>
      </c>
      <c r="B6883" t="s">
        <v>762</v>
      </c>
      <c r="C6883" t="s">
        <v>756</v>
      </c>
      <c r="D6883">
        <v>2033</v>
      </c>
      <c r="E6883">
        <v>11586.720240000001</v>
      </c>
      <c r="F6883" t="s">
        <v>753</v>
      </c>
      <c r="G6883" t="s">
        <v>775</v>
      </c>
      <c r="H6883" t="s">
        <v>767</v>
      </c>
      <c r="I6883" t="s">
        <v>778</v>
      </c>
    </row>
    <row r="6884" spans="1:9">
      <c r="A6884">
        <v>6883</v>
      </c>
      <c r="B6884" t="s">
        <v>762</v>
      </c>
      <c r="C6884" t="s">
        <v>756</v>
      </c>
      <c r="D6884">
        <v>2034</v>
      </c>
      <c r="E6884">
        <v>11273.065039999999</v>
      </c>
      <c r="F6884" t="s">
        <v>753</v>
      </c>
      <c r="G6884" t="s">
        <v>775</v>
      </c>
      <c r="H6884" t="s">
        <v>767</v>
      </c>
      <c r="I6884" t="s">
        <v>778</v>
      </c>
    </row>
    <row r="6885" spans="1:9">
      <c r="A6885">
        <v>6884</v>
      </c>
      <c r="B6885" t="s">
        <v>762</v>
      </c>
      <c r="C6885" t="s">
        <v>756</v>
      </c>
      <c r="D6885">
        <v>2035</v>
      </c>
      <c r="E6885">
        <v>10872.89486</v>
      </c>
      <c r="F6885" t="s">
        <v>753</v>
      </c>
      <c r="G6885" t="s">
        <v>775</v>
      </c>
      <c r="H6885" t="s">
        <v>767</v>
      </c>
      <c r="I6885" t="s">
        <v>778</v>
      </c>
    </row>
    <row r="6886" spans="1:9">
      <c r="A6886">
        <v>6885</v>
      </c>
      <c r="B6886" t="s">
        <v>762</v>
      </c>
      <c r="C6886" t="s">
        <v>756</v>
      </c>
      <c r="D6886">
        <v>2036</v>
      </c>
      <c r="E6886">
        <v>10458.42583</v>
      </c>
      <c r="F6886" t="s">
        <v>753</v>
      </c>
      <c r="G6886" t="s">
        <v>775</v>
      </c>
      <c r="H6886" t="s">
        <v>767</v>
      </c>
      <c r="I6886" t="s">
        <v>778</v>
      </c>
    </row>
    <row r="6887" spans="1:9">
      <c r="A6887">
        <v>6886</v>
      </c>
      <c r="B6887" t="s">
        <v>762</v>
      </c>
      <c r="C6887" t="s">
        <v>756</v>
      </c>
      <c r="D6887">
        <v>2037</v>
      </c>
      <c r="E6887">
        <v>10104.650509999999</v>
      </c>
      <c r="F6887" t="s">
        <v>753</v>
      </c>
      <c r="G6887" t="s">
        <v>775</v>
      </c>
      <c r="H6887" t="s">
        <v>767</v>
      </c>
      <c r="I6887" t="s">
        <v>778</v>
      </c>
    </row>
    <row r="6888" spans="1:9">
      <c r="A6888">
        <v>6887</v>
      </c>
      <c r="B6888" t="s">
        <v>762</v>
      </c>
      <c r="C6888" t="s">
        <v>756</v>
      </c>
      <c r="D6888">
        <v>2038</v>
      </c>
      <c r="E6888">
        <v>9982.9365500000004</v>
      </c>
      <c r="F6888" t="s">
        <v>753</v>
      </c>
      <c r="G6888" t="s">
        <v>775</v>
      </c>
      <c r="H6888" t="s">
        <v>767</v>
      </c>
      <c r="I6888" t="s">
        <v>778</v>
      </c>
    </row>
    <row r="6889" spans="1:9">
      <c r="A6889">
        <v>6888</v>
      </c>
      <c r="B6889" t="s">
        <v>762</v>
      </c>
      <c r="C6889" t="s">
        <v>756</v>
      </c>
      <c r="D6889">
        <v>2039</v>
      </c>
      <c r="E6889">
        <v>9777.6763410000003</v>
      </c>
      <c r="F6889" t="s">
        <v>753</v>
      </c>
      <c r="G6889" t="s">
        <v>775</v>
      </c>
      <c r="H6889" t="s">
        <v>767</v>
      </c>
      <c r="I6889" t="s">
        <v>778</v>
      </c>
    </row>
    <row r="6890" spans="1:9">
      <c r="A6890">
        <v>6889</v>
      </c>
      <c r="B6890" t="s">
        <v>762</v>
      </c>
      <c r="C6890" t="s">
        <v>756</v>
      </c>
      <c r="D6890">
        <v>2040</v>
      </c>
      <c r="E6890">
        <v>9512.3930209999999</v>
      </c>
      <c r="F6890" t="s">
        <v>753</v>
      </c>
      <c r="G6890" t="s">
        <v>775</v>
      </c>
      <c r="H6890" t="s">
        <v>767</v>
      </c>
      <c r="I6890" t="s">
        <v>778</v>
      </c>
    </row>
    <row r="6891" spans="1:9">
      <c r="A6891">
        <v>6890</v>
      </c>
      <c r="B6891" t="s">
        <v>762</v>
      </c>
      <c r="C6891" t="s">
        <v>756</v>
      </c>
      <c r="D6891">
        <v>2041</v>
      </c>
      <c r="E6891">
        <v>9380.7797410000003</v>
      </c>
      <c r="F6891" t="s">
        <v>753</v>
      </c>
      <c r="G6891" t="s">
        <v>775</v>
      </c>
      <c r="H6891" t="s">
        <v>767</v>
      </c>
      <c r="I6891" t="s">
        <v>778</v>
      </c>
    </row>
    <row r="6892" spans="1:9">
      <c r="A6892">
        <v>6891</v>
      </c>
      <c r="B6892" t="s">
        <v>762</v>
      </c>
      <c r="C6892" t="s">
        <v>756</v>
      </c>
      <c r="D6892">
        <v>2042</v>
      </c>
      <c r="E6892">
        <v>9300.2161930000002</v>
      </c>
      <c r="F6892" t="s">
        <v>753</v>
      </c>
      <c r="G6892" t="s">
        <v>775</v>
      </c>
      <c r="H6892" t="s">
        <v>767</v>
      </c>
      <c r="I6892" t="s">
        <v>778</v>
      </c>
    </row>
    <row r="6893" spans="1:9">
      <c r="A6893">
        <v>6892</v>
      </c>
      <c r="B6893" t="s">
        <v>762</v>
      </c>
      <c r="C6893" t="s">
        <v>756</v>
      </c>
      <c r="D6893">
        <v>2043</v>
      </c>
      <c r="E6893">
        <v>9156.3955210000004</v>
      </c>
      <c r="F6893" t="s">
        <v>753</v>
      </c>
      <c r="G6893" t="s">
        <v>775</v>
      </c>
      <c r="H6893" t="s">
        <v>767</v>
      </c>
      <c r="I6893" t="s">
        <v>778</v>
      </c>
    </row>
    <row r="6894" spans="1:9">
      <c r="A6894">
        <v>6893</v>
      </c>
      <c r="B6894" t="s">
        <v>762</v>
      </c>
      <c r="C6894" t="s">
        <v>756</v>
      </c>
      <c r="D6894">
        <v>2044</v>
      </c>
      <c r="E6894">
        <v>9053.8016100000004</v>
      </c>
      <c r="F6894" t="s">
        <v>753</v>
      </c>
      <c r="G6894" t="s">
        <v>775</v>
      </c>
      <c r="H6894" t="s">
        <v>767</v>
      </c>
      <c r="I6894" t="s">
        <v>778</v>
      </c>
    </row>
    <row r="6895" spans="1:9">
      <c r="A6895">
        <v>6894</v>
      </c>
      <c r="B6895" t="s">
        <v>762</v>
      </c>
      <c r="C6895" t="s">
        <v>756</v>
      </c>
      <c r="D6895">
        <v>2045</v>
      </c>
      <c r="E6895">
        <v>8952.9417560000002</v>
      </c>
      <c r="F6895" t="s">
        <v>753</v>
      </c>
      <c r="G6895" t="s">
        <v>775</v>
      </c>
      <c r="H6895" t="s">
        <v>767</v>
      </c>
      <c r="I6895" t="s">
        <v>778</v>
      </c>
    </row>
    <row r="6896" spans="1:9">
      <c r="A6896">
        <v>6895</v>
      </c>
      <c r="B6896" t="s">
        <v>762</v>
      </c>
      <c r="C6896" t="s">
        <v>756</v>
      </c>
      <c r="D6896">
        <v>2046</v>
      </c>
      <c r="E6896">
        <v>8920.4531509999997</v>
      </c>
      <c r="F6896" t="s">
        <v>753</v>
      </c>
      <c r="G6896" t="s">
        <v>775</v>
      </c>
      <c r="H6896" t="s">
        <v>767</v>
      </c>
      <c r="I6896" t="s">
        <v>778</v>
      </c>
    </row>
    <row r="6897" spans="1:9">
      <c r="A6897">
        <v>6896</v>
      </c>
      <c r="B6897" t="s">
        <v>762</v>
      </c>
      <c r="C6897" t="s">
        <v>756</v>
      </c>
      <c r="D6897">
        <v>2047</v>
      </c>
      <c r="E6897">
        <v>8821.4695019999999</v>
      </c>
      <c r="F6897" t="s">
        <v>753</v>
      </c>
      <c r="G6897" t="s">
        <v>775</v>
      </c>
      <c r="H6897" t="s">
        <v>767</v>
      </c>
      <c r="I6897" t="s">
        <v>778</v>
      </c>
    </row>
    <row r="6898" spans="1:9">
      <c r="A6898">
        <v>6897</v>
      </c>
      <c r="B6898" t="s">
        <v>762</v>
      </c>
      <c r="C6898" t="s">
        <v>756</v>
      </c>
      <c r="D6898">
        <v>2048</v>
      </c>
      <c r="E6898">
        <v>8775.3390120000004</v>
      </c>
      <c r="F6898" t="s">
        <v>753</v>
      </c>
      <c r="G6898" t="s">
        <v>775</v>
      </c>
      <c r="H6898" t="s">
        <v>767</v>
      </c>
      <c r="I6898" t="s">
        <v>778</v>
      </c>
    </row>
    <row r="6899" spans="1:9">
      <c r="A6899">
        <v>6898</v>
      </c>
      <c r="B6899" t="s">
        <v>762</v>
      </c>
      <c r="C6899" t="s">
        <v>756</v>
      </c>
      <c r="D6899">
        <v>2049</v>
      </c>
      <c r="E6899">
        <v>8774.680961</v>
      </c>
      <c r="F6899" t="s">
        <v>753</v>
      </c>
      <c r="G6899" t="s">
        <v>775</v>
      </c>
      <c r="H6899" t="s">
        <v>767</v>
      </c>
      <c r="I6899" t="s">
        <v>778</v>
      </c>
    </row>
    <row r="6900" spans="1:9">
      <c r="A6900">
        <v>6899</v>
      </c>
      <c r="B6900" t="s">
        <v>762</v>
      </c>
      <c r="C6900" t="s">
        <v>756</v>
      </c>
      <c r="D6900">
        <v>2050</v>
      </c>
      <c r="E6900">
        <v>8768.6695390000004</v>
      </c>
      <c r="F6900" t="s">
        <v>753</v>
      </c>
      <c r="G6900" t="s">
        <v>775</v>
      </c>
      <c r="H6900" t="s">
        <v>767</v>
      </c>
      <c r="I6900" t="s">
        <v>778</v>
      </c>
    </row>
    <row r="6901" spans="1:9">
      <c r="A6901">
        <v>6900</v>
      </c>
      <c r="B6901" t="s">
        <v>762</v>
      </c>
      <c r="C6901" t="s">
        <v>757</v>
      </c>
      <c r="D6901">
        <v>1990</v>
      </c>
      <c r="E6901">
        <v>97.22584113491844</v>
      </c>
      <c r="F6901" t="s">
        <v>753</v>
      </c>
      <c r="G6901" t="s">
        <v>775</v>
      </c>
      <c r="H6901" t="s">
        <v>767</v>
      </c>
      <c r="I6901" t="s">
        <v>778</v>
      </c>
    </row>
    <row r="6902" spans="1:9">
      <c r="A6902">
        <v>6901</v>
      </c>
      <c r="B6902" t="s">
        <v>762</v>
      </c>
      <c r="C6902" t="s">
        <v>757</v>
      </c>
      <c r="D6902">
        <v>1991</v>
      </c>
      <c r="E6902">
        <v>94.273860597722447</v>
      </c>
      <c r="F6902" t="s">
        <v>753</v>
      </c>
      <c r="G6902" t="s">
        <v>775</v>
      </c>
      <c r="H6902" t="s">
        <v>767</v>
      </c>
      <c r="I6902" t="s">
        <v>778</v>
      </c>
    </row>
    <row r="6903" spans="1:9">
      <c r="A6903">
        <v>6902</v>
      </c>
      <c r="B6903" t="s">
        <v>762</v>
      </c>
      <c r="C6903" t="s">
        <v>757</v>
      </c>
      <c r="D6903">
        <v>1992</v>
      </c>
      <c r="E6903">
        <v>101.8018139228632</v>
      </c>
      <c r="F6903" t="s">
        <v>753</v>
      </c>
      <c r="G6903" t="s">
        <v>775</v>
      </c>
      <c r="H6903" t="s">
        <v>767</v>
      </c>
      <c r="I6903" t="s">
        <v>778</v>
      </c>
    </row>
    <row r="6904" spans="1:9">
      <c r="A6904">
        <v>6903</v>
      </c>
      <c r="B6904" t="s">
        <v>762</v>
      </c>
      <c r="C6904" t="s">
        <v>757</v>
      </c>
      <c r="D6904">
        <v>1993</v>
      </c>
      <c r="E6904">
        <v>100.4729158486728</v>
      </c>
      <c r="F6904" t="s">
        <v>753</v>
      </c>
      <c r="G6904" t="s">
        <v>775</v>
      </c>
      <c r="H6904" t="s">
        <v>767</v>
      </c>
      <c r="I6904" t="s">
        <v>778</v>
      </c>
    </row>
    <row r="6905" spans="1:9">
      <c r="A6905">
        <v>6904</v>
      </c>
      <c r="B6905" t="s">
        <v>762</v>
      </c>
      <c r="C6905" t="s">
        <v>757</v>
      </c>
      <c r="D6905">
        <v>1994</v>
      </c>
      <c r="E6905">
        <v>107.4163232452433</v>
      </c>
      <c r="F6905" t="s">
        <v>753</v>
      </c>
      <c r="G6905" t="s">
        <v>775</v>
      </c>
      <c r="H6905" t="s">
        <v>767</v>
      </c>
      <c r="I6905" t="s">
        <v>778</v>
      </c>
    </row>
    <row r="6906" spans="1:9">
      <c r="A6906">
        <v>6905</v>
      </c>
      <c r="B6906" t="s">
        <v>762</v>
      </c>
      <c r="C6906" t="s">
        <v>757</v>
      </c>
      <c r="D6906">
        <v>1995</v>
      </c>
      <c r="E6906">
        <v>106.3076102402914</v>
      </c>
      <c r="F6906" t="s">
        <v>753</v>
      </c>
      <c r="G6906" t="s">
        <v>775</v>
      </c>
      <c r="H6906" t="s">
        <v>767</v>
      </c>
      <c r="I6906" t="s">
        <v>778</v>
      </c>
    </row>
    <row r="6907" spans="1:9">
      <c r="A6907">
        <v>6906</v>
      </c>
      <c r="B6907" t="s">
        <v>762</v>
      </c>
      <c r="C6907" t="s">
        <v>757</v>
      </c>
      <c r="D6907">
        <v>1996</v>
      </c>
      <c r="E6907">
        <v>103.4815301505564</v>
      </c>
      <c r="F6907" t="s">
        <v>753</v>
      </c>
      <c r="G6907" t="s">
        <v>775</v>
      </c>
      <c r="H6907" t="s">
        <v>767</v>
      </c>
      <c r="I6907" t="s">
        <v>778</v>
      </c>
    </row>
    <row r="6908" spans="1:9">
      <c r="A6908">
        <v>6907</v>
      </c>
      <c r="B6908" t="s">
        <v>762</v>
      </c>
      <c r="C6908" t="s">
        <v>757</v>
      </c>
      <c r="D6908">
        <v>1997</v>
      </c>
      <c r="E6908">
        <v>104.28590636242249</v>
      </c>
      <c r="F6908" t="s">
        <v>753</v>
      </c>
      <c r="G6908" t="s">
        <v>775</v>
      </c>
      <c r="H6908" t="s">
        <v>767</v>
      </c>
      <c r="I6908" t="s">
        <v>778</v>
      </c>
    </row>
    <row r="6909" spans="1:9">
      <c r="A6909">
        <v>6908</v>
      </c>
      <c r="B6909" t="s">
        <v>762</v>
      </c>
      <c r="C6909" t="s">
        <v>757</v>
      </c>
      <c r="D6909">
        <v>1998</v>
      </c>
      <c r="E6909">
        <v>100.50224858487969</v>
      </c>
      <c r="F6909" t="s">
        <v>753</v>
      </c>
      <c r="G6909" t="s">
        <v>775</v>
      </c>
      <c r="H6909" t="s">
        <v>767</v>
      </c>
      <c r="I6909" t="s">
        <v>778</v>
      </c>
    </row>
    <row r="6910" spans="1:9">
      <c r="A6910">
        <v>6909</v>
      </c>
      <c r="B6910" t="s">
        <v>762</v>
      </c>
      <c r="C6910" t="s">
        <v>757</v>
      </c>
      <c r="D6910">
        <v>1999</v>
      </c>
      <c r="E6910">
        <v>106.58094940013</v>
      </c>
      <c r="F6910" t="s">
        <v>753</v>
      </c>
      <c r="G6910" t="s">
        <v>775</v>
      </c>
      <c r="H6910" t="s">
        <v>767</v>
      </c>
      <c r="I6910" t="s">
        <v>778</v>
      </c>
    </row>
    <row r="6911" spans="1:9">
      <c r="A6911">
        <v>6910</v>
      </c>
      <c r="B6911" t="s">
        <v>762</v>
      </c>
      <c r="C6911" t="s">
        <v>757</v>
      </c>
      <c r="D6911">
        <v>2000</v>
      </c>
      <c r="E6911">
        <v>107.85985469562659</v>
      </c>
      <c r="F6911" t="s">
        <v>753</v>
      </c>
      <c r="G6911" t="s">
        <v>775</v>
      </c>
      <c r="H6911" t="s">
        <v>767</v>
      </c>
      <c r="I6911" t="s">
        <v>778</v>
      </c>
    </row>
    <row r="6912" spans="1:9">
      <c r="A6912">
        <v>6911</v>
      </c>
      <c r="B6912" t="s">
        <v>762</v>
      </c>
      <c r="C6912" t="s">
        <v>757</v>
      </c>
      <c r="D6912">
        <v>2001</v>
      </c>
      <c r="E6912">
        <v>112.7540391810805</v>
      </c>
      <c r="F6912" t="s">
        <v>753</v>
      </c>
      <c r="G6912" t="s">
        <v>775</v>
      </c>
      <c r="H6912" t="s">
        <v>767</v>
      </c>
      <c r="I6912" t="s">
        <v>778</v>
      </c>
    </row>
    <row r="6913" spans="1:9">
      <c r="A6913">
        <v>6912</v>
      </c>
      <c r="B6913" t="s">
        <v>762</v>
      </c>
      <c r="C6913" t="s">
        <v>757</v>
      </c>
      <c r="D6913">
        <v>2002</v>
      </c>
      <c r="E6913">
        <v>117.63589526538949</v>
      </c>
      <c r="F6913" t="s">
        <v>753</v>
      </c>
      <c r="G6913" t="s">
        <v>775</v>
      </c>
      <c r="H6913" t="s">
        <v>767</v>
      </c>
      <c r="I6913" t="s">
        <v>778</v>
      </c>
    </row>
    <row r="6914" spans="1:9">
      <c r="A6914">
        <v>6913</v>
      </c>
      <c r="B6914" t="s">
        <v>762</v>
      </c>
      <c r="C6914" t="s">
        <v>757</v>
      </c>
      <c r="D6914">
        <v>2003</v>
      </c>
      <c r="E6914">
        <v>126.9339172393048</v>
      </c>
      <c r="F6914" t="s">
        <v>753</v>
      </c>
      <c r="G6914" t="s">
        <v>775</v>
      </c>
      <c r="H6914" t="s">
        <v>767</v>
      </c>
      <c r="I6914" t="s">
        <v>778</v>
      </c>
    </row>
    <row r="6915" spans="1:9">
      <c r="A6915">
        <v>6914</v>
      </c>
      <c r="B6915" t="s">
        <v>762</v>
      </c>
      <c r="C6915" t="s">
        <v>757</v>
      </c>
      <c r="D6915">
        <v>2004</v>
      </c>
      <c r="E6915">
        <v>131.62394862131151</v>
      </c>
      <c r="F6915" t="s">
        <v>753</v>
      </c>
      <c r="G6915" t="s">
        <v>775</v>
      </c>
      <c r="H6915" t="s">
        <v>767</v>
      </c>
      <c r="I6915" t="s">
        <v>778</v>
      </c>
    </row>
    <row r="6916" spans="1:9">
      <c r="A6916">
        <v>6915</v>
      </c>
      <c r="B6916" t="s">
        <v>762</v>
      </c>
      <c r="C6916" t="s">
        <v>757</v>
      </c>
      <c r="D6916">
        <v>2005</v>
      </c>
      <c r="E6916">
        <v>137.34819864491519</v>
      </c>
      <c r="F6916" t="s">
        <v>753</v>
      </c>
      <c r="G6916" t="s">
        <v>775</v>
      </c>
      <c r="H6916" t="s">
        <v>767</v>
      </c>
      <c r="I6916" t="s">
        <v>778</v>
      </c>
    </row>
    <row r="6917" spans="1:9">
      <c r="A6917">
        <v>6916</v>
      </c>
      <c r="B6917" t="s">
        <v>762</v>
      </c>
      <c r="C6917" t="s">
        <v>757</v>
      </c>
      <c r="D6917">
        <v>2006</v>
      </c>
      <c r="E6917">
        <v>136.2982740160279</v>
      </c>
      <c r="F6917" t="s">
        <v>753</v>
      </c>
      <c r="G6917" t="s">
        <v>775</v>
      </c>
      <c r="H6917" t="s">
        <v>767</v>
      </c>
      <c r="I6917" t="s">
        <v>778</v>
      </c>
    </row>
    <row r="6918" spans="1:9">
      <c r="A6918">
        <v>6917</v>
      </c>
      <c r="B6918" t="s">
        <v>762</v>
      </c>
      <c r="C6918" t="s">
        <v>757</v>
      </c>
      <c r="D6918">
        <v>2007</v>
      </c>
      <c r="E6918">
        <v>127.89511859557351</v>
      </c>
      <c r="F6918" t="s">
        <v>753</v>
      </c>
      <c r="G6918" t="s">
        <v>775</v>
      </c>
      <c r="H6918" t="s">
        <v>767</v>
      </c>
      <c r="I6918" t="s">
        <v>778</v>
      </c>
    </row>
    <row r="6919" spans="1:9">
      <c r="A6919">
        <v>6918</v>
      </c>
      <c r="B6919" t="s">
        <v>762</v>
      </c>
      <c r="C6919" t="s">
        <v>757</v>
      </c>
      <c r="D6919">
        <v>2008</v>
      </c>
      <c r="E6919">
        <v>130.08752468871009</v>
      </c>
      <c r="F6919" t="s">
        <v>753</v>
      </c>
      <c r="G6919" t="s">
        <v>775</v>
      </c>
      <c r="H6919" t="s">
        <v>767</v>
      </c>
      <c r="I6919" t="s">
        <v>778</v>
      </c>
    </row>
    <row r="6920" spans="1:9">
      <c r="A6920">
        <v>6919</v>
      </c>
      <c r="B6920" t="s">
        <v>762</v>
      </c>
      <c r="C6920" t="s">
        <v>757</v>
      </c>
      <c r="D6920">
        <v>2009</v>
      </c>
      <c r="E6920">
        <v>117.5794629424736</v>
      </c>
      <c r="F6920" t="s">
        <v>753</v>
      </c>
      <c r="G6920" t="s">
        <v>775</v>
      </c>
      <c r="H6920" t="s">
        <v>767</v>
      </c>
      <c r="I6920" t="s">
        <v>778</v>
      </c>
    </row>
    <row r="6921" spans="1:9">
      <c r="A6921">
        <v>6920</v>
      </c>
      <c r="B6921" t="s">
        <v>762</v>
      </c>
      <c r="C6921" t="s">
        <v>757</v>
      </c>
      <c r="D6921">
        <v>2010</v>
      </c>
      <c r="E6921">
        <v>113.49040731721939</v>
      </c>
      <c r="F6921" t="s">
        <v>753</v>
      </c>
      <c r="G6921" t="s">
        <v>775</v>
      </c>
      <c r="H6921" t="s">
        <v>767</v>
      </c>
      <c r="I6921" t="s">
        <v>778</v>
      </c>
    </row>
    <row r="6922" spans="1:9">
      <c r="A6922">
        <v>6921</v>
      </c>
      <c r="B6922" t="s">
        <v>762</v>
      </c>
      <c r="C6922" t="s">
        <v>757</v>
      </c>
      <c r="D6922">
        <v>2011</v>
      </c>
      <c r="E6922">
        <v>116.27448138910979</v>
      </c>
      <c r="F6922" t="s">
        <v>753</v>
      </c>
      <c r="G6922" t="s">
        <v>775</v>
      </c>
      <c r="H6922" t="s">
        <v>767</v>
      </c>
      <c r="I6922" t="s">
        <v>778</v>
      </c>
    </row>
    <row r="6923" spans="1:9">
      <c r="A6923">
        <v>6922</v>
      </c>
      <c r="B6923" t="s">
        <v>762</v>
      </c>
      <c r="C6923" t="s">
        <v>757</v>
      </c>
      <c r="D6923">
        <v>2012</v>
      </c>
      <c r="E6923">
        <v>124.2116936674868</v>
      </c>
      <c r="F6923" t="s">
        <v>753</v>
      </c>
      <c r="G6923" t="s">
        <v>775</v>
      </c>
      <c r="H6923" t="s">
        <v>767</v>
      </c>
      <c r="I6923" t="s">
        <v>778</v>
      </c>
    </row>
    <row r="6924" spans="1:9">
      <c r="A6924">
        <v>6923</v>
      </c>
      <c r="B6924" t="s">
        <v>762</v>
      </c>
      <c r="C6924" t="s">
        <v>757</v>
      </c>
      <c r="D6924">
        <v>2013</v>
      </c>
      <c r="E6924">
        <v>123.24783209675491</v>
      </c>
      <c r="F6924" t="s">
        <v>753</v>
      </c>
      <c r="G6924" t="s">
        <v>775</v>
      </c>
      <c r="H6924" t="s">
        <v>767</v>
      </c>
      <c r="I6924" t="s">
        <v>778</v>
      </c>
    </row>
    <row r="6925" spans="1:9">
      <c r="A6925">
        <v>6924</v>
      </c>
      <c r="B6925" t="s">
        <v>762</v>
      </c>
      <c r="C6925" t="s">
        <v>757</v>
      </c>
      <c r="D6925">
        <v>2014</v>
      </c>
      <c r="E6925">
        <v>118.0064196499867</v>
      </c>
      <c r="F6925" t="s">
        <v>753</v>
      </c>
      <c r="G6925" t="s">
        <v>775</v>
      </c>
      <c r="H6925" t="s">
        <v>767</v>
      </c>
      <c r="I6925" t="s">
        <v>778</v>
      </c>
    </row>
    <row r="6926" spans="1:9">
      <c r="A6926">
        <v>6925</v>
      </c>
      <c r="B6926" t="s">
        <v>762</v>
      </c>
      <c r="C6926" t="s">
        <v>757</v>
      </c>
      <c r="D6926">
        <v>2015</v>
      </c>
      <c r="E6926">
        <v>118.3723281463313</v>
      </c>
      <c r="F6926" t="s">
        <v>753</v>
      </c>
      <c r="G6926" t="s">
        <v>775</v>
      </c>
      <c r="H6926" t="s">
        <v>767</v>
      </c>
      <c r="I6926" t="s">
        <v>778</v>
      </c>
    </row>
    <row r="6927" spans="1:9">
      <c r="A6927">
        <v>6926</v>
      </c>
      <c r="B6927" t="s">
        <v>762</v>
      </c>
      <c r="C6927" t="s">
        <v>757</v>
      </c>
      <c r="D6927">
        <v>2016</v>
      </c>
      <c r="E6927">
        <v>117.4872087576305</v>
      </c>
      <c r="F6927" t="s">
        <v>753</v>
      </c>
      <c r="G6927" t="s">
        <v>775</v>
      </c>
      <c r="H6927" t="s">
        <v>767</v>
      </c>
      <c r="I6927" t="s">
        <v>778</v>
      </c>
    </row>
    <row r="6928" spans="1:9">
      <c r="A6928">
        <v>6927</v>
      </c>
      <c r="B6928" t="s">
        <v>762</v>
      </c>
      <c r="C6928" t="s">
        <v>757</v>
      </c>
      <c r="D6928">
        <v>2017</v>
      </c>
      <c r="E6928">
        <v>115.9572173003658</v>
      </c>
      <c r="F6928" t="s">
        <v>753</v>
      </c>
      <c r="G6928" t="s">
        <v>775</v>
      </c>
      <c r="H6928" t="s">
        <v>767</v>
      </c>
      <c r="I6928" t="s">
        <v>778</v>
      </c>
    </row>
    <row r="6929" spans="1:9">
      <c r="A6929">
        <v>6928</v>
      </c>
      <c r="B6929" t="s">
        <v>762</v>
      </c>
      <c r="C6929" t="s">
        <v>757</v>
      </c>
      <c r="D6929">
        <v>2018</v>
      </c>
      <c r="E6929">
        <v>118.3356520122986</v>
      </c>
      <c r="F6929" t="s">
        <v>753</v>
      </c>
      <c r="G6929" t="s">
        <v>775</v>
      </c>
      <c r="H6929" t="s">
        <v>767</v>
      </c>
      <c r="I6929" t="s">
        <v>778</v>
      </c>
    </row>
    <row r="6930" spans="1:9">
      <c r="A6930">
        <v>6929</v>
      </c>
      <c r="B6930" t="s">
        <v>762</v>
      </c>
      <c r="C6930" t="s">
        <v>757</v>
      </c>
      <c r="D6930">
        <v>2019</v>
      </c>
      <c r="E6930">
        <v>126.47902397167159</v>
      </c>
      <c r="F6930" t="s">
        <v>753</v>
      </c>
      <c r="G6930" t="s">
        <v>775</v>
      </c>
      <c r="H6930" t="s">
        <v>767</v>
      </c>
      <c r="I6930" t="s">
        <v>778</v>
      </c>
    </row>
    <row r="6931" spans="1:9">
      <c r="A6931">
        <v>6930</v>
      </c>
      <c r="B6931" t="s">
        <v>762</v>
      </c>
      <c r="C6931" t="s">
        <v>757</v>
      </c>
      <c r="D6931">
        <v>2020</v>
      </c>
      <c r="E6931">
        <v>121.2530670603942</v>
      </c>
      <c r="F6931" t="s">
        <v>753</v>
      </c>
      <c r="G6931" t="s">
        <v>775</v>
      </c>
      <c r="H6931" t="s">
        <v>767</v>
      </c>
      <c r="I6931" t="s">
        <v>778</v>
      </c>
    </row>
    <row r="6932" spans="1:9">
      <c r="A6932">
        <v>6931</v>
      </c>
      <c r="B6932" t="s">
        <v>762</v>
      </c>
      <c r="C6932" t="s">
        <v>757</v>
      </c>
      <c r="D6932">
        <v>2021</v>
      </c>
      <c r="E6932">
        <v>127.0220586496464</v>
      </c>
      <c r="F6932" t="s">
        <v>753</v>
      </c>
      <c r="G6932" t="s">
        <v>775</v>
      </c>
      <c r="H6932" t="s">
        <v>767</v>
      </c>
      <c r="I6932" t="s">
        <v>778</v>
      </c>
    </row>
    <row r="6933" spans="1:9">
      <c r="A6933">
        <v>6932</v>
      </c>
      <c r="B6933" t="s">
        <v>762</v>
      </c>
      <c r="C6933" t="s">
        <v>757</v>
      </c>
      <c r="D6933">
        <v>2022</v>
      </c>
      <c r="E6933">
        <v>119.3371681794181</v>
      </c>
      <c r="F6933" t="s">
        <v>753</v>
      </c>
      <c r="G6933" t="s">
        <v>775</v>
      </c>
      <c r="H6933" t="s">
        <v>767</v>
      </c>
      <c r="I6933" t="s">
        <v>778</v>
      </c>
    </row>
    <row r="6934" spans="1:9">
      <c r="A6934">
        <v>6933</v>
      </c>
      <c r="B6934" t="s">
        <v>762</v>
      </c>
      <c r="C6934" t="s">
        <v>757</v>
      </c>
      <c r="D6934">
        <v>2023</v>
      </c>
      <c r="E6934">
        <v>113.05111637707211</v>
      </c>
      <c r="F6934" t="s">
        <v>753</v>
      </c>
      <c r="G6934" t="s">
        <v>775</v>
      </c>
      <c r="H6934" t="s">
        <v>767</v>
      </c>
      <c r="I6934" t="s">
        <v>778</v>
      </c>
    </row>
    <row r="6935" spans="1:9">
      <c r="A6935">
        <v>6934</v>
      </c>
      <c r="B6935" t="s">
        <v>762</v>
      </c>
      <c r="C6935" t="s">
        <v>757</v>
      </c>
      <c r="D6935">
        <v>2024</v>
      </c>
      <c r="E6935">
        <v>112.4773508</v>
      </c>
      <c r="F6935" t="s">
        <v>753</v>
      </c>
      <c r="G6935" t="s">
        <v>775</v>
      </c>
      <c r="H6935" t="s">
        <v>767</v>
      </c>
      <c r="I6935" t="s">
        <v>778</v>
      </c>
    </row>
    <row r="6936" spans="1:9">
      <c r="A6936">
        <v>6935</v>
      </c>
      <c r="B6936" t="s">
        <v>762</v>
      </c>
      <c r="C6936" t="s">
        <v>757</v>
      </c>
      <c r="D6936">
        <v>2025</v>
      </c>
      <c r="E6936">
        <v>111.9866244</v>
      </c>
      <c r="F6936" t="s">
        <v>753</v>
      </c>
      <c r="G6936" t="s">
        <v>775</v>
      </c>
      <c r="H6936" t="s">
        <v>767</v>
      </c>
      <c r="I6936" t="s">
        <v>778</v>
      </c>
    </row>
    <row r="6937" spans="1:9">
      <c r="A6937">
        <v>6936</v>
      </c>
      <c r="B6937" t="s">
        <v>762</v>
      </c>
      <c r="C6937" t="s">
        <v>757</v>
      </c>
      <c r="D6937">
        <v>2026</v>
      </c>
      <c r="E6937">
        <v>111.4848611</v>
      </c>
      <c r="F6937" t="s">
        <v>753</v>
      </c>
      <c r="G6937" t="s">
        <v>775</v>
      </c>
      <c r="H6937" t="s">
        <v>767</v>
      </c>
      <c r="I6937" t="s">
        <v>778</v>
      </c>
    </row>
    <row r="6938" spans="1:9">
      <c r="A6938">
        <v>6937</v>
      </c>
      <c r="B6938" t="s">
        <v>762</v>
      </c>
      <c r="C6938" t="s">
        <v>757</v>
      </c>
      <c r="D6938">
        <v>2027</v>
      </c>
      <c r="E6938">
        <v>111.2921071</v>
      </c>
      <c r="F6938" t="s">
        <v>753</v>
      </c>
      <c r="G6938" t="s">
        <v>775</v>
      </c>
      <c r="H6938" t="s">
        <v>767</v>
      </c>
      <c r="I6938" t="s">
        <v>778</v>
      </c>
    </row>
    <row r="6939" spans="1:9">
      <c r="A6939">
        <v>6938</v>
      </c>
      <c r="B6939" t="s">
        <v>762</v>
      </c>
      <c r="C6939" t="s">
        <v>757</v>
      </c>
      <c r="D6939">
        <v>2028</v>
      </c>
      <c r="E6939">
        <v>104.29789510000001</v>
      </c>
      <c r="F6939" t="s">
        <v>753</v>
      </c>
      <c r="G6939" t="s">
        <v>775</v>
      </c>
      <c r="H6939" t="s">
        <v>767</v>
      </c>
      <c r="I6939" t="s">
        <v>778</v>
      </c>
    </row>
    <row r="6940" spans="1:9">
      <c r="A6940">
        <v>6939</v>
      </c>
      <c r="B6940" t="s">
        <v>762</v>
      </c>
      <c r="C6940" t="s">
        <v>757</v>
      </c>
      <c r="D6940">
        <v>2029</v>
      </c>
      <c r="E6940">
        <v>102.6269441</v>
      </c>
      <c r="F6940" t="s">
        <v>753</v>
      </c>
      <c r="G6940" t="s">
        <v>775</v>
      </c>
      <c r="H6940" t="s">
        <v>767</v>
      </c>
      <c r="I6940" t="s">
        <v>778</v>
      </c>
    </row>
    <row r="6941" spans="1:9">
      <c r="A6941">
        <v>6940</v>
      </c>
      <c r="B6941" t="s">
        <v>762</v>
      </c>
      <c r="C6941" t="s">
        <v>757</v>
      </c>
      <c r="D6941">
        <v>2030</v>
      </c>
      <c r="E6941">
        <v>101.2083288</v>
      </c>
      <c r="F6941" t="s">
        <v>753</v>
      </c>
      <c r="G6941" t="s">
        <v>775</v>
      </c>
      <c r="H6941" t="s">
        <v>767</v>
      </c>
      <c r="I6941" t="s">
        <v>778</v>
      </c>
    </row>
    <row r="6942" spans="1:9">
      <c r="A6942">
        <v>6941</v>
      </c>
      <c r="B6942" t="s">
        <v>762</v>
      </c>
      <c r="C6942" t="s">
        <v>757</v>
      </c>
      <c r="D6942">
        <v>2031</v>
      </c>
      <c r="E6942">
        <v>99.600572319999998</v>
      </c>
      <c r="F6942" t="s">
        <v>753</v>
      </c>
      <c r="G6942" t="s">
        <v>775</v>
      </c>
      <c r="H6942" t="s">
        <v>767</v>
      </c>
      <c r="I6942" t="s">
        <v>778</v>
      </c>
    </row>
    <row r="6943" spans="1:9">
      <c r="A6943">
        <v>6942</v>
      </c>
      <c r="B6943" t="s">
        <v>762</v>
      </c>
      <c r="C6943" t="s">
        <v>757</v>
      </c>
      <c r="D6943">
        <v>2032</v>
      </c>
      <c r="E6943">
        <v>97.91079379</v>
      </c>
      <c r="F6943" t="s">
        <v>753</v>
      </c>
      <c r="G6943" t="s">
        <v>775</v>
      </c>
      <c r="H6943" t="s">
        <v>767</v>
      </c>
      <c r="I6943" t="s">
        <v>778</v>
      </c>
    </row>
    <row r="6944" spans="1:9">
      <c r="A6944">
        <v>6943</v>
      </c>
      <c r="B6944" t="s">
        <v>762</v>
      </c>
      <c r="C6944" t="s">
        <v>757</v>
      </c>
      <c r="D6944">
        <v>2033</v>
      </c>
      <c r="E6944">
        <v>95.892600709999996</v>
      </c>
      <c r="F6944" t="s">
        <v>753</v>
      </c>
      <c r="G6944" t="s">
        <v>775</v>
      </c>
      <c r="H6944" t="s">
        <v>767</v>
      </c>
      <c r="I6944" t="s">
        <v>778</v>
      </c>
    </row>
    <row r="6945" spans="1:9">
      <c r="A6945">
        <v>6944</v>
      </c>
      <c r="B6945" t="s">
        <v>762</v>
      </c>
      <c r="C6945" t="s">
        <v>757</v>
      </c>
      <c r="D6945">
        <v>2034</v>
      </c>
      <c r="E6945">
        <v>93.694525170000006</v>
      </c>
      <c r="F6945" t="s">
        <v>753</v>
      </c>
      <c r="G6945" t="s">
        <v>775</v>
      </c>
      <c r="H6945" t="s">
        <v>767</v>
      </c>
      <c r="I6945" t="s">
        <v>778</v>
      </c>
    </row>
    <row r="6946" spans="1:9">
      <c r="A6946">
        <v>6945</v>
      </c>
      <c r="B6946" t="s">
        <v>762</v>
      </c>
      <c r="C6946" t="s">
        <v>757</v>
      </c>
      <c r="D6946">
        <v>2035</v>
      </c>
      <c r="E6946">
        <v>91.172443130000005</v>
      </c>
      <c r="F6946" t="s">
        <v>753</v>
      </c>
      <c r="G6946" t="s">
        <v>775</v>
      </c>
      <c r="H6946" t="s">
        <v>767</v>
      </c>
      <c r="I6946" t="s">
        <v>778</v>
      </c>
    </row>
    <row r="6947" spans="1:9">
      <c r="A6947">
        <v>6946</v>
      </c>
      <c r="B6947" t="s">
        <v>762</v>
      </c>
      <c r="C6947" t="s">
        <v>757</v>
      </c>
      <c r="D6947">
        <v>2036</v>
      </c>
      <c r="E6947">
        <v>88.509051709999994</v>
      </c>
      <c r="F6947" t="s">
        <v>753</v>
      </c>
      <c r="G6947" t="s">
        <v>775</v>
      </c>
      <c r="H6947" t="s">
        <v>767</v>
      </c>
      <c r="I6947" t="s">
        <v>778</v>
      </c>
    </row>
    <row r="6948" spans="1:9">
      <c r="A6948">
        <v>6947</v>
      </c>
      <c r="B6948" t="s">
        <v>762</v>
      </c>
      <c r="C6948" t="s">
        <v>757</v>
      </c>
      <c r="D6948">
        <v>2037</v>
      </c>
      <c r="E6948">
        <v>85.742805149999995</v>
      </c>
      <c r="F6948" t="s">
        <v>753</v>
      </c>
      <c r="G6948" t="s">
        <v>775</v>
      </c>
      <c r="H6948" t="s">
        <v>767</v>
      </c>
      <c r="I6948" t="s">
        <v>778</v>
      </c>
    </row>
    <row r="6949" spans="1:9">
      <c r="A6949">
        <v>6948</v>
      </c>
      <c r="B6949" t="s">
        <v>762</v>
      </c>
      <c r="C6949" t="s">
        <v>757</v>
      </c>
      <c r="D6949">
        <v>2038</v>
      </c>
      <c r="E6949">
        <v>85.040651460000007</v>
      </c>
      <c r="F6949" t="s">
        <v>753</v>
      </c>
      <c r="G6949" t="s">
        <v>775</v>
      </c>
      <c r="H6949" t="s">
        <v>767</v>
      </c>
      <c r="I6949" t="s">
        <v>778</v>
      </c>
    </row>
    <row r="6950" spans="1:9">
      <c r="A6950">
        <v>6949</v>
      </c>
      <c r="B6950" t="s">
        <v>762</v>
      </c>
      <c r="C6950" t="s">
        <v>757</v>
      </c>
      <c r="D6950">
        <v>2039</v>
      </c>
      <c r="E6950">
        <v>84.261290650000007</v>
      </c>
      <c r="F6950" t="s">
        <v>753</v>
      </c>
      <c r="G6950" t="s">
        <v>775</v>
      </c>
      <c r="H6950" t="s">
        <v>767</v>
      </c>
      <c r="I6950" t="s">
        <v>778</v>
      </c>
    </row>
    <row r="6951" spans="1:9">
      <c r="A6951">
        <v>6950</v>
      </c>
      <c r="B6951" t="s">
        <v>762</v>
      </c>
      <c r="C6951" t="s">
        <v>757</v>
      </c>
      <c r="D6951">
        <v>2040</v>
      </c>
      <c r="E6951">
        <v>83.281203169999998</v>
      </c>
      <c r="F6951" t="s">
        <v>753</v>
      </c>
      <c r="G6951" t="s">
        <v>775</v>
      </c>
      <c r="H6951" t="s">
        <v>767</v>
      </c>
      <c r="I6951" t="s">
        <v>778</v>
      </c>
    </row>
    <row r="6952" spans="1:9">
      <c r="A6952">
        <v>6951</v>
      </c>
      <c r="B6952" t="s">
        <v>762</v>
      </c>
      <c r="C6952" t="s">
        <v>757</v>
      </c>
      <c r="D6952">
        <v>2041</v>
      </c>
      <c r="E6952">
        <v>82.274907740000003</v>
      </c>
      <c r="F6952" t="s">
        <v>753</v>
      </c>
      <c r="G6952" t="s">
        <v>775</v>
      </c>
      <c r="H6952" t="s">
        <v>767</v>
      </c>
      <c r="I6952" t="s">
        <v>778</v>
      </c>
    </row>
    <row r="6953" spans="1:9">
      <c r="A6953">
        <v>6952</v>
      </c>
      <c r="B6953" t="s">
        <v>762</v>
      </c>
      <c r="C6953" t="s">
        <v>757</v>
      </c>
      <c r="D6953">
        <v>2042</v>
      </c>
      <c r="E6953">
        <v>81.431864059999995</v>
      </c>
      <c r="F6953" t="s">
        <v>753</v>
      </c>
      <c r="G6953" t="s">
        <v>775</v>
      </c>
      <c r="H6953" t="s">
        <v>767</v>
      </c>
      <c r="I6953" t="s">
        <v>778</v>
      </c>
    </row>
    <row r="6954" spans="1:9">
      <c r="A6954">
        <v>6953</v>
      </c>
      <c r="B6954" t="s">
        <v>762</v>
      </c>
      <c r="C6954" t="s">
        <v>757</v>
      </c>
      <c r="D6954">
        <v>2043</v>
      </c>
      <c r="E6954">
        <v>80.760219550000002</v>
      </c>
      <c r="F6954" t="s">
        <v>753</v>
      </c>
      <c r="G6954" t="s">
        <v>775</v>
      </c>
      <c r="H6954" t="s">
        <v>767</v>
      </c>
      <c r="I6954" t="s">
        <v>778</v>
      </c>
    </row>
    <row r="6955" spans="1:9">
      <c r="A6955">
        <v>6954</v>
      </c>
      <c r="B6955" t="s">
        <v>762</v>
      </c>
      <c r="C6955" t="s">
        <v>757</v>
      </c>
      <c r="D6955">
        <v>2044</v>
      </c>
      <c r="E6955">
        <v>80.078686829999995</v>
      </c>
      <c r="F6955" t="s">
        <v>753</v>
      </c>
      <c r="G6955" t="s">
        <v>775</v>
      </c>
      <c r="H6955" t="s">
        <v>767</v>
      </c>
      <c r="I6955" t="s">
        <v>778</v>
      </c>
    </row>
    <row r="6956" spans="1:9">
      <c r="A6956">
        <v>6955</v>
      </c>
      <c r="B6956" t="s">
        <v>762</v>
      </c>
      <c r="C6956" t="s">
        <v>757</v>
      </c>
      <c r="D6956">
        <v>2045</v>
      </c>
      <c r="E6956">
        <v>79.468183409999995</v>
      </c>
      <c r="F6956" t="s">
        <v>753</v>
      </c>
      <c r="G6956" t="s">
        <v>775</v>
      </c>
      <c r="H6956" t="s">
        <v>767</v>
      </c>
      <c r="I6956" t="s">
        <v>778</v>
      </c>
    </row>
    <row r="6957" spans="1:9">
      <c r="A6957">
        <v>6956</v>
      </c>
      <c r="B6957" t="s">
        <v>762</v>
      </c>
      <c r="C6957" t="s">
        <v>757</v>
      </c>
      <c r="D6957">
        <v>2046</v>
      </c>
      <c r="E6957">
        <v>79.007001399999993</v>
      </c>
      <c r="F6957" t="s">
        <v>753</v>
      </c>
      <c r="G6957" t="s">
        <v>775</v>
      </c>
      <c r="H6957" t="s">
        <v>767</v>
      </c>
      <c r="I6957" t="s">
        <v>778</v>
      </c>
    </row>
    <row r="6958" spans="1:9">
      <c r="A6958">
        <v>6957</v>
      </c>
      <c r="B6958" t="s">
        <v>762</v>
      </c>
      <c r="C6958" t="s">
        <v>757</v>
      </c>
      <c r="D6958">
        <v>2047</v>
      </c>
      <c r="E6958">
        <v>78.510139550000005</v>
      </c>
      <c r="F6958" t="s">
        <v>753</v>
      </c>
      <c r="G6958" t="s">
        <v>775</v>
      </c>
      <c r="H6958" t="s">
        <v>767</v>
      </c>
      <c r="I6958" t="s">
        <v>778</v>
      </c>
    </row>
    <row r="6959" spans="1:9">
      <c r="A6959">
        <v>6958</v>
      </c>
      <c r="B6959" t="s">
        <v>762</v>
      </c>
      <c r="C6959" t="s">
        <v>757</v>
      </c>
      <c r="D6959">
        <v>2048</v>
      </c>
      <c r="E6959">
        <v>78.124330099999995</v>
      </c>
      <c r="F6959" t="s">
        <v>753</v>
      </c>
      <c r="G6959" t="s">
        <v>775</v>
      </c>
      <c r="H6959" t="s">
        <v>767</v>
      </c>
      <c r="I6959" t="s">
        <v>778</v>
      </c>
    </row>
    <row r="6960" spans="1:9">
      <c r="A6960">
        <v>6959</v>
      </c>
      <c r="B6960" t="s">
        <v>762</v>
      </c>
      <c r="C6960" t="s">
        <v>757</v>
      </c>
      <c r="D6960">
        <v>2049</v>
      </c>
      <c r="E6960">
        <v>77.820667420000007</v>
      </c>
      <c r="F6960" t="s">
        <v>753</v>
      </c>
      <c r="G6960" t="s">
        <v>775</v>
      </c>
      <c r="H6960" t="s">
        <v>767</v>
      </c>
      <c r="I6960" t="s">
        <v>778</v>
      </c>
    </row>
    <row r="6961" spans="1:9">
      <c r="A6961">
        <v>6960</v>
      </c>
      <c r="B6961" t="s">
        <v>762</v>
      </c>
      <c r="C6961" t="s">
        <v>757</v>
      </c>
      <c r="D6961">
        <v>2050</v>
      </c>
      <c r="E6961">
        <v>77.420148729999994</v>
      </c>
      <c r="F6961" t="s">
        <v>753</v>
      </c>
      <c r="G6961" t="s">
        <v>775</v>
      </c>
      <c r="H6961" t="s">
        <v>767</v>
      </c>
      <c r="I6961" t="s">
        <v>778</v>
      </c>
    </row>
    <row r="6962" spans="1:9">
      <c r="A6962">
        <v>6961</v>
      </c>
      <c r="B6962" t="s">
        <v>763</v>
      </c>
      <c r="C6962" t="s">
        <v>752</v>
      </c>
      <c r="D6962">
        <v>1990</v>
      </c>
      <c r="E6962">
        <v>88.784256736185952</v>
      </c>
      <c r="F6962" t="s">
        <v>753</v>
      </c>
      <c r="G6962" t="s">
        <v>775</v>
      </c>
      <c r="H6962" t="s">
        <v>767</v>
      </c>
      <c r="I6962" t="s">
        <v>778</v>
      </c>
    </row>
    <row r="6963" spans="1:9">
      <c r="A6963">
        <v>6962</v>
      </c>
      <c r="B6963" t="s">
        <v>763</v>
      </c>
      <c r="C6963" t="s">
        <v>752</v>
      </c>
      <c r="D6963">
        <v>1991</v>
      </c>
      <c r="E6963">
        <v>85.856689261512273</v>
      </c>
      <c r="F6963" t="s">
        <v>753</v>
      </c>
      <c r="G6963" t="s">
        <v>775</v>
      </c>
      <c r="H6963" t="s">
        <v>767</v>
      </c>
      <c r="I6963" t="s">
        <v>778</v>
      </c>
    </row>
    <row r="6964" spans="1:9">
      <c r="A6964">
        <v>6963</v>
      </c>
      <c r="B6964" t="s">
        <v>763</v>
      </c>
      <c r="C6964" t="s">
        <v>752</v>
      </c>
      <c r="D6964">
        <v>1992</v>
      </c>
      <c r="E6964">
        <v>84.007216006411468</v>
      </c>
      <c r="F6964" t="s">
        <v>753</v>
      </c>
      <c r="G6964" t="s">
        <v>775</v>
      </c>
      <c r="H6964" t="s">
        <v>767</v>
      </c>
      <c r="I6964" t="s">
        <v>778</v>
      </c>
    </row>
    <row r="6965" spans="1:9">
      <c r="A6965">
        <v>6964</v>
      </c>
      <c r="B6965" t="s">
        <v>763</v>
      </c>
      <c r="C6965" t="s">
        <v>752</v>
      </c>
      <c r="D6965">
        <v>1993</v>
      </c>
      <c r="E6965">
        <v>81.646142490913547</v>
      </c>
      <c r="F6965" t="s">
        <v>753</v>
      </c>
      <c r="G6965" t="s">
        <v>775</v>
      </c>
      <c r="H6965" t="s">
        <v>767</v>
      </c>
      <c r="I6965" t="s">
        <v>778</v>
      </c>
    </row>
    <row r="6966" spans="1:9">
      <c r="A6966">
        <v>6965</v>
      </c>
      <c r="B6966" t="s">
        <v>763</v>
      </c>
      <c r="C6966" t="s">
        <v>752</v>
      </c>
      <c r="D6966">
        <v>1994</v>
      </c>
      <c r="E6966">
        <v>80.338743332504237</v>
      </c>
      <c r="F6966" t="s">
        <v>753</v>
      </c>
      <c r="G6966" t="s">
        <v>775</v>
      </c>
      <c r="H6966" t="s">
        <v>767</v>
      </c>
      <c r="I6966" t="s">
        <v>778</v>
      </c>
    </row>
    <row r="6967" spans="1:9">
      <c r="A6967">
        <v>6966</v>
      </c>
      <c r="B6967" t="s">
        <v>763</v>
      </c>
      <c r="C6967" t="s">
        <v>752</v>
      </c>
      <c r="D6967">
        <v>1995</v>
      </c>
      <c r="E6967">
        <v>79.097065701496135</v>
      </c>
      <c r="F6967" t="s">
        <v>753</v>
      </c>
      <c r="G6967" t="s">
        <v>775</v>
      </c>
      <c r="H6967" t="s">
        <v>767</v>
      </c>
      <c r="I6967" t="s">
        <v>778</v>
      </c>
    </row>
    <row r="6968" spans="1:9">
      <c r="A6968">
        <v>6967</v>
      </c>
      <c r="B6968" t="s">
        <v>763</v>
      </c>
      <c r="C6968" t="s">
        <v>752</v>
      </c>
      <c r="D6968">
        <v>1996</v>
      </c>
      <c r="E6968">
        <v>75.460629777619459</v>
      </c>
      <c r="F6968" t="s">
        <v>753</v>
      </c>
      <c r="G6968" t="s">
        <v>775</v>
      </c>
      <c r="H6968" t="s">
        <v>767</v>
      </c>
      <c r="I6968" t="s">
        <v>778</v>
      </c>
    </row>
    <row r="6969" spans="1:9">
      <c r="A6969">
        <v>6968</v>
      </c>
      <c r="B6969" t="s">
        <v>763</v>
      </c>
      <c r="C6969" t="s">
        <v>752</v>
      </c>
      <c r="D6969">
        <v>1997</v>
      </c>
      <c r="E6969">
        <v>73.39236756223913</v>
      </c>
      <c r="F6969" t="s">
        <v>753</v>
      </c>
      <c r="G6969" t="s">
        <v>775</v>
      </c>
      <c r="H6969" t="s">
        <v>767</v>
      </c>
      <c r="I6969" t="s">
        <v>778</v>
      </c>
    </row>
    <row r="6970" spans="1:9">
      <c r="A6970">
        <v>6969</v>
      </c>
      <c r="B6970" t="s">
        <v>763</v>
      </c>
      <c r="C6970" t="s">
        <v>752</v>
      </c>
      <c r="D6970">
        <v>1998</v>
      </c>
      <c r="E6970">
        <v>70.329425572890969</v>
      </c>
      <c r="F6970" t="s">
        <v>753</v>
      </c>
      <c r="G6970" t="s">
        <v>775</v>
      </c>
      <c r="H6970" t="s">
        <v>767</v>
      </c>
      <c r="I6970" t="s">
        <v>778</v>
      </c>
    </row>
    <row r="6971" spans="1:9">
      <c r="A6971">
        <v>6970</v>
      </c>
      <c r="B6971" t="s">
        <v>763</v>
      </c>
      <c r="C6971" t="s">
        <v>752</v>
      </c>
      <c r="D6971">
        <v>1999</v>
      </c>
      <c r="E6971">
        <v>67.438068184704193</v>
      </c>
      <c r="F6971" t="s">
        <v>753</v>
      </c>
      <c r="G6971" t="s">
        <v>775</v>
      </c>
      <c r="H6971" t="s">
        <v>767</v>
      </c>
      <c r="I6971" t="s">
        <v>778</v>
      </c>
    </row>
    <row r="6972" spans="1:9">
      <c r="A6972">
        <v>6971</v>
      </c>
      <c r="B6972" t="s">
        <v>763</v>
      </c>
      <c r="C6972" t="s">
        <v>752</v>
      </c>
      <c r="D6972">
        <v>2000</v>
      </c>
      <c r="E6972">
        <v>63.933949394111139</v>
      </c>
      <c r="F6972" t="s">
        <v>753</v>
      </c>
      <c r="G6972" t="s">
        <v>775</v>
      </c>
      <c r="H6972" t="s">
        <v>767</v>
      </c>
      <c r="I6972" t="s">
        <v>778</v>
      </c>
    </row>
    <row r="6973" spans="1:9">
      <c r="A6973">
        <v>6972</v>
      </c>
      <c r="B6973" t="s">
        <v>763</v>
      </c>
      <c r="C6973" t="s">
        <v>752</v>
      </c>
      <c r="D6973">
        <v>2001</v>
      </c>
      <c r="E6973">
        <v>60.94691970678997</v>
      </c>
      <c r="F6973" t="s">
        <v>753</v>
      </c>
      <c r="G6973" t="s">
        <v>775</v>
      </c>
      <c r="H6973" t="s">
        <v>767</v>
      </c>
      <c r="I6973" t="s">
        <v>778</v>
      </c>
    </row>
    <row r="6974" spans="1:9">
      <c r="A6974">
        <v>6973</v>
      </c>
      <c r="B6974" t="s">
        <v>763</v>
      </c>
      <c r="C6974" t="s">
        <v>752</v>
      </c>
      <c r="D6974">
        <v>2002</v>
      </c>
      <c r="E6974">
        <v>59.367409422874843</v>
      </c>
      <c r="F6974" t="s">
        <v>753</v>
      </c>
      <c r="G6974" t="s">
        <v>775</v>
      </c>
      <c r="H6974" t="s">
        <v>767</v>
      </c>
      <c r="I6974" t="s">
        <v>778</v>
      </c>
    </row>
    <row r="6975" spans="1:9">
      <c r="A6975">
        <v>6974</v>
      </c>
      <c r="B6975" t="s">
        <v>763</v>
      </c>
      <c r="C6975" t="s">
        <v>752</v>
      </c>
      <c r="D6975">
        <v>2003</v>
      </c>
      <c r="E6975">
        <v>57.252927032027067</v>
      </c>
      <c r="F6975" t="s">
        <v>753</v>
      </c>
      <c r="G6975" t="s">
        <v>775</v>
      </c>
      <c r="H6975" t="s">
        <v>767</v>
      </c>
      <c r="I6975" t="s">
        <v>778</v>
      </c>
    </row>
    <row r="6976" spans="1:9">
      <c r="A6976">
        <v>6975</v>
      </c>
      <c r="B6976" t="s">
        <v>763</v>
      </c>
      <c r="C6976" t="s">
        <v>752</v>
      </c>
      <c r="D6976">
        <v>2004</v>
      </c>
      <c r="E6976">
        <v>54.75353648199988</v>
      </c>
      <c r="F6976" t="s">
        <v>753</v>
      </c>
      <c r="G6976" t="s">
        <v>775</v>
      </c>
      <c r="H6976" t="s">
        <v>767</v>
      </c>
      <c r="I6976" t="s">
        <v>778</v>
      </c>
    </row>
    <row r="6977" spans="1:9">
      <c r="A6977">
        <v>6976</v>
      </c>
      <c r="B6977" t="s">
        <v>763</v>
      </c>
      <c r="C6977" t="s">
        <v>752</v>
      </c>
      <c r="D6977">
        <v>2005</v>
      </c>
      <c r="E6977">
        <v>51.617590828304103</v>
      </c>
      <c r="F6977" t="s">
        <v>753</v>
      </c>
      <c r="G6977" t="s">
        <v>775</v>
      </c>
      <c r="H6977" t="s">
        <v>767</v>
      </c>
      <c r="I6977" t="s">
        <v>778</v>
      </c>
    </row>
    <row r="6978" spans="1:9">
      <c r="A6978">
        <v>6977</v>
      </c>
      <c r="B6978" t="s">
        <v>763</v>
      </c>
      <c r="C6978" t="s">
        <v>752</v>
      </c>
      <c r="D6978">
        <v>2006</v>
      </c>
      <c r="E6978">
        <v>47.998490356467613</v>
      </c>
      <c r="F6978" t="s">
        <v>753</v>
      </c>
      <c r="G6978" t="s">
        <v>775</v>
      </c>
      <c r="H6978" t="s">
        <v>767</v>
      </c>
      <c r="I6978" t="s">
        <v>778</v>
      </c>
    </row>
    <row r="6979" spans="1:9">
      <c r="A6979">
        <v>6978</v>
      </c>
      <c r="B6979" t="s">
        <v>763</v>
      </c>
      <c r="C6979" t="s">
        <v>752</v>
      </c>
      <c r="D6979">
        <v>2007</v>
      </c>
      <c r="E6979">
        <v>45.791763347098943</v>
      </c>
      <c r="F6979" t="s">
        <v>753</v>
      </c>
      <c r="G6979" t="s">
        <v>775</v>
      </c>
      <c r="H6979" t="s">
        <v>767</v>
      </c>
      <c r="I6979" t="s">
        <v>778</v>
      </c>
    </row>
    <row r="6980" spans="1:9">
      <c r="A6980">
        <v>6979</v>
      </c>
      <c r="B6980" t="s">
        <v>763</v>
      </c>
      <c r="C6980" t="s">
        <v>752</v>
      </c>
      <c r="D6980">
        <v>2008</v>
      </c>
      <c r="E6980">
        <v>42.482461519501591</v>
      </c>
      <c r="F6980" t="s">
        <v>753</v>
      </c>
      <c r="G6980" t="s">
        <v>775</v>
      </c>
      <c r="H6980" t="s">
        <v>767</v>
      </c>
      <c r="I6980" t="s">
        <v>778</v>
      </c>
    </row>
    <row r="6981" spans="1:9">
      <c r="A6981">
        <v>6980</v>
      </c>
      <c r="B6981" t="s">
        <v>763</v>
      </c>
      <c r="C6981" t="s">
        <v>752</v>
      </c>
      <c r="D6981">
        <v>2009</v>
      </c>
      <c r="E6981">
        <v>40.434926943879177</v>
      </c>
      <c r="F6981" t="s">
        <v>753</v>
      </c>
      <c r="G6981" t="s">
        <v>775</v>
      </c>
      <c r="H6981" t="s">
        <v>767</v>
      </c>
      <c r="I6981" t="s">
        <v>778</v>
      </c>
    </row>
    <row r="6982" spans="1:9">
      <c r="A6982">
        <v>6981</v>
      </c>
      <c r="B6982" t="s">
        <v>763</v>
      </c>
      <c r="C6982" t="s">
        <v>752</v>
      </c>
      <c r="D6982">
        <v>2010</v>
      </c>
      <c r="E6982">
        <v>38.466426466399952</v>
      </c>
      <c r="F6982" t="s">
        <v>753</v>
      </c>
      <c r="G6982" t="s">
        <v>775</v>
      </c>
      <c r="H6982" t="s">
        <v>767</v>
      </c>
      <c r="I6982" t="s">
        <v>778</v>
      </c>
    </row>
    <row r="6983" spans="1:9">
      <c r="A6983">
        <v>6982</v>
      </c>
      <c r="B6983" t="s">
        <v>763</v>
      </c>
      <c r="C6983" t="s">
        <v>752</v>
      </c>
      <c r="D6983">
        <v>2011</v>
      </c>
      <c r="E6983">
        <v>36.03273203914496</v>
      </c>
      <c r="F6983" t="s">
        <v>753</v>
      </c>
      <c r="G6983" t="s">
        <v>775</v>
      </c>
      <c r="H6983" t="s">
        <v>767</v>
      </c>
      <c r="I6983" t="s">
        <v>778</v>
      </c>
    </row>
    <row r="6984" spans="1:9">
      <c r="A6984">
        <v>6983</v>
      </c>
      <c r="B6984" t="s">
        <v>763</v>
      </c>
      <c r="C6984" t="s">
        <v>752</v>
      </c>
      <c r="D6984">
        <v>2012</v>
      </c>
      <c r="E6984">
        <v>34.154119654408717</v>
      </c>
      <c r="F6984" t="s">
        <v>753</v>
      </c>
      <c r="G6984" t="s">
        <v>775</v>
      </c>
      <c r="H6984" t="s">
        <v>767</v>
      </c>
      <c r="I6984" t="s">
        <v>778</v>
      </c>
    </row>
    <row r="6985" spans="1:9">
      <c r="A6985">
        <v>6984</v>
      </c>
      <c r="B6985" t="s">
        <v>763</v>
      </c>
      <c r="C6985" t="s">
        <v>752</v>
      </c>
      <c r="D6985">
        <v>2013</v>
      </c>
      <c r="E6985">
        <v>33.338885137308338</v>
      </c>
      <c r="F6985" t="s">
        <v>753</v>
      </c>
      <c r="G6985" t="s">
        <v>775</v>
      </c>
      <c r="H6985" t="s">
        <v>767</v>
      </c>
      <c r="I6985" t="s">
        <v>778</v>
      </c>
    </row>
    <row r="6986" spans="1:9">
      <c r="A6986">
        <v>6985</v>
      </c>
      <c r="B6986" t="s">
        <v>763</v>
      </c>
      <c r="C6986" t="s">
        <v>752</v>
      </c>
      <c r="D6986">
        <v>2014</v>
      </c>
      <c r="E6986">
        <v>32.180527726759301</v>
      </c>
      <c r="F6986" t="s">
        <v>753</v>
      </c>
      <c r="G6986" t="s">
        <v>775</v>
      </c>
      <c r="H6986" t="s">
        <v>767</v>
      </c>
      <c r="I6986" t="s">
        <v>778</v>
      </c>
    </row>
    <row r="6987" spans="1:9">
      <c r="A6987">
        <v>6986</v>
      </c>
      <c r="B6987" t="s">
        <v>763</v>
      </c>
      <c r="C6987" t="s">
        <v>752</v>
      </c>
      <c r="D6987">
        <v>2015</v>
      </c>
      <c r="E6987">
        <v>31.036312343068591</v>
      </c>
      <c r="F6987" t="s">
        <v>753</v>
      </c>
      <c r="G6987" t="s">
        <v>775</v>
      </c>
      <c r="H6987" t="s">
        <v>767</v>
      </c>
      <c r="I6987" t="s">
        <v>778</v>
      </c>
    </row>
    <row r="6988" spans="1:9">
      <c r="A6988">
        <v>6987</v>
      </c>
      <c r="B6988" t="s">
        <v>763</v>
      </c>
      <c r="C6988" t="s">
        <v>752</v>
      </c>
      <c r="D6988">
        <v>2016</v>
      </c>
      <c r="E6988">
        <v>29.947263940225891</v>
      </c>
      <c r="F6988" t="s">
        <v>753</v>
      </c>
      <c r="G6988" t="s">
        <v>775</v>
      </c>
      <c r="H6988" t="s">
        <v>767</v>
      </c>
      <c r="I6988" t="s">
        <v>778</v>
      </c>
    </row>
    <row r="6989" spans="1:9">
      <c r="A6989">
        <v>6988</v>
      </c>
      <c r="B6989" t="s">
        <v>763</v>
      </c>
      <c r="C6989" t="s">
        <v>752</v>
      </c>
      <c r="D6989">
        <v>2017</v>
      </c>
      <c r="E6989">
        <v>25.06375251759826</v>
      </c>
      <c r="F6989" t="s">
        <v>753</v>
      </c>
      <c r="G6989" t="s">
        <v>775</v>
      </c>
      <c r="H6989" t="s">
        <v>767</v>
      </c>
      <c r="I6989" t="s">
        <v>778</v>
      </c>
    </row>
    <row r="6990" spans="1:9">
      <c r="A6990">
        <v>6989</v>
      </c>
      <c r="B6990" t="s">
        <v>763</v>
      </c>
      <c r="C6990" t="s">
        <v>752</v>
      </c>
      <c r="D6990">
        <v>2018</v>
      </c>
      <c r="E6990">
        <v>23.295785374248329</v>
      </c>
      <c r="F6990" t="s">
        <v>753</v>
      </c>
      <c r="G6990" t="s">
        <v>775</v>
      </c>
      <c r="H6990" t="s">
        <v>767</v>
      </c>
      <c r="I6990" t="s">
        <v>778</v>
      </c>
    </row>
    <row r="6991" spans="1:9">
      <c r="A6991">
        <v>6990</v>
      </c>
      <c r="B6991" t="s">
        <v>763</v>
      </c>
      <c r="C6991" t="s">
        <v>752</v>
      </c>
      <c r="D6991">
        <v>2019</v>
      </c>
      <c r="E6991">
        <v>21.667855223915819</v>
      </c>
      <c r="F6991" t="s">
        <v>753</v>
      </c>
      <c r="G6991" t="s">
        <v>775</v>
      </c>
      <c r="H6991" t="s">
        <v>767</v>
      </c>
      <c r="I6991" t="s">
        <v>778</v>
      </c>
    </row>
    <row r="6992" spans="1:9">
      <c r="A6992">
        <v>6991</v>
      </c>
      <c r="B6992" t="s">
        <v>763</v>
      </c>
      <c r="C6992" t="s">
        <v>752</v>
      </c>
      <c r="D6992">
        <v>2020</v>
      </c>
      <c r="E6992">
        <v>19.138737085863418</v>
      </c>
      <c r="F6992" t="s">
        <v>753</v>
      </c>
      <c r="G6992" t="s">
        <v>775</v>
      </c>
      <c r="H6992" t="s">
        <v>767</v>
      </c>
      <c r="I6992" t="s">
        <v>778</v>
      </c>
    </row>
    <row r="6993" spans="1:9">
      <c r="A6993">
        <v>6992</v>
      </c>
      <c r="B6993" t="s">
        <v>763</v>
      </c>
      <c r="C6993" t="s">
        <v>752</v>
      </c>
      <c r="D6993">
        <v>2021</v>
      </c>
      <c r="E6993">
        <v>18.126885514455591</v>
      </c>
      <c r="F6993" t="s">
        <v>753</v>
      </c>
      <c r="G6993" t="s">
        <v>775</v>
      </c>
      <c r="H6993" t="s">
        <v>767</v>
      </c>
      <c r="I6993" t="s">
        <v>778</v>
      </c>
    </row>
    <row r="6994" spans="1:9">
      <c r="A6994">
        <v>6993</v>
      </c>
      <c r="B6994" t="s">
        <v>763</v>
      </c>
      <c r="C6994" t="s">
        <v>752</v>
      </c>
      <c r="D6994">
        <v>2022</v>
      </c>
      <c r="E6994">
        <v>16.3820294717212</v>
      </c>
      <c r="F6994" t="s">
        <v>753</v>
      </c>
      <c r="G6994" t="s">
        <v>775</v>
      </c>
      <c r="H6994" t="s">
        <v>767</v>
      </c>
      <c r="I6994" t="s">
        <v>778</v>
      </c>
    </row>
    <row r="6995" spans="1:9">
      <c r="A6995">
        <v>6994</v>
      </c>
      <c r="B6995" t="s">
        <v>763</v>
      </c>
      <c r="C6995" t="s">
        <v>752</v>
      </c>
      <c r="D6995">
        <v>2023</v>
      </c>
      <c r="E6995">
        <v>16.08452216511569</v>
      </c>
      <c r="F6995" t="s">
        <v>753</v>
      </c>
      <c r="G6995" t="s">
        <v>775</v>
      </c>
      <c r="H6995" t="s">
        <v>767</v>
      </c>
      <c r="I6995" t="s">
        <v>778</v>
      </c>
    </row>
    <row r="6996" spans="1:9">
      <c r="A6996">
        <v>6995</v>
      </c>
      <c r="B6996" t="s">
        <v>763</v>
      </c>
      <c r="C6996" t="s">
        <v>752</v>
      </c>
      <c r="D6996">
        <v>2024</v>
      </c>
      <c r="E6996">
        <v>46.506883100000003</v>
      </c>
      <c r="F6996" t="s">
        <v>753</v>
      </c>
      <c r="G6996" t="s">
        <v>775</v>
      </c>
      <c r="H6996" t="s">
        <v>767</v>
      </c>
      <c r="I6996" t="s">
        <v>778</v>
      </c>
    </row>
    <row r="6997" spans="1:9">
      <c r="A6997">
        <v>6996</v>
      </c>
      <c r="B6997" t="s">
        <v>763</v>
      </c>
      <c r="C6997" t="s">
        <v>752</v>
      </c>
      <c r="D6997">
        <v>2025</v>
      </c>
      <c r="E6997">
        <v>45.262109709999997</v>
      </c>
      <c r="F6997" t="s">
        <v>753</v>
      </c>
      <c r="G6997" t="s">
        <v>775</v>
      </c>
      <c r="H6997" t="s">
        <v>767</v>
      </c>
      <c r="I6997" t="s">
        <v>778</v>
      </c>
    </row>
    <row r="6998" spans="1:9">
      <c r="A6998">
        <v>6997</v>
      </c>
      <c r="B6998" t="s">
        <v>763</v>
      </c>
      <c r="C6998" t="s">
        <v>752</v>
      </c>
      <c r="D6998">
        <v>2026</v>
      </c>
      <c r="E6998">
        <v>44.586028550000002</v>
      </c>
      <c r="F6998" t="s">
        <v>753</v>
      </c>
      <c r="G6998" t="s">
        <v>775</v>
      </c>
      <c r="H6998" t="s">
        <v>767</v>
      </c>
      <c r="I6998" t="s">
        <v>778</v>
      </c>
    </row>
    <row r="6999" spans="1:9">
      <c r="A6999">
        <v>6998</v>
      </c>
      <c r="B6999" t="s">
        <v>763</v>
      </c>
      <c r="C6999" t="s">
        <v>752</v>
      </c>
      <c r="D6999">
        <v>2027</v>
      </c>
      <c r="E6999">
        <v>43.973821530000002</v>
      </c>
      <c r="F6999" t="s">
        <v>753</v>
      </c>
      <c r="G6999" t="s">
        <v>775</v>
      </c>
      <c r="H6999" t="s">
        <v>767</v>
      </c>
      <c r="I6999" t="s">
        <v>778</v>
      </c>
    </row>
    <row r="7000" spans="1:9">
      <c r="A7000">
        <v>6999</v>
      </c>
      <c r="B7000" t="s">
        <v>763</v>
      </c>
      <c r="C7000" t="s">
        <v>752</v>
      </c>
      <c r="D7000">
        <v>2028</v>
      </c>
      <c r="E7000">
        <v>43.213678719999997</v>
      </c>
      <c r="F7000" t="s">
        <v>753</v>
      </c>
      <c r="G7000" t="s">
        <v>775</v>
      </c>
      <c r="H7000" t="s">
        <v>767</v>
      </c>
      <c r="I7000" t="s">
        <v>778</v>
      </c>
    </row>
    <row r="7001" spans="1:9">
      <c r="A7001">
        <v>7000</v>
      </c>
      <c r="B7001" t="s">
        <v>763</v>
      </c>
      <c r="C7001" t="s">
        <v>752</v>
      </c>
      <c r="D7001">
        <v>2029</v>
      </c>
      <c r="E7001">
        <v>42.339749949999998</v>
      </c>
      <c r="F7001" t="s">
        <v>753</v>
      </c>
      <c r="G7001" t="s">
        <v>775</v>
      </c>
      <c r="H7001" t="s">
        <v>767</v>
      </c>
      <c r="I7001" t="s">
        <v>778</v>
      </c>
    </row>
    <row r="7002" spans="1:9">
      <c r="A7002">
        <v>7001</v>
      </c>
      <c r="B7002" t="s">
        <v>763</v>
      </c>
      <c r="C7002" t="s">
        <v>752</v>
      </c>
      <c r="D7002">
        <v>2030</v>
      </c>
      <c r="E7002">
        <v>41.345665850000003</v>
      </c>
      <c r="F7002" t="s">
        <v>753</v>
      </c>
      <c r="G7002" t="s">
        <v>775</v>
      </c>
      <c r="H7002" t="s">
        <v>767</v>
      </c>
      <c r="I7002" t="s">
        <v>778</v>
      </c>
    </row>
    <row r="7003" spans="1:9">
      <c r="A7003">
        <v>7002</v>
      </c>
      <c r="B7003" t="s">
        <v>763</v>
      </c>
      <c r="C7003" t="s">
        <v>752</v>
      </c>
      <c r="D7003">
        <v>2031</v>
      </c>
      <c r="E7003">
        <v>40.359998830000002</v>
      </c>
      <c r="F7003" t="s">
        <v>753</v>
      </c>
      <c r="G7003" t="s">
        <v>775</v>
      </c>
      <c r="H7003" t="s">
        <v>767</v>
      </c>
      <c r="I7003" t="s">
        <v>778</v>
      </c>
    </row>
    <row r="7004" spans="1:9">
      <c r="A7004">
        <v>7003</v>
      </c>
      <c r="B7004" t="s">
        <v>763</v>
      </c>
      <c r="C7004" t="s">
        <v>752</v>
      </c>
      <c r="D7004">
        <v>2032</v>
      </c>
      <c r="E7004">
        <v>39.259619530000002</v>
      </c>
      <c r="F7004" t="s">
        <v>753</v>
      </c>
      <c r="G7004" t="s">
        <v>775</v>
      </c>
      <c r="H7004" t="s">
        <v>767</v>
      </c>
      <c r="I7004" t="s">
        <v>778</v>
      </c>
    </row>
    <row r="7005" spans="1:9">
      <c r="A7005">
        <v>7004</v>
      </c>
      <c r="B7005" t="s">
        <v>763</v>
      </c>
      <c r="C7005" t="s">
        <v>752</v>
      </c>
      <c r="D7005">
        <v>2033</v>
      </c>
      <c r="E7005">
        <v>37.936484710000002</v>
      </c>
      <c r="F7005" t="s">
        <v>753</v>
      </c>
      <c r="G7005" t="s">
        <v>775</v>
      </c>
      <c r="H7005" t="s">
        <v>767</v>
      </c>
      <c r="I7005" t="s">
        <v>778</v>
      </c>
    </row>
    <row r="7006" spans="1:9">
      <c r="A7006">
        <v>7005</v>
      </c>
      <c r="B7006" t="s">
        <v>763</v>
      </c>
      <c r="C7006" t="s">
        <v>752</v>
      </c>
      <c r="D7006">
        <v>2034</v>
      </c>
      <c r="E7006">
        <v>36.631451040000002</v>
      </c>
      <c r="F7006" t="s">
        <v>753</v>
      </c>
      <c r="G7006" t="s">
        <v>775</v>
      </c>
      <c r="H7006" t="s">
        <v>767</v>
      </c>
      <c r="I7006" t="s">
        <v>778</v>
      </c>
    </row>
    <row r="7007" spans="1:9">
      <c r="A7007">
        <v>7006</v>
      </c>
      <c r="B7007" t="s">
        <v>763</v>
      </c>
      <c r="C7007" t="s">
        <v>752</v>
      </c>
      <c r="D7007">
        <v>2035</v>
      </c>
      <c r="E7007">
        <v>34.966792650000002</v>
      </c>
      <c r="F7007" t="s">
        <v>753</v>
      </c>
      <c r="G7007" t="s">
        <v>775</v>
      </c>
      <c r="H7007" t="s">
        <v>767</v>
      </c>
      <c r="I7007" t="s">
        <v>778</v>
      </c>
    </row>
    <row r="7008" spans="1:9">
      <c r="A7008">
        <v>7007</v>
      </c>
      <c r="B7008" t="s">
        <v>763</v>
      </c>
      <c r="C7008" t="s">
        <v>752</v>
      </c>
      <c r="D7008">
        <v>2036</v>
      </c>
      <c r="E7008">
        <v>33.409020040000001</v>
      </c>
      <c r="F7008" t="s">
        <v>753</v>
      </c>
      <c r="G7008" t="s">
        <v>775</v>
      </c>
      <c r="H7008" t="s">
        <v>767</v>
      </c>
      <c r="I7008" t="s">
        <v>778</v>
      </c>
    </row>
    <row r="7009" spans="1:9">
      <c r="A7009">
        <v>7008</v>
      </c>
      <c r="B7009" t="s">
        <v>763</v>
      </c>
      <c r="C7009" t="s">
        <v>752</v>
      </c>
      <c r="D7009">
        <v>2037</v>
      </c>
      <c r="E7009">
        <v>31.64982324</v>
      </c>
      <c r="F7009" t="s">
        <v>753</v>
      </c>
      <c r="G7009" t="s">
        <v>775</v>
      </c>
      <c r="H7009" t="s">
        <v>767</v>
      </c>
      <c r="I7009" t="s">
        <v>778</v>
      </c>
    </row>
    <row r="7010" spans="1:9">
      <c r="A7010">
        <v>7009</v>
      </c>
      <c r="B7010" t="s">
        <v>763</v>
      </c>
      <c r="C7010" t="s">
        <v>752</v>
      </c>
      <c r="D7010">
        <v>2038</v>
      </c>
      <c r="E7010">
        <v>29.59291142</v>
      </c>
      <c r="F7010" t="s">
        <v>753</v>
      </c>
      <c r="G7010" t="s">
        <v>775</v>
      </c>
      <c r="H7010" t="s">
        <v>767</v>
      </c>
      <c r="I7010" t="s">
        <v>778</v>
      </c>
    </row>
    <row r="7011" spans="1:9">
      <c r="A7011">
        <v>7010</v>
      </c>
      <c r="B7011" t="s">
        <v>763</v>
      </c>
      <c r="C7011" t="s">
        <v>752</v>
      </c>
      <c r="D7011">
        <v>2039</v>
      </c>
      <c r="E7011">
        <v>27.84127402</v>
      </c>
      <c r="F7011" t="s">
        <v>753</v>
      </c>
      <c r="G7011" t="s">
        <v>775</v>
      </c>
      <c r="H7011" t="s">
        <v>767</v>
      </c>
      <c r="I7011" t="s">
        <v>778</v>
      </c>
    </row>
    <row r="7012" spans="1:9">
      <c r="A7012">
        <v>7011</v>
      </c>
      <c r="B7012" t="s">
        <v>763</v>
      </c>
      <c r="C7012" t="s">
        <v>752</v>
      </c>
      <c r="D7012">
        <v>2040</v>
      </c>
      <c r="E7012">
        <v>25.80410329</v>
      </c>
      <c r="F7012" t="s">
        <v>753</v>
      </c>
      <c r="G7012" t="s">
        <v>775</v>
      </c>
      <c r="H7012" t="s">
        <v>767</v>
      </c>
      <c r="I7012" t="s">
        <v>778</v>
      </c>
    </row>
    <row r="7013" spans="1:9">
      <c r="A7013">
        <v>7012</v>
      </c>
      <c r="B7013" t="s">
        <v>763</v>
      </c>
      <c r="C7013" t="s">
        <v>752</v>
      </c>
      <c r="D7013">
        <v>2041</v>
      </c>
      <c r="E7013">
        <v>24.31212725</v>
      </c>
      <c r="F7013" t="s">
        <v>753</v>
      </c>
      <c r="G7013" t="s">
        <v>775</v>
      </c>
      <c r="H7013" t="s">
        <v>767</v>
      </c>
      <c r="I7013" t="s">
        <v>778</v>
      </c>
    </row>
    <row r="7014" spans="1:9">
      <c r="A7014">
        <v>7013</v>
      </c>
      <c r="B7014" t="s">
        <v>763</v>
      </c>
      <c r="C7014" t="s">
        <v>752</v>
      </c>
      <c r="D7014">
        <v>2042</v>
      </c>
      <c r="E7014">
        <v>22.50915741</v>
      </c>
      <c r="F7014" t="s">
        <v>753</v>
      </c>
      <c r="G7014" t="s">
        <v>775</v>
      </c>
      <c r="H7014" t="s">
        <v>767</v>
      </c>
      <c r="I7014" t="s">
        <v>778</v>
      </c>
    </row>
    <row r="7015" spans="1:9">
      <c r="A7015">
        <v>7014</v>
      </c>
      <c r="B7015" t="s">
        <v>763</v>
      </c>
      <c r="C7015" t="s">
        <v>752</v>
      </c>
      <c r="D7015">
        <v>2043</v>
      </c>
      <c r="E7015">
        <v>21.085092469999999</v>
      </c>
      <c r="F7015" t="s">
        <v>753</v>
      </c>
      <c r="G7015" t="s">
        <v>775</v>
      </c>
      <c r="H7015" t="s">
        <v>767</v>
      </c>
      <c r="I7015" t="s">
        <v>778</v>
      </c>
    </row>
    <row r="7016" spans="1:9">
      <c r="A7016">
        <v>7015</v>
      </c>
      <c r="B7016" t="s">
        <v>763</v>
      </c>
      <c r="C7016" t="s">
        <v>752</v>
      </c>
      <c r="D7016">
        <v>2044</v>
      </c>
      <c r="E7016">
        <v>19.54430868</v>
      </c>
      <c r="F7016" t="s">
        <v>753</v>
      </c>
      <c r="G7016" t="s">
        <v>775</v>
      </c>
      <c r="H7016" t="s">
        <v>767</v>
      </c>
      <c r="I7016" t="s">
        <v>778</v>
      </c>
    </row>
    <row r="7017" spans="1:9">
      <c r="A7017">
        <v>7016</v>
      </c>
      <c r="B7017" t="s">
        <v>763</v>
      </c>
      <c r="C7017" t="s">
        <v>752</v>
      </c>
      <c r="D7017">
        <v>2045</v>
      </c>
      <c r="E7017">
        <v>18.04721825</v>
      </c>
      <c r="F7017" t="s">
        <v>753</v>
      </c>
      <c r="G7017" t="s">
        <v>775</v>
      </c>
      <c r="H7017" t="s">
        <v>767</v>
      </c>
      <c r="I7017" t="s">
        <v>778</v>
      </c>
    </row>
    <row r="7018" spans="1:9">
      <c r="A7018">
        <v>7017</v>
      </c>
      <c r="B7018" t="s">
        <v>763</v>
      </c>
      <c r="C7018" t="s">
        <v>752</v>
      </c>
      <c r="D7018">
        <v>2046</v>
      </c>
      <c r="E7018">
        <v>16.97385384</v>
      </c>
      <c r="F7018" t="s">
        <v>753</v>
      </c>
      <c r="G7018" t="s">
        <v>775</v>
      </c>
      <c r="H7018" t="s">
        <v>767</v>
      </c>
      <c r="I7018" t="s">
        <v>778</v>
      </c>
    </row>
    <row r="7019" spans="1:9">
      <c r="A7019">
        <v>7018</v>
      </c>
      <c r="B7019" t="s">
        <v>763</v>
      </c>
      <c r="C7019" t="s">
        <v>752</v>
      </c>
      <c r="D7019">
        <v>2047</v>
      </c>
      <c r="E7019">
        <v>15.75512144</v>
      </c>
      <c r="F7019" t="s">
        <v>753</v>
      </c>
      <c r="G7019" t="s">
        <v>775</v>
      </c>
      <c r="H7019" t="s">
        <v>767</v>
      </c>
      <c r="I7019" t="s">
        <v>778</v>
      </c>
    </row>
    <row r="7020" spans="1:9">
      <c r="A7020">
        <v>7019</v>
      </c>
      <c r="B7020" t="s">
        <v>763</v>
      </c>
      <c r="C7020" t="s">
        <v>752</v>
      </c>
      <c r="D7020">
        <v>2048</v>
      </c>
      <c r="E7020">
        <v>14.62341296</v>
      </c>
      <c r="F7020" t="s">
        <v>753</v>
      </c>
      <c r="G7020" t="s">
        <v>775</v>
      </c>
      <c r="H7020" t="s">
        <v>767</v>
      </c>
      <c r="I7020" t="s">
        <v>778</v>
      </c>
    </row>
    <row r="7021" spans="1:9">
      <c r="A7021">
        <v>7020</v>
      </c>
      <c r="B7021" t="s">
        <v>763</v>
      </c>
      <c r="C7021" t="s">
        <v>752</v>
      </c>
      <c r="D7021">
        <v>2049</v>
      </c>
      <c r="E7021">
        <v>13.771240179999999</v>
      </c>
      <c r="F7021" t="s">
        <v>753</v>
      </c>
      <c r="G7021" t="s">
        <v>775</v>
      </c>
      <c r="H7021" t="s">
        <v>767</v>
      </c>
      <c r="I7021" t="s">
        <v>778</v>
      </c>
    </row>
    <row r="7022" spans="1:9">
      <c r="A7022">
        <v>7021</v>
      </c>
      <c r="B7022" t="s">
        <v>763</v>
      </c>
      <c r="C7022" t="s">
        <v>752</v>
      </c>
      <c r="D7022">
        <v>2050</v>
      </c>
      <c r="E7022">
        <v>12.79492628</v>
      </c>
      <c r="F7022" t="s">
        <v>753</v>
      </c>
      <c r="G7022" t="s">
        <v>775</v>
      </c>
      <c r="H7022" t="s">
        <v>767</v>
      </c>
      <c r="I7022" t="s">
        <v>778</v>
      </c>
    </row>
    <row r="7023" spans="1:9">
      <c r="A7023">
        <v>7022</v>
      </c>
      <c r="B7023" t="s">
        <v>763</v>
      </c>
      <c r="C7023" t="s">
        <v>756</v>
      </c>
      <c r="D7023">
        <v>1990</v>
      </c>
      <c r="E7023">
        <v>7936.4629716361687</v>
      </c>
      <c r="F7023" t="s">
        <v>753</v>
      </c>
      <c r="G7023" t="s">
        <v>775</v>
      </c>
      <c r="H7023" t="s">
        <v>767</v>
      </c>
      <c r="I7023" t="s">
        <v>778</v>
      </c>
    </row>
    <row r="7024" spans="1:9">
      <c r="A7024">
        <v>7023</v>
      </c>
      <c r="B7024" t="s">
        <v>763</v>
      </c>
      <c r="C7024" t="s">
        <v>756</v>
      </c>
      <c r="D7024">
        <v>1991</v>
      </c>
      <c r="E7024">
        <v>7915.2837021666337</v>
      </c>
      <c r="F7024" t="s">
        <v>753</v>
      </c>
      <c r="G7024" t="s">
        <v>775</v>
      </c>
      <c r="H7024" t="s">
        <v>767</v>
      </c>
      <c r="I7024" t="s">
        <v>778</v>
      </c>
    </row>
    <row r="7025" spans="1:9">
      <c r="A7025">
        <v>7024</v>
      </c>
      <c r="B7025" t="s">
        <v>763</v>
      </c>
      <c r="C7025" t="s">
        <v>756</v>
      </c>
      <c r="D7025">
        <v>1992</v>
      </c>
      <c r="E7025">
        <v>8271.9975429782935</v>
      </c>
      <c r="F7025" t="s">
        <v>753</v>
      </c>
      <c r="G7025" t="s">
        <v>775</v>
      </c>
      <c r="H7025" t="s">
        <v>767</v>
      </c>
      <c r="I7025" t="s">
        <v>778</v>
      </c>
    </row>
    <row r="7026" spans="1:9">
      <c r="A7026">
        <v>7025</v>
      </c>
      <c r="B7026" t="s">
        <v>763</v>
      </c>
      <c r="C7026" t="s">
        <v>756</v>
      </c>
      <c r="D7026">
        <v>1993</v>
      </c>
      <c r="E7026">
        <v>8720.4447045830802</v>
      </c>
      <c r="F7026" t="s">
        <v>753</v>
      </c>
      <c r="G7026" t="s">
        <v>775</v>
      </c>
      <c r="H7026" t="s">
        <v>767</v>
      </c>
      <c r="I7026" t="s">
        <v>778</v>
      </c>
    </row>
    <row r="7027" spans="1:9">
      <c r="A7027">
        <v>7026</v>
      </c>
      <c r="B7027" t="s">
        <v>763</v>
      </c>
      <c r="C7027" t="s">
        <v>756</v>
      </c>
      <c r="D7027">
        <v>1994</v>
      </c>
      <c r="E7027">
        <v>9373.6919769104479</v>
      </c>
      <c r="F7027" t="s">
        <v>753</v>
      </c>
      <c r="G7027" t="s">
        <v>775</v>
      </c>
      <c r="H7027" t="s">
        <v>767</v>
      </c>
      <c r="I7027" t="s">
        <v>778</v>
      </c>
    </row>
    <row r="7028" spans="1:9">
      <c r="A7028">
        <v>7027</v>
      </c>
      <c r="B7028" t="s">
        <v>763</v>
      </c>
      <c r="C7028" t="s">
        <v>756</v>
      </c>
      <c r="D7028">
        <v>1995</v>
      </c>
      <c r="E7028">
        <v>10029.86605365062</v>
      </c>
      <c r="F7028" t="s">
        <v>753</v>
      </c>
      <c r="G7028" t="s">
        <v>775</v>
      </c>
      <c r="H7028" t="s">
        <v>767</v>
      </c>
      <c r="I7028" t="s">
        <v>778</v>
      </c>
    </row>
    <row r="7029" spans="1:9">
      <c r="A7029">
        <v>7028</v>
      </c>
      <c r="B7029" t="s">
        <v>763</v>
      </c>
      <c r="C7029" t="s">
        <v>756</v>
      </c>
      <c r="D7029">
        <v>1996</v>
      </c>
      <c r="E7029">
        <v>10161.508046136831</v>
      </c>
      <c r="F7029" t="s">
        <v>753</v>
      </c>
      <c r="G7029" t="s">
        <v>775</v>
      </c>
      <c r="H7029" t="s">
        <v>767</v>
      </c>
      <c r="I7029" t="s">
        <v>778</v>
      </c>
    </row>
    <row r="7030" spans="1:9">
      <c r="A7030">
        <v>7029</v>
      </c>
      <c r="B7030" t="s">
        <v>763</v>
      </c>
      <c r="C7030" t="s">
        <v>756</v>
      </c>
      <c r="D7030">
        <v>1997</v>
      </c>
      <c r="E7030">
        <v>10383.534321169869</v>
      </c>
      <c r="F7030" t="s">
        <v>753</v>
      </c>
      <c r="G7030" t="s">
        <v>775</v>
      </c>
      <c r="H7030" t="s">
        <v>767</v>
      </c>
      <c r="I7030" t="s">
        <v>778</v>
      </c>
    </row>
    <row r="7031" spans="1:9">
      <c r="A7031">
        <v>7030</v>
      </c>
      <c r="B7031" t="s">
        <v>763</v>
      </c>
      <c r="C7031" t="s">
        <v>756</v>
      </c>
      <c r="D7031">
        <v>1998</v>
      </c>
      <c r="E7031">
        <v>10587.777213549291</v>
      </c>
      <c r="F7031" t="s">
        <v>753</v>
      </c>
      <c r="G7031" t="s">
        <v>775</v>
      </c>
      <c r="H7031" t="s">
        <v>767</v>
      </c>
      <c r="I7031" t="s">
        <v>778</v>
      </c>
    </row>
    <row r="7032" spans="1:9">
      <c r="A7032">
        <v>7031</v>
      </c>
      <c r="B7032" t="s">
        <v>763</v>
      </c>
      <c r="C7032" t="s">
        <v>756</v>
      </c>
      <c r="D7032">
        <v>1999</v>
      </c>
      <c r="E7032">
        <v>10868.589794699061</v>
      </c>
      <c r="F7032" t="s">
        <v>753</v>
      </c>
      <c r="G7032" t="s">
        <v>775</v>
      </c>
      <c r="H7032" t="s">
        <v>767</v>
      </c>
      <c r="I7032" t="s">
        <v>778</v>
      </c>
    </row>
    <row r="7033" spans="1:9">
      <c r="A7033">
        <v>7032</v>
      </c>
      <c r="B7033" t="s">
        <v>763</v>
      </c>
      <c r="C7033" t="s">
        <v>756</v>
      </c>
      <c r="D7033">
        <v>2000</v>
      </c>
      <c r="E7033">
        <v>11410.88324088933</v>
      </c>
      <c r="F7033" t="s">
        <v>753</v>
      </c>
      <c r="G7033" t="s">
        <v>775</v>
      </c>
      <c r="H7033" t="s">
        <v>767</v>
      </c>
      <c r="I7033" t="s">
        <v>778</v>
      </c>
    </row>
    <row r="7034" spans="1:9">
      <c r="A7034">
        <v>7033</v>
      </c>
      <c r="B7034" t="s">
        <v>763</v>
      </c>
      <c r="C7034" t="s">
        <v>756</v>
      </c>
      <c r="D7034">
        <v>2001</v>
      </c>
      <c r="E7034">
        <v>11473.86129281293</v>
      </c>
      <c r="F7034" t="s">
        <v>753</v>
      </c>
      <c r="G7034" t="s">
        <v>775</v>
      </c>
      <c r="H7034" t="s">
        <v>767</v>
      </c>
      <c r="I7034" t="s">
        <v>778</v>
      </c>
    </row>
    <row r="7035" spans="1:9">
      <c r="A7035">
        <v>7034</v>
      </c>
      <c r="B7035" t="s">
        <v>763</v>
      </c>
      <c r="C7035" t="s">
        <v>756</v>
      </c>
      <c r="D7035">
        <v>2002</v>
      </c>
      <c r="E7035">
        <v>11925.66129662087</v>
      </c>
      <c r="F7035" t="s">
        <v>753</v>
      </c>
      <c r="G7035" t="s">
        <v>775</v>
      </c>
      <c r="H7035" t="s">
        <v>767</v>
      </c>
      <c r="I7035" t="s">
        <v>778</v>
      </c>
    </row>
    <row r="7036" spans="1:9">
      <c r="A7036">
        <v>7035</v>
      </c>
      <c r="B7036" t="s">
        <v>763</v>
      </c>
      <c r="C7036" t="s">
        <v>756</v>
      </c>
      <c r="D7036">
        <v>2003</v>
      </c>
      <c r="E7036">
        <v>12453.657640777579</v>
      </c>
      <c r="F7036" t="s">
        <v>753</v>
      </c>
      <c r="G7036" t="s">
        <v>775</v>
      </c>
      <c r="H7036" t="s">
        <v>767</v>
      </c>
      <c r="I7036" t="s">
        <v>778</v>
      </c>
    </row>
    <row r="7037" spans="1:9">
      <c r="A7037">
        <v>7036</v>
      </c>
      <c r="B7037" t="s">
        <v>763</v>
      </c>
      <c r="C7037" t="s">
        <v>756</v>
      </c>
      <c r="D7037">
        <v>2004</v>
      </c>
      <c r="E7037">
        <v>12742.48091574046</v>
      </c>
      <c r="F7037" t="s">
        <v>753</v>
      </c>
      <c r="G7037" t="s">
        <v>775</v>
      </c>
      <c r="H7037" t="s">
        <v>767</v>
      </c>
      <c r="I7037" t="s">
        <v>778</v>
      </c>
    </row>
    <row r="7038" spans="1:9">
      <c r="A7038">
        <v>7037</v>
      </c>
      <c r="B7038" t="s">
        <v>763</v>
      </c>
      <c r="C7038" t="s">
        <v>756</v>
      </c>
      <c r="D7038">
        <v>2005</v>
      </c>
      <c r="E7038">
        <v>12817.90344608514</v>
      </c>
      <c r="F7038" t="s">
        <v>753</v>
      </c>
      <c r="G7038" t="s">
        <v>775</v>
      </c>
      <c r="H7038" t="s">
        <v>767</v>
      </c>
      <c r="I7038" t="s">
        <v>778</v>
      </c>
    </row>
    <row r="7039" spans="1:9">
      <c r="A7039">
        <v>7038</v>
      </c>
      <c r="B7039" t="s">
        <v>763</v>
      </c>
      <c r="C7039" t="s">
        <v>756</v>
      </c>
      <c r="D7039">
        <v>2006</v>
      </c>
      <c r="E7039">
        <v>12944.516034367311</v>
      </c>
      <c r="F7039" t="s">
        <v>753</v>
      </c>
      <c r="G7039" t="s">
        <v>775</v>
      </c>
      <c r="H7039" t="s">
        <v>767</v>
      </c>
      <c r="I7039" t="s">
        <v>778</v>
      </c>
    </row>
    <row r="7040" spans="1:9">
      <c r="A7040">
        <v>7039</v>
      </c>
      <c r="B7040" t="s">
        <v>763</v>
      </c>
      <c r="C7040" t="s">
        <v>756</v>
      </c>
      <c r="D7040">
        <v>2007</v>
      </c>
      <c r="E7040">
        <v>13053.26501080209</v>
      </c>
      <c r="F7040" t="s">
        <v>753</v>
      </c>
      <c r="G7040" t="s">
        <v>775</v>
      </c>
      <c r="H7040" t="s">
        <v>767</v>
      </c>
      <c r="I7040" t="s">
        <v>778</v>
      </c>
    </row>
    <row r="7041" spans="1:9">
      <c r="A7041">
        <v>7040</v>
      </c>
      <c r="B7041" t="s">
        <v>763</v>
      </c>
      <c r="C7041" t="s">
        <v>756</v>
      </c>
      <c r="D7041">
        <v>2008</v>
      </c>
      <c r="E7041">
        <v>13073.804346307301</v>
      </c>
      <c r="F7041" t="s">
        <v>753</v>
      </c>
      <c r="G7041" t="s">
        <v>775</v>
      </c>
      <c r="H7041" t="s">
        <v>767</v>
      </c>
      <c r="I7041" t="s">
        <v>778</v>
      </c>
    </row>
    <row r="7042" spans="1:9">
      <c r="A7042">
        <v>7041</v>
      </c>
      <c r="B7042" t="s">
        <v>763</v>
      </c>
      <c r="C7042" t="s">
        <v>756</v>
      </c>
      <c r="D7042">
        <v>2009</v>
      </c>
      <c r="E7042">
        <v>12887.109320582929</v>
      </c>
      <c r="F7042" t="s">
        <v>753</v>
      </c>
      <c r="G7042" t="s">
        <v>775</v>
      </c>
      <c r="H7042" t="s">
        <v>767</v>
      </c>
      <c r="I7042" t="s">
        <v>778</v>
      </c>
    </row>
    <row r="7043" spans="1:9">
      <c r="A7043">
        <v>7042</v>
      </c>
      <c r="B7043" t="s">
        <v>763</v>
      </c>
      <c r="C7043" t="s">
        <v>756</v>
      </c>
      <c r="D7043">
        <v>2010</v>
      </c>
      <c r="E7043">
        <v>13145.478246507701</v>
      </c>
      <c r="F7043" t="s">
        <v>753</v>
      </c>
      <c r="G7043" t="s">
        <v>775</v>
      </c>
      <c r="H7043" t="s">
        <v>767</v>
      </c>
      <c r="I7043" t="s">
        <v>778</v>
      </c>
    </row>
    <row r="7044" spans="1:9">
      <c r="A7044">
        <v>7043</v>
      </c>
      <c r="B7044" t="s">
        <v>763</v>
      </c>
      <c r="C7044" t="s">
        <v>756</v>
      </c>
      <c r="D7044">
        <v>2011</v>
      </c>
      <c r="E7044">
        <v>13137.150645219521</v>
      </c>
      <c r="F7044" t="s">
        <v>753</v>
      </c>
      <c r="G7044" t="s">
        <v>775</v>
      </c>
      <c r="H7044" t="s">
        <v>767</v>
      </c>
      <c r="I7044" t="s">
        <v>778</v>
      </c>
    </row>
    <row r="7045" spans="1:9">
      <c r="A7045">
        <v>7044</v>
      </c>
      <c r="B7045" t="s">
        <v>763</v>
      </c>
      <c r="C7045" t="s">
        <v>756</v>
      </c>
      <c r="D7045">
        <v>2012</v>
      </c>
      <c r="E7045">
        <v>12820.72185764974</v>
      </c>
      <c r="F7045" t="s">
        <v>753</v>
      </c>
      <c r="G7045" t="s">
        <v>775</v>
      </c>
      <c r="H7045" t="s">
        <v>767</v>
      </c>
      <c r="I7045" t="s">
        <v>778</v>
      </c>
    </row>
    <row r="7046" spans="1:9">
      <c r="A7046">
        <v>7045</v>
      </c>
      <c r="B7046" t="s">
        <v>763</v>
      </c>
      <c r="C7046" t="s">
        <v>756</v>
      </c>
      <c r="D7046">
        <v>2013</v>
      </c>
      <c r="E7046">
        <v>12899.386439040991</v>
      </c>
      <c r="F7046" t="s">
        <v>753</v>
      </c>
      <c r="G7046" t="s">
        <v>775</v>
      </c>
      <c r="H7046" t="s">
        <v>767</v>
      </c>
      <c r="I7046" t="s">
        <v>778</v>
      </c>
    </row>
    <row r="7047" spans="1:9">
      <c r="A7047">
        <v>7046</v>
      </c>
      <c r="B7047" t="s">
        <v>763</v>
      </c>
      <c r="C7047" t="s">
        <v>756</v>
      </c>
      <c r="D7047">
        <v>2014</v>
      </c>
      <c r="E7047">
        <v>13163.616470566179</v>
      </c>
      <c r="F7047" t="s">
        <v>753</v>
      </c>
      <c r="G7047" t="s">
        <v>775</v>
      </c>
      <c r="H7047" t="s">
        <v>767</v>
      </c>
      <c r="I7047" t="s">
        <v>778</v>
      </c>
    </row>
    <row r="7048" spans="1:9">
      <c r="A7048">
        <v>7047</v>
      </c>
      <c r="B7048" t="s">
        <v>763</v>
      </c>
      <c r="C7048" t="s">
        <v>756</v>
      </c>
      <c r="D7048">
        <v>2015</v>
      </c>
      <c r="E7048">
        <v>13643.278707015879</v>
      </c>
      <c r="F7048" t="s">
        <v>753</v>
      </c>
      <c r="G7048" t="s">
        <v>775</v>
      </c>
      <c r="H7048" t="s">
        <v>767</v>
      </c>
      <c r="I7048" t="s">
        <v>778</v>
      </c>
    </row>
    <row r="7049" spans="1:9">
      <c r="A7049">
        <v>7048</v>
      </c>
      <c r="B7049" t="s">
        <v>763</v>
      </c>
      <c r="C7049" t="s">
        <v>756</v>
      </c>
      <c r="D7049">
        <v>2016</v>
      </c>
      <c r="E7049">
        <v>13739.7149576464</v>
      </c>
      <c r="F7049" t="s">
        <v>753</v>
      </c>
      <c r="G7049" t="s">
        <v>775</v>
      </c>
      <c r="H7049" t="s">
        <v>767</v>
      </c>
      <c r="I7049" t="s">
        <v>778</v>
      </c>
    </row>
    <row r="7050" spans="1:9">
      <c r="A7050">
        <v>7049</v>
      </c>
      <c r="B7050" t="s">
        <v>763</v>
      </c>
      <c r="C7050" t="s">
        <v>756</v>
      </c>
      <c r="D7050">
        <v>2017</v>
      </c>
      <c r="E7050">
        <v>14658.424764795231</v>
      </c>
      <c r="F7050" t="s">
        <v>753</v>
      </c>
      <c r="G7050" t="s">
        <v>775</v>
      </c>
      <c r="H7050" t="s">
        <v>767</v>
      </c>
      <c r="I7050" t="s">
        <v>778</v>
      </c>
    </row>
    <row r="7051" spans="1:9">
      <c r="A7051">
        <v>7050</v>
      </c>
      <c r="B7051" t="s">
        <v>763</v>
      </c>
      <c r="C7051" t="s">
        <v>756</v>
      </c>
      <c r="D7051">
        <v>2018</v>
      </c>
      <c r="E7051">
        <v>14985.898385002571</v>
      </c>
      <c r="F7051" t="s">
        <v>753</v>
      </c>
      <c r="G7051" t="s">
        <v>775</v>
      </c>
      <c r="H7051" t="s">
        <v>767</v>
      </c>
      <c r="I7051" t="s">
        <v>778</v>
      </c>
    </row>
    <row r="7052" spans="1:9">
      <c r="A7052">
        <v>7051</v>
      </c>
      <c r="B7052" t="s">
        <v>763</v>
      </c>
      <c r="C7052" t="s">
        <v>756</v>
      </c>
      <c r="D7052">
        <v>2019</v>
      </c>
      <c r="E7052">
        <v>14517.598671780101</v>
      </c>
      <c r="F7052" t="s">
        <v>753</v>
      </c>
      <c r="G7052" t="s">
        <v>775</v>
      </c>
      <c r="H7052" t="s">
        <v>767</v>
      </c>
      <c r="I7052" t="s">
        <v>778</v>
      </c>
    </row>
    <row r="7053" spans="1:9">
      <c r="A7053">
        <v>7052</v>
      </c>
      <c r="B7053" t="s">
        <v>763</v>
      </c>
      <c r="C7053" t="s">
        <v>756</v>
      </c>
      <c r="D7053">
        <v>2020</v>
      </c>
      <c r="E7053">
        <v>13078.684827821249</v>
      </c>
      <c r="F7053" t="s">
        <v>753</v>
      </c>
      <c r="G7053" t="s">
        <v>775</v>
      </c>
      <c r="H7053" t="s">
        <v>767</v>
      </c>
      <c r="I7053" t="s">
        <v>778</v>
      </c>
    </row>
    <row r="7054" spans="1:9">
      <c r="A7054">
        <v>7053</v>
      </c>
      <c r="B7054" t="s">
        <v>763</v>
      </c>
      <c r="C7054" t="s">
        <v>756</v>
      </c>
      <c r="D7054">
        <v>2021</v>
      </c>
      <c r="E7054">
        <v>13733.396455010759</v>
      </c>
      <c r="F7054" t="s">
        <v>753</v>
      </c>
      <c r="G7054" t="s">
        <v>775</v>
      </c>
      <c r="H7054" t="s">
        <v>767</v>
      </c>
      <c r="I7054" t="s">
        <v>778</v>
      </c>
    </row>
    <row r="7055" spans="1:9">
      <c r="A7055">
        <v>7054</v>
      </c>
      <c r="B7055" t="s">
        <v>763</v>
      </c>
      <c r="C7055" t="s">
        <v>756</v>
      </c>
      <c r="D7055">
        <v>2022</v>
      </c>
      <c r="E7055">
        <v>13575.148334675579</v>
      </c>
      <c r="F7055" t="s">
        <v>753</v>
      </c>
      <c r="G7055" t="s">
        <v>775</v>
      </c>
      <c r="H7055" t="s">
        <v>767</v>
      </c>
      <c r="I7055" t="s">
        <v>778</v>
      </c>
    </row>
    <row r="7056" spans="1:9">
      <c r="A7056">
        <v>7055</v>
      </c>
      <c r="B7056" t="s">
        <v>763</v>
      </c>
      <c r="C7056" t="s">
        <v>756</v>
      </c>
      <c r="D7056">
        <v>2023</v>
      </c>
      <c r="E7056">
        <v>14043.807389605379</v>
      </c>
      <c r="F7056" t="s">
        <v>753</v>
      </c>
      <c r="G7056" t="s">
        <v>775</v>
      </c>
      <c r="H7056" t="s">
        <v>767</v>
      </c>
      <c r="I7056" t="s">
        <v>778</v>
      </c>
    </row>
    <row r="7057" spans="1:9">
      <c r="A7057">
        <v>7056</v>
      </c>
      <c r="B7057" t="s">
        <v>763</v>
      </c>
      <c r="C7057" t="s">
        <v>756</v>
      </c>
      <c r="D7057">
        <v>2024</v>
      </c>
      <c r="E7057">
        <v>13832.367389999999</v>
      </c>
      <c r="F7057" t="s">
        <v>753</v>
      </c>
      <c r="G7057" t="s">
        <v>775</v>
      </c>
      <c r="H7057" t="s">
        <v>767</v>
      </c>
      <c r="I7057" t="s">
        <v>778</v>
      </c>
    </row>
    <row r="7058" spans="1:9">
      <c r="A7058">
        <v>7057</v>
      </c>
      <c r="B7058" t="s">
        <v>763</v>
      </c>
      <c r="C7058" t="s">
        <v>756</v>
      </c>
      <c r="D7058">
        <v>2025</v>
      </c>
      <c r="E7058">
        <v>13563.81164</v>
      </c>
      <c r="F7058" t="s">
        <v>753</v>
      </c>
      <c r="G7058" t="s">
        <v>775</v>
      </c>
      <c r="H7058" t="s">
        <v>767</v>
      </c>
      <c r="I7058" t="s">
        <v>778</v>
      </c>
    </row>
    <row r="7059" spans="1:9">
      <c r="A7059">
        <v>7058</v>
      </c>
      <c r="B7059" t="s">
        <v>763</v>
      </c>
      <c r="C7059" t="s">
        <v>756</v>
      </c>
      <c r="D7059">
        <v>2026</v>
      </c>
      <c r="E7059">
        <v>13478.32576</v>
      </c>
      <c r="F7059" t="s">
        <v>753</v>
      </c>
      <c r="G7059" t="s">
        <v>775</v>
      </c>
      <c r="H7059" t="s">
        <v>767</v>
      </c>
      <c r="I7059" t="s">
        <v>778</v>
      </c>
    </row>
    <row r="7060" spans="1:9">
      <c r="A7060">
        <v>7059</v>
      </c>
      <c r="B7060" t="s">
        <v>763</v>
      </c>
      <c r="C7060" t="s">
        <v>756</v>
      </c>
      <c r="D7060">
        <v>2027</v>
      </c>
      <c r="E7060">
        <v>13405.36731</v>
      </c>
      <c r="F7060" t="s">
        <v>753</v>
      </c>
      <c r="G7060" t="s">
        <v>775</v>
      </c>
      <c r="H7060" t="s">
        <v>767</v>
      </c>
      <c r="I7060" t="s">
        <v>778</v>
      </c>
    </row>
    <row r="7061" spans="1:9">
      <c r="A7061">
        <v>7060</v>
      </c>
      <c r="B7061" t="s">
        <v>763</v>
      </c>
      <c r="C7061" t="s">
        <v>756</v>
      </c>
      <c r="D7061">
        <v>2028</v>
      </c>
      <c r="E7061">
        <v>13295.65971</v>
      </c>
      <c r="F7061" t="s">
        <v>753</v>
      </c>
      <c r="G7061" t="s">
        <v>775</v>
      </c>
      <c r="H7061" t="s">
        <v>767</v>
      </c>
      <c r="I7061" t="s">
        <v>778</v>
      </c>
    </row>
    <row r="7062" spans="1:9">
      <c r="A7062">
        <v>7061</v>
      </c>
      <c r="B7062" t="s">
        <v>763</v>
      </c>
      <c r="C7062" t="s">
        <v>756</v>
      </c>
      <c r="D7062">
        <v>2029</v>
      </c>
      <c r="E7062">
        <v>13160.31761</v>
      </c>
      <c r="F7062" t="s">
        <v>753</v>
      </c>
      <c r="G7062" t="s">
        <v>775</v>
      </c>
      <c r="H7062" t="s">
        <v>767</v>
      </c>
      <c r="I7062" t="s">
        <v>778</v>
      </c>
    </row>
    <row r="7063" spans="1:9">
      <c r="A7063">
        <v>7062</v>
      </c>
      <c r="B7063" t="s">
        <v>763</v>
      </c>
      <c r="C7063" t="s">
        <v>756</v>
      </c>
      <c r="D7063">
        <v>2030</v>
      </c>
      <c r="E7063">
        <v>12974.25944</v>
      </c>
      <c r="F7063" t="s">
        <v>753</v>
      </c>
      <c r="G7063" t="s">
        <v>775</v>
      </c>
      <c r="H7063" t="s">
        <v>767</v>
      </c>
      <c r="I7063" t="s">
        <v>778</v>
      </c>
    </row>
    <row r="7064" spans="1:9">
      <c r="A7064">
        <v>7063</v>
      </c>
      <c r="B7064" t="s">
        <v>763</v>
      </c>
      <c r="C7064" t="s">
        <v>756</v>
      </c>
      <c r="D7064">
        <v>2031</v>
      </c>
      <c r="E7064">
        <v>12782.6957</v>
      </c>
      <c r="F7064" t="s">
        <v>753</v>
      </c>
      <c r="G7064" t="s">
        <v>775</v>
      </c>
      <c r="H7064" t="s">
        <v>767</v>
      </c>
      <c r="I7064" t="s">
        <v>778</v>
      </c>
    </row>
    <row r="7065" spans="1:9">
      <c r="A7065">
        <v>7064</v>
      </c>
      <c r="B7065" t="s">
        <v>763</v>
      </c>
      <c r="C7065" t="s">
        <v>756</v>
      </c>
      <c r="D7065">
        <v>2032</v>
      </c>
      <c r="E7065">
        <v>12564.145860000001</v>
      </c>
      <c r="F7065" t="s">
        <v>753</v>
      </c>
      <c r="G7065" t="s">
        <v>775</v>
      </c>
      <c r="H7065" t="s">
        <v>767</v>
      </c>
      <c r="I7065" t="s">
        <v>778</v>
      </c>
    </row>
    <row r="7066" spans="1:9">
      <c r="A7066">
        <v>7065</v>
      </c>
      <c r="B7066" t="s">
        <v>763</v>
      </c>
      <c r="C7066" t="s">
        <v>756</v>
      </c>
      <c r="D7066">
        <v>2033</v>
      </c>
      <c r="E7066">
        <v>12300.30494</v>
      </c>
      <c r="F7066" t="s">
        <v>753</v>
      </c>
      <c r="G7066" t="s">
        <v>775</v>
      </c>
      <c r="H7066" t="s">
        <v>767</v>
      </c>
      <c r="I7066" t="s">
        <v>778</v>
      </c>
    </row>
    <row r="7067" spans="1:9">
      <c r="A7067">
        <v>7066</v>
      </c>
      <c r="B7067" t="s">
        <v>763</v>
      </c>
      <c r="C7067" t="s">
        <v>756</v>
      </c>
      <c r="D7067">
        <v>2034</v>
      </c>
      <c r="E7067">
        <v>12004.658100000001</v>
      </c>
      <c r="F7067" t="s">
        <v>753</v>
      </c>
      <c r="G7067" t="s">
        <v>775</v>
      </c>
      <c r="H7067" t="s">
        <v>767</v>
      </c>
      <c r="I7067" t="s">
        <v>778</v>
      </c>
    </row>
    <row r="7068" spans="1:9">
      <c r="A7068">
        <v>7067</v>
      </c>
      <c r="B7068" t="s">
        <v>763</v>
      </c>
      <c r="C7068" t="s">
        <v>756</v>
      </c>
      <c r="D7068">
        <v>2035</v>
      </c>
      <c r="E7068">
        <v>11650.19296</v>
      </c>
      <c r="F7068" t="s">
        <v>753</v>
      </c>
      <c r="G7068" t="s">
        <v>775</v>
      </c>
      <c r="H7068" t="s">
        <v>767</v>
      </c>
      <c r="I7068" t="s">
        <v>778</v>
      </c>
    </row>
    <row r="7069" spans="1:9">
      <c r="A7069">
        <v>7068</v>
      </c>
      <c r="B7069" t="s">
        <v>763</v>
      </c>
      <c r="C7069" t="s">
        <v>756</v>
      </c>
      <c r="D7069">
        <v>2036</v>
      </c>
      <c r="E7069">
        <v>11306.667880000001</v>
      </c>
      <c r="F7069" t="s">
        <v>753</v>
      </c>
      <c r="G7069" t="s">
        <v>775</v>
      </c>
      <c r="H7069" t="s">
        <v>767</v>
      </c>
      <c r="I7069" t="s">
        <v>778</v>
      </c>
    </row>
    <row r="7070" spans="1:9">
      <c r="A7070">
        <v>7069</v>
      </c>
      <c r="B7070" t="s">
        <v>763</v>
      </c>
      <c r="C7070" t="s">
        <v>756</v>
      </c>
      <c r="D7070">
        <v>2037</v>
      </c>
      <c r="E7070">
        <v>10949.472889999999</v>
      </c>
      <c r="F7070" t="s">
        <v>753</v>
      </c>
      <c r="G7070" t="s">
        <v>775</v>
      </c>
      <c r="H7070" t="s">
        <v>767</v>
      </c>
      <c r="I7070" t="s">
        <v>778</v>
      </c>
    </row>
    <row r="7071" spans="1:9">
      <c r="A7071">
        <v>7070</v>
      </c>
      <c r="B7071" t="s">
        <v>763</v>
      </c>
      <c r="C7071" t="s">
        <v>756</v>
      </c>
      <c r="D7071">
        <v>2038</v>
      </c>
      <c r="E7071">
        <v>10507.885899999999</v>
      </c>
      <c r="F7071" t="s">
        <v>753</v>
      </c>
      <c r="G7071" t="s">
        <v>775</v>
      </c>
      <c r="H7071" t="s">
        <v>767</v>
      </c>
      <c r="I7071" t="s">
        <v>778</v>
      </c>
    </row>
    <row r="7072" spans="1:9">
      <c r="A7072">
        <v>7071</v>
      </c>
      <c r="B7072" t="s">
        <v>763</v>
      </c>
      <c r="C7072" t="s">
        <v>756</v>
      </c>
      <c r="D7072">
        <v>2039</v>
      </c>
      <c r="E7072">
        <v>10154.379779999999</v>
      </c>
      <c r="F7072" t="s">
        <v>753</v>
      </c>
      <c r="G7072" t="s">
        <v>775</v>
      </c>
      <c r="H7072" t="s">
        <v>767</v>
      </c>
      <c r="I7072" t="s">
        <v>778</v>
      </c>
    </row>
    <row r="7073" spans="1:9">
      <c r="A7073">
        <v>7072</v>
      </c>
      <c r="B7073" t="s">
        <v>763</v>
      </c>
      <c r="C7073" t="s">
        <v>756</v>
      </c>
      <c r="D7073">
        <v>2040</v>
      </c>
      <c r="E7073">
        <v>9710.9274769999993</v>
      </c>
      <c r="F7073" t="s">
        <v>753</v>
      </c>
      <c r="G7073" t="s">
        <v>775</v>
      </c>
      <c r="H7073" t="s">
        <v>767</v>
      </c>
      <c r="I7073" t="s">
        <v>778</v>
      </c>
    </row>
    <row r="7074" spans="1:9">
      <c r="A7074">
        <v>7073</v>
      </c>
      <c r="B7074" t="s">
        <v>763</v>
      </c>
      <c r="C7074" t="s">
        <v>756</v>
      </c>
      <c r="D7074">
        <v>2041</v>
      </c>
      <c r="E7074">
        <v>9421.0747840000004</v>
      </c>
      <c r="F7074" t="s">
        <v>753</v>
      </c>
      <c r="G7074" t="s">
        <v>775</v>
      </c>
      <c r="H7074" t="s">
        <v>767</v>
      </c>
      <c r="I7074" t="s">
        <v>778</v>
      </c>
    </row>
    <row r="7075" spans="1:9">
      <c r="A7075">
        <v>7074</v>
      </c>
      <c r="B7075" t="s">
        <v>763</v>
      </c>
      <c r="C7075" t="s">
        <v>756</v>
      </c>
      <c r="D7075">
        <v>2042</v>
      </c>
      <c r="E7075">
        <v>9020.4118710000002</v>
      </c>
      <c r="F7075" t="s">
        <v>753</v>
      </c>
      <c r="G7075" t="s">
        <v>775</v>
      </c>
      <c r="H7075" t="s">
        <v>767</v>
      </c>
      <c r="I7075" t="s">
        <v>778</v>
      </c>
    </row>
    <row r="7076" spans="1:9">
      <c r="A7076">
        <v>7075</v>
      </c>
      <c r="B7076" t="s">
        <v>763</v>
      </c>
      <c r="C7076" t="s">
        <v>756</v>
      </c>
      <c r="D7076">
        <v>2043</v>
      </c>
      <c r="E7076">
        <v>8699.1394820000005</v>
      </c>
      <c r="F7076" t="s">
        <v>753</v>
      </c>
      <c r="G7076" t="s">
        <v>775</v>
      </c>
      <c r="H7076" t="s">
        <v>767</v>
      </c>
      <c r="I7076" t="s">
        <v>778</v>
      </c>
    </row>
    <row r="7077" spans="1:9">
      <c r="A7077">
        <v>7076</v>
      </c>
      <c r="B7077" t="s">
        <v>763</v>
      </c>
      <c r="C7077" t="s">
        <v>756</v>
      </c>
      <c r="D7077">
        <v>2044</v>
      </c>
      <c r="E7077">
        <v>8376.9588390000008</v>
      </c>
      <c r="F7077" t="s">
        <v>753</v>
      </c>
      <c r="G7077" t="s">
        <v>775</v>
      </c>
      <c r="H7077" t="s">
        <v>767</v>
      </c>
      <c r="I7077" t="s">
        <v>778</v>
      </c>
    </row>
    <row r="7078" spans="1:9">
      <c r="A7078">
        <v>7077</v>
      </c>
      <c r="B7078" t="s">
        <v>763</v>
      </c>
      <c r="C7078" t="s">
        <v>756</v>
      </c>
      <c r="D7078">
        <v>2045</v>
      </c>
      <c r="E7078">
        <v>8040.9821380000003</v>
      </c>
      <c r="F7078" t="s">
        <v>753</v>
      </c>
      <c r="G7078" t="s">
        <v>775</v>
      </c>
      <c r="H7078" t="s">
        <v>767</v>
      </c>
      <c r="I7078" t="s">
        <v>778</v>
      </c>
    </row>
    <row r="7079" spans="1:9">
      <c r="A7079">
        <v>7078</v>
      </c>
      <c r="B7079" t="s">
        <v>763</v>
      </c>
      <c r="C7079" t="s">
        <v>756</v>
      </c>
      <c r="D7079">
        <v>2046</v>
      </c>
      <c r="E7079">
        <v>7727.764811</v>
      </c>
      <c r="F7079" t="s">
        <v>753</v>
      </c>
      <c r="G7079" t="s">
        <v>775</v>
      </c>
      <c r="H7079" t="s">
        <v>767</v>
      </c>
      <c r="I7079" t="s">
        <v>778</v>
      </c>
    </row>
    <row r="7080" spans="1:9">
      <c r="A7080">
        <v>7079</v>
      </c>
      <c r="B7080" t="s">
        <v>763</v>
      </c>
      <c r="C7080" t="s">
        <v>756</v>
      </c>
      <c r="D7080">
        <v>2047</v>
      </c>
      <c r="E7080">
        <v>7414.7144019999996</v>
      </c>
      <c r="F7080" t="s">
        <v>753</v>
      </c>
      <c r="G7080" t="s">
        <v>775</v>
      </c>
      <c r="H7080" t="s">
        <v>767</v>
      </c>
      <c r="I7080" t="s">
        <v>778</v>
      </c>
    </row>
    <row r="7081" spans="1:9">
      <c r="A7081">
        <v>7080</v>
      </c>
      <c r="B7081" t="s">
        <v>763</v>
      </c>
      <c r="C7081" t="s">
        <v>756</v>
      </c>
      <c r="D7081">
        <v>2048</v>
      </c>
      <c r="E7081">
        <v>7116.7781889999997</v>
      </c>
      <c r="F7081" t="s">
        <v>753</v>
      </c>
      <c r="G7081" t="s">
        <v>775</v>
      </c>
      <c r="H7081" t="s">
        <v>767</v>
      </c>
      <c r="I7081" t="s">
        <v>778</v>
      </c>
    </row>
    <row r="7082" spans="1:9">
      <c r="A7082">
        <v>7081</v>
      </c>
      <c r="B7082" t="s">
        <v>763</v>
      </c>
      <c r="C7082" t="s">
        <v>756</v>
      </c>
      <c r="D7082">
        <v>2049</v>
      </c>
      <c r="E7082">
        <v>6879.0580829999999</v>
      </c>
      <c r="F7082" t="s">
        <v>753</v>
      </c>
      <c r="G7082" t="s">
        <v>775</v>
      </c>
      <c r="H7082" t="s">
        <v>767</v>
      </c>
      <c r="I7082" t="s">
        <v>778</v>
      </c>
    </row>
    <row r="7083" spans="1:9">
      <c r="A7083">
        <v>7082</v>
      </c>
      <c r="B7083" t="s">
        <v>763</v>
      </c>
      <c r="C7083" t="s">
        <v>756</v>
      </c>
      <c r="D7083">
        <v>2050</v>
      </c>
      <c r="E7083">
        <v>6525.3737549999996</v>
      </c>
      <c r="F7083" t="s">
        <v>753</v>
      </c>
      <c r="G7083" t="s">
        <v>775</v>
      </c>
      <c r="H7083" t="s">
        <v>767</v>
      </c>
      <c r="I7083" t="s">
        <v>778</v>
      </c>
    </row>
    <row r="7084" spans="1:9">
      <c r="A7084">
        <v>7083</v>
      </c>
      <c r="B7084" t="s">
        <v>763</v>
      </c>
      <c r="C7084" t="s">
        <v>757</v>
      </c>
      <c r="D7084">
        <v>1990</v>
      </c>
      <c r="E7084">
        <v>98.237555362977076</v>
      </c>
      <c r="F7084" t="s">
        <v>753</v>
      </c>
      <c r="G7084" t="s">
        <v>775</v>
      </c>
      <c r="H7084" t="s">
        <v>767</v>
      </c>
      <c r="I7084" t="s">
        <v>778</v>
      </c>
    </row>
    <row r="7085" spans="1:9">
      <c r="A7085">
        <v>7084</v>
      </c>
      <c r="B7085" t="s">
        <v>763</v>
      </c>
      <c r="C7085" t="s">
        <v>757</v>
      </c>
      <c r="D7085">
        <v>1991</v>
      </c>
      <c r="E7085">
        <v>102.0545992180696</v>
      </c>
      <c r="F7085" t="s">
        <v>753</v>
      </c>
      <c r="G7085" t="s">
        <v>775</v>
      </c>
      <c r="H7085" t="s">
        <v>767</v>
      </c>
      <c r="I7085" t="s">
        <v>778</v>
      </c>
    </row>
    <row r="7086" spans="1:9">
      <c r="A7086">
        <v>7085</v>
      </c>
      <c r="B7086" t="s">
        <v>763</v>
      </c>
      <c r="C7086" t="s">
        <v>757</v>
      </c>
      <c r="D7086">
        <v>1992</v>
      </c>
      <c r="E7086">
        <v>109.3995794694282</v>
      </c>
      <c r="F7086" t="s">
        <v>753</v>
      </c>
      <c r="G7086" t="s">
        <v>775</v>
      </c>
      <c r="H7086" t="s">
        <v>767</v>
      </c>
      <c r="I7086" t="s">
        <v>778</v>
      </c>
    </row>
    <row r="7087" spans="1:9">
      <c r="A7087">
        <v>7086</v>
      </c>
      <c r="B7087" t="s">
        <v>763</v>
      </c>
      <c r="C7087" t="s">
        <v>757</v>
      </c>
      <c r="D7087">
        <v>1993</v>
      </c>
      <c r="E7087">
        <v>115.05855604647221</v>
      </c>
      <c r="F7087" t="s">
        <v>753</v>
      </c>
      <c r="G7087" t="s">
        <v>775</v>
      </c>
      <c r="H7087" t="s">
        <v>767</v>
      </c>
      <c r="I7087" t="s">
        <v>778</v>
      </c>
    </row>
    <row r="7088" spans="1:9">
      <c r="A7088">
        <v>7087</v>
      </c>
      <c r="B7088" t="s">
        <v>763</v>
      </c>
      <c r="C7088" t="s">
        <v>757</v>
      </c>
      <c r="D7088">
        <v>1994</v>
      </c>
      <c r="E7088">
        <v>123.08135582401469</v>
      </c>
      <c r="F7088" t="s">
        <v>753</v>
      </c>
      <c r="G7088" t="s">
        <v>775</v>
      </c>
      <c r="H7088" t="s">
        <v>767</v>
      </c>
      <c r="I7088" t="s">
        <v>778</v>
      </c>
    </row>
    <row r="7089" spans="1:9">
      <c r="A7089">
        <v>7088</v>
      </c>
      <c r="B7089" t="s">
        <v>763</v>
      </c>
      <c r="C7089" t="s">
        <v>757</v>
      </c>
      <c r="D7089">
        <v>1995</v>
      </c>
      <c r="E7089">
        <v>130.79866547989741</v>
      </c>
      <c r="F7089" t="s">
        <v>753</v>
      </c>
      <c r="G7089" t="s">
        <v>775</v>
      </c>
      <c r="H7089" t="s">
        <v>767</v>
      </c>
      <c r="I7089" t="s">
        <v>778</v>
      </c>
    </row>
    <row r="7090" spans="1:9">
      <c r="A7090">
        <v>7089</v>
      </c>
      <c r="B7090" t="s">
        <v>763</v>
      </c>
      <c r="C7090" t="s">
        <v>757</v>
      </c>
      <c r="D7090">
        <v>1996</v>
      </c>
      <c r="E7090">
        <v>133.2708226782307</v>
      </c>
      <c r="F7090" t="s">
        <v>753</v>
      </c>
      <c r="G7090" t="s">
        <v>775</v>
      </c>
      <c r="H7090" t="s">
        <v>767</v>
      </c>
      <c r="I7090" t="s">
        <v>778</v>
      </c>
    </row>
    <row r="7091" spans="1:9">
      <c r="A7091">
        <v>7090</v>
      </c>
      <c r="B7091" t="s">
        <v>763</v>
      </c>
      <c r="C7091" t="s">
        <v>757</v>
      </c>
      <c r="D7091">
        <v>1997</v>
      </c>
      <c r="E7091">
        <v>138.9870724883958</v>
      </c>
      <c r="F7091" t="s">
        <v>753</v>
      </c>
      <c r="G7091" t="s">
        <v>775</v>
      </c>
      <c r="H7091" t="s">
        <v>767</v>
      </c>
      <c r="I7091" t="s">
        <v>778</v>
      </c>
    </row>
    <row r="7092" spans="1:9">
      <c r="A7092">
        <v>7091</v>
      </c>
      <c r="B7092" t="s">
        <v>763</v>
      </c>
      <c r="C7092" t="s">
        <v>757</v>
      </c>
      <c r="D7092">
        <v>1998</v>
      </c>
      <c r="E7092">
        <v>142.18301023014999</v>
      </c>
      <c r="F7092" t="s">
        <v>753</v>
      </c>
      <c r="G7092" t="s">
        <v>775</v>
      </c>
      <c r="H7092" t="s">
        <v>767</v>
      </c>
      <c r="I7092" t="s">
        <v>778</v>
      </c>
    </row>
    <row r="7093" spans="1:9">
      <c r="A7093">
        <v>7092</v>
      </c>
      <c r="B7093" t="s">
        <v>763</v>
      </c>
      <c r="C7093" t="s">
        <v>757</v>
      </c>
      <c r="D7093">
        <v>1999</v>
      </c>
      <c r="E7093">
        <v>149.2221493166488</v>
      </c>
      <c r="F7093" t="s">
        <v>753</v>
      </c>
      <c r="G7093" t="s">
        <v>775</v>
      </c>
      <c r="H7093" t="s">
        <v>767</v>
      </c>
      <c r="I7093" t="s">
        <v>778</v>
      </c>
    </row>
    <row r="7094" spans="1:9">
      <c r="A7094">
        <v>7093</v>
      </c>
      <c r="B7094" t="s">
        <v>763</v>
      </c>
      <c r="C7094" t="s">
        <v>757</v>
      </c>
      <c r="D7094">
        <v>2000</v>
      </c>
      <c r="E7094">
        <v>160.37201268967871</v>
      </c>
      <c r="F7094" t="s">
        <v>753</v>
      </c>
      <c r="G7094" t="s">
        <v>775</v>
      </c>
      <c r="H7094" t="s">
        <v>767</v>
      </c>
      <c r="I7094" t="s">
        <v>778</v>
      </c>
    </row>
    <row r="7095" spans="1:9">
      <c r="A7095">
        <v>7094</v>
      </c>
      <c r="B7095" t="s">
        <v>763</v>
      </c>
      <c r="C7095" t="s">
        <v>757</v>
      </c>
      <c r="D7095">
        <v>2001</v>
      </c>
      <c r="E7095">
        <v>157.92819190411669</v>
      </c>
      <c r="F7095" t="s">
        <v>753</v>
      </c>
      <c r="G7095" t="s">
        <v>775</v>
      </c>
      <c r="H7095" t="s">
        <v>767</v>
      </c>
      <c r="I7095" t="s">
        <v>778</v>
      </c>
    </row>
    <row r="7096" spans="1:9">
      <c r="A7096">
        <v>7095</v>
      </c>
      <c r="B7096" t="s">
        <v>763</v>
      </c>
      <c r="C7096" t="s">
        <v>757</v>
      </c>
      <c r="D7096">
        <v>2002</v>
      </c>
      <c r="E7096">
        <v>163.05095719578509</v>
      </c>
      <c r="F7096" t="s">
        <v>753</v>
      </c>
      <c r="G7096" t="s">
        <v>775</v>
      </c>
      <c r="H7096" t="s">
        <v>767</v>
      </c>
      <c r="I7096" t="s">
        <v>778</v>
      </c>
    </row>
    <row r="7097" spans="1:9">
      <c r="A7097">
        <v>7096</v>
      </c>
      <c r="B7097" t="s">
        <v>763</v>
      </c>
      <c r="C7097" t="s">
        <v>757</v>
      </c>
      <c r="D7097">
        <v>2003</v>
      </c>
      <c r="E7097">
        <v>171.64910518181361</v>
      </c>
      <c r="F7097" t="s">
        <v>753</v>
      </c>
      <c r="G7097" t="s">
        <v>775</v>
      </c>
      <c r="H7097" t="s">
        <v>767</v>
      </c>
      <c r="I7097" t="s">
        <v>778</v>
      </c>
    </row>
    <row r="7098" spans="1:9">
      <c r="A7098">
        <v>7097</v>
      </c>
      <c r="B7098" t="s">
        <v>763</v>
      </c>
      <c r="C7098" t="s">
        <v>757</v>
      </c>
      <c r="D7098">
        <v>2004</v>
      </c>
      <c r="E7098">
        <v>178.74268416769289</v>
      </c>
      <c r="F7098" t="s">
        <v>753</v>
      </c>
      <c r="G7098" t="s">
        <v>775</v>
      </c>
      <c r="H7098" t="s">
        <v>767</v>
      </c>
      <c r="I7098" t="s">
        <v>778</v>
      </c>
    </row>
    <row r="7099" spans="1:9">
      <c r="A7099">
        <v>7098</v>
      </c>
      <c r="B7099" t="s">
        <v>763</v>
      </c>
      <c r="C7099" t="s">
        <v>757</v>
      </c>
      <c r="D7099">
        <v>2005</v>
      </c>
      <c r="E7099">
        <v>177.36467514332219</v>
      </c>
      <c r="F7099" t="s">
        <v>753</v>
      </c>
      <c r="G7099" t="s">
        <v>775</v>
      </c>
      <c r="H7099" t="s">
        <v>767</v>
      </c>
      <c r="I7099" t="s">
        <v>778</v>
      </c>
    </row>
    <row r="7100" spans="1:9">
      <c r="A7100">
        <v>7099</v>
      </c>
      <c r="B7100" t="s">
        <v>763</v>
      </c>
      <c r="C7100" t="s">
        <v>757</v>
      </c>
      <c r="D7100">
        <v>2006</v>
      </c>
      <c r="E7100">
        <v>173.25327673605489</v>
      </c>
      <c r="F7100" t="s">
        <v>753</v>
      </c>
      <c r="G7100" t="s">
        <v>775</v>
      </c>
      <c r="H7100" t="s">
        <v>767</v>
      </c>
      <c r="I7100" t="s">
        <v>778</v>
      </c>
    </row>
    <row r="7101" spans="1:9">
      <c r="A7101">
        <v>7100</v>
      </c>
      <c r="B7101" t="s">
        <v>763</v>
      </c>
      <c r="C7101" t="s">
        <v>757</v>
      </c>
      <c r="D7101">
        <v>2007</v>
      </c>
      <c r="E7101">
        <v>169.70968210541679</v>
      </c>
      <c r="F7101" t="s">
        <v>753</v>
      </c>
      <c r="G7101" t="s">
        <v>775</v>
      </c>
      <c r="H7101" t="s">
        <v>767</v>
      </c>
      <c r="I7101" t="s">
        <v>778</v>
      </c>
    </row>
    <row r="7102" spans="1:9">
      <c r="A7102">
        <v>7101</v>
      </c>
      <c r="B7102" t="s">
        <v>763</v>
      </c>
      <c r="C7102" t="s">
        <v>757</v>
      </c>
      <c r="D7102">
        <v>2008</v>
      </c>
      <c r="E7102">
        <v>162.28244194494081</v>
      </c>
      <c r="F7102" t="s">
        <v>753</v>
      </c>
      <c r="G7102" t="s">
        <v>775</v>
      </c>
      <c r="H7102" t="s">
        <v>767</v>
      </c>
      <c r="I7102" t="s">
        <v>778</v>
      </c>
    </row>
    <row r="7103" spans="1:9">
      <c r="A7103">
        <v>7102</v>
      </c>
      <c r="B7103" t="s">
        <v>763</v>
      </c>
      <c r="C7103" t="s">
        <v>757</v>
      </c>
      <c r="D7103">
        <v>2009</v>
      </c>
      <c r="E7103">
        <v>158.41899674448049</v>
      </c>
      <c r="F7103" t="s">
        <v>753</v>
      </c>
      <c r="G7103" t="s">
        <v>775</v>
      </c>
      <c r="H7103" t="s">
        <v>767</v>
      </c>
      <c r="I7103" t="s">
        <v>778</v>
      </c>
    </row>
    <row r="7104" spans="1:9">
      <c r="A7104">
        <v>7103</v>
      </c>
      <c r="B7104" t="s">
        <v>763</v>
      </c>
      <c r="C7104" t="s">
        <v>757</v>
      </c>
      <c r="D7104">
        <v>2010</v>
      </c>
      <c r="E7104">
        <v>150.8285815968124</v>
      </c>
      <c r="F7104" t="s">
        <v>753</v>
      </c>
      <c r="G7104" t="s">
        <v>775</v>
      </c>
      <c r="H7104" t="s">
        <v>767</v>
      </c>
      <c r="I7104" t="s">
        <v>778</v>
      </c>
    </row>
    <row r="7105" spans="1:9">
      <c r="A7105">
        <v>7104</v>
      </c>
      <c r="B7105" t="s">
        <v>763</v>
      </c>
      <c r="C7105" t="s">
        <v>757</v>
      </c>
      <c r="D7105">
        <v>2011</v>
      </c>
      <c r="E7105">
        <v>145.02626294057299</v>
      </c>
      <c r="F7105" t="s">
        <v>753</v>
      </c>
      <c r="G7105" t="s">
        <v>775</v>
      </c>
      <c r="H7105" t="s">
        <v>767</v>
      </c>
      <c r="I7105" t="s">
        <v>778</v>
      </c>
    </row>
    <row r="7106" spans="1:9">
      <c r="A7106">
        <v>7105</v>
      </c>
      <c r="B7106" t="s">
        <v>763</v>
      </c>
      <c r="C7106" t="s">
        <v>757</v>
      </c>
      <c r="D7106">
        <v>2012</v>
      </c>
      <c r="E7106">
        <v>138.63292021882279</v>
      </c>
      <c r="F7106" t="s">
        <v>753</v>
      </c>
      <c r="G7106" t="s">
        <v>775</v>
      </c>
      <c r="H7106" t="s">
        <v>767</v>
      </c>
      <c r="I7106" t="s">
        <v>778</v>
      </c>
    </row>
    <row r="7107" spans="1:9">
      <c r="A7107">
        <v>7106</v>
      </c>
      <c r="B7107" t="s">
        <v>763</v>
      </c>
      <c r="C7107" t="s">
        <v>757</v>
      </c>
      <c r="D7107">
        <v>2013</v>
      </c>
      <c r="E7107">
        <v>135.5183565795864</v>
      </c>
      <c r="F7107" t="s">
        <v>753</v>
      </c>
      <c r="G7107" t="s">
        <v>775</v>
      </c>
      <c r="H7107" t="s">
        <v>767</v>
      </c>
      <c r="I7107" t="s">
        <v>778</v>
      </c>
    </row>
    <row r="7108" spans="1:9">
      <c r="A7108">
        <v>7107</v>
      </c>
      <c r="B7108" t="s">
        <v>763</v>
      </c>
      <c r="C7108" t="s">
        <v>757</v>
      </c>
      <c r="D7108">
        <v>2014</v>
      </c>
      <c r="E7108">
        <v>131.18036423987189</v>
      </c>
      <c r="F7108" t="s">
        <v>753</v>
      </c>
      <c r="G7108" t="s">
        <v>775</v>
      </c>
      <c r="H7108" t="s">
        <v>767</v>
      </c>
      <c r="I7108" t="s">
        <v>778</v>
      </c>
    </row>
    <row r="7109" spans="1:9">
      <c r="A7109">
        <v>7108</v>
      </c>
      <c r="B7109" t="s">
        <v>763</v>
      </c>
      <c r="C7109" t="s">
        <v>757</v>
      </c>
      <c r="D7109">
        <v>2015</v>
      </c>
      <c r="E7109">
        <v>127.4880608174234</v>
      </c>
      <c r="F7109" t="s">
        <v>753</v>
      </c>
      <c r="G7109" t="s">
        <v>775</v>
      </c>
      <c r="H7109" t="s">
        <v>767</v>
      </c>
      <c r="I7109" t="s">
        <v>778</v>
      </c>
    </row>
    <row r="7110" spans="1:9">
      <c r="A7110">
        <v>7109</v>
      </c>
      <c r="B7110" t="s">
        <v>763</v>
      </c>
      <c r="C7110" t="s">
        <v>757</v>
      </c>
      <c r="D7110">
        <v>2016</v>
      </c>
      <c r="E7110">
        <v>124.7131886396626</v>
      </c>
      <c r="F7110" t="s">
        <v>753</v>
      </c>
      <c r="G7110" t="s">
        <v>775</v>
      </c>
      <c r="H7110" t="s">
        <v>767</v>
      </c>
      <c r="I7110" t="s">
        <v>778</v>
      </c>
    </row>
    <row r="7111" spans="1:9">
      <c r="A7111">
        <v>7110</v>
      </c>
      <c r="B7111" t="s">
        <v>763</v>
      </c>
      <c r="C7111" t="s">
        <v>757</v>
      </c>
      <c r="D7111">
        <v>2017</v>
      </c>
      <c r="E7111">
        <v>109.4008922035942</v>
      </c>
      <c r="F7111" t="s">
        <v>753</v>
      </c>
      <c r="G7111" t="s">
        <v>775</v>
      </c>
      <c r="H7111" t="s">
        <v>767</v>
      </c>
      <c r="I7111" t="s">
        <v>778</v>
      </c>
    </row>
    <row r="7112" spans="1:9">
      <c r="A7112">
        <v>7111</v>
      </c>
      <c r="B7112" t="s">
        <v>763</v>
      </c>
      <c r="C7112" t="s">
        <v>757</v>
      </c>
      <c r="D7112">
        <v>2018</v>
      </c>
      <c r="E7112">
        <v>106.32147636861551</v>
      </c>
      <c r="F7112" t="s">
        <v>753</v>
      </c>
      <c r="G7112" t="s">
        <v>775</v>
      </c>
      <c r="H7112" t="s">
        <v>767</v>
      </c>
      <c r="I7112" t="s">
        <v>778</v>
      </c>
    </row>
    <row r="7113" spans="1:9">
      <c r="A7113">
        <v>7112</v>
      </c>
      <c r="B7113" t="s">
        <v>763</v>
      </c>
      <c r="C7113" t="s">
        <v>757</v>
      </c>
      <c r="D7113">
        <v>2019</v>
      </c>
      <c r="E7113">
        <v>104.98252592005881</v>
      </c>
      <c r="F7113" t="s">
        <v>753</v>
      </c>
      <c r="G7113" t="s">
        <v>775</v>
      </c>
      <c r="H7113" t="s">
        <v>767</v>
      </c>
      <c r="I7113" t="s">
        <v>778</v>
      </c>
    </row>
    <row r="7114" spans="1:9">
      <c r="A7114">
        <v>7113</v>
      </c>
      <c r="B7114" t="s">
        <v>763</v>
      </c>
      <c r="C7114" t="s">
        <v>757</v>
      </c>
      <c r="D7114">
        <v>2020</v>
      </c>
      <c r="E7114">
        <v>94.418206146890526</v>
      </c>
      <c r="F7114" t="s">
        <v>753</v>
      </c>
      <c r="G7114" t="s">
        <v>775</v>
      </c>
      <c r="H7114" t="s">
        <v>767</v>
      </c>
      <c r="I7114" t="s">
        <v>778</v>
      </c>
    </row>
    <row r="7115" spans="1:9">
      <c r="A7115">
        <v>7114</v>
      </c>
      <c r="B7115" t="s">
        <v>763</v>
      </c>
      <c r="C7115" t="s">
        <v>757</v>
      </c>
      <c r="D7115">
        <v>2021</v>
      </c>
      <c r="E7115">
        <v>94.99628461578358</v>
      </c>
      <c r="F7115" t="s">
        <v>753</v>
      </c>
      <c r="G7115" t="s">
        <v>775</v>
      </c>
      <c r="H7115" t="s">
        <v>767</v>
      </c>
      <c r="I7115" t="s">
        <v>778</v>
      </c>
    </row>
    <row r="7116" spans="1:9">
      <c r="A7116">
        <v>7115</v>
      </c>
      <c r="B7116" t="s">
        <v>763</v>
      </c>
      <c r="C7116" t="s">
        <v>757</v>
      </c>
      <c r="D7116">
        <v>2022</v>
      </c>
      <c r="E7116">
        <v>94.294463319856874</v>
      </c>
      <c r="F7116" t="s">
        <v>753</v>
      </c>
      <c r="G7116" t="s">
        <v>775</v>
      </c>
      <c r="H7116" t="s">
        <v>767</v>
      </c>
      <c r="I7116" t="s">
        <v>778</v>
      </c>
    </row>
    <row r="7117" spans="1:9">
      <c r="A7117">
        <v>7116</v>
      </c>
      <c r="B7117" t="s">
        <v>763</v>
      </c>
      <c r="C7117" t="s">
        <v>757</v>
      </c>
      <c r="D7117">
        <v>2023</v>
      </c>
      <c r="E7117">
        <v>95.671166601773862</v>
      </c>
      <c r="F7117" t="s">
        <v>753</v>
      </c>
      <c r="G7117" t="s">
        <v>775</v>
      </c>
      <c r="H7117" t="s">
        <v>767</v>
      </c>
      <c r="I7117" t="s">
        <v>778</v>
      </c>
    </row>
    <row r="7118" spans="1:9">
      <c r="A7118">
        <v>7117</v>
      </c>
      <c r="B7118" t="s">
        <v>763</v>
      </c>
      <c r="C7118" t="s">
        <v>757</v>
      </c>
      <c r="D7118">
        <v>2024</v>
      </c>
      <c r="E7118">
        <v>134.6976694</v>
      </c>
      <c r="F7118" t="s">
        <v>753</v>
      </c>
      <c r="G7118" t="s">
        <v>775</v>
      </c>
      <c r="H7118" t="s">
        <v>767</v>
      </c>
      <c r="I7118" t="s">
        <v>778</v>
      </c>
    </row>
    <row r="7119" spans="1:9">
      <c r="A7119">
        <v>7118</v>
      </c>
      <c r="B7119" t="s">
        <v>763</v>
      </c>
      <c r="C7119" t="s">
        <v>757</v>
      </c>
      <c r="D7119">
        <v>2025</v>
      </c>
      <c r="E7119">
        <v>131.3358308</v>
      </c>
      <c r="F7119" t="s">
        <v>753</v>
      </c>
      <c r="G7119" t="s">
        <v>775</v>
      </c>
      <c r="H7119" t="s">
        <v>767</v>
      </c>
      <c r="I7119" t="s">
        <v>778</v>
      </c>
    </row>
    <row r="7120" spans="1:9">
      <c r="A7120">
        <v>7119</v>
      </c>
      <c r="B7120" t="s">
        <v>763</v>
      </c>
      <c r="C7120" t="s">
        <v>757</v>
      </c>
      <c r="D7120">
        <v>2026</v>
      </c>
      <c r="E7120">
        <v>129.926862</v>
      </c>
      <c r="F7120" t="s">
        <v>753</v>
      </c>
      <c r="G7120" t="s">
        <v>775</v>
      </c>
      <c r="H7120" t="s">
        <v>767</v>
      </c>
      <c r="I7120" t="s">
        <v>778</v>
      </c>
    </row>
    <row r="7121" spans="1:9">
      <c r="A7121">
        <v>7120</v>
      </c>
      <c r="B7121" t="s">
        <v>763</v>
      </c>
      <c r="C7121" t="s">
        <v>757</v>
      </c>
      <c r="D7121">
        <v>2027</v>
      </c>
      <c r="E7121">
        <v>128.66934520000001</v>
      </c>
      <c r="F7121" t="s">
        <v>753</v>
      </c>
      <c r="G7121" t="s">
        <v>775</v>
      </c>
      <c r="H7121" t="s">
        <v>767</v>
      </c>
      <c r="I7121" t="s">
        <v>778</v>
      </c>
    </row>
    <row r="7122" spans="1:9">
      <c r="A7122">
        <v>7121</v>
      </c>
      <c r="B7122" t="s">
        <v>763</v>
      </c>
      <c r="C7122" t="s">
        <v>757</v>
      </c>
      <c r="D7122">
        <v>2028</v>
      </c>
      <c r="E7122">
        <v>127.0483133</v>
      </c>
      <c r="F7122" t="s">
        <v>753</v>
      </c>
      <c r="G7122" t="s">
        <v>775</v>
      </c>
      <c r="H7122" t="s">
        <v>767</v>
      </c>
      <c r="I7122" t="s">
        <v>778</v>
      </c>
    </row>
    <row r="7123" spans="1:9">
      <c r="A7123">
        <v>7122</v>
      </c>
      <c r="B7123" t="s">
        <v>763</v>
      </c>
      <c r="C7123" t="s">
        <v>757</v>
      </c>
      <c r="D7123">
        <v>2029</v>
      </c>
      <c r="E7123">
        <v>125.1564245</v>
      </c>
      <c r="F7123" t="s">
        <v>753</v>
      </c>
      <c r="G7123" t="s">
        <v>775</v>
      </c>
      <c r="H7123" t="s">
        <v>767</v>
      </c>
      <c r="I7123" t="s">
        <v>778</v>
      </c>
    </row>
    <row r="7124" spans="1:9">
      <c r="A7124">
        <v>7123</v>
      </c>
      <c r="B7124" t="s">
        <v>763</v>
      </c>
      <c r="C7124" t="s">
        <v>757</v>
      </c>
      <c r="D7124">
        <v>2030</v>
      </c>
      <c r="E7124">
        <v>122.8665396</v>
      </c>
      <c r="F7124" t="s">
        <v>753</v>
      </c>
      <c r="G7124" t="s">
        <v>775</v>
      </c>
      <c r="H7124" t="s">
        <v>767</v>
      </c>
      <c r="I7124" t="s">
        <v>778</v>
      </c>
    </row>
    <row r="7125" spans="1:9">
      <c r="A7125">
        <v>7124</v>
      </c>
      <c r="B7125" t="s">
        <v>763</v>
      </c>
      <c r="C7125" t="s">
        <v>757</v>
      </c>
      <c r="D7125">
        <v>2031</v>
      </c>
      <c r="E7125">
        <v>120.7959709</v>
      </c>
      <c r="F7125" t="s">
        <v>753</v>
      </c>
      <c r="G7125" t="s">
        <v>775</v>
      </c>
      <c r="H7125" t="s">
        <v>767</v>
      </c>
      <c r="I7125" t="s">
        <v>778</v>
      </c>
    </row>
    <row r="7126" spans="1:9">
      <c r="A7126">
        <v>7125</v>
      </c>
      <c r="B7126" t="s">
        <v>763</v>
      </c>
      <c r="C7126" t="s">
        <v>757</v>
      </c>
      <c r="D7126">
        <v>2032</v>
      </c>
      <c r="E7126">
        <v>118.4657342</v>
      </c>
      <c r="F7126" t="s">
        <v>753</v>
      </c>
      <c r="G7126" t="s">
        <v>775</v>
      </c>
      <c r="H7126" t="s">
        <v>767</v>
      </c>
      <c r="I7126" t="s">
        <v>778</v>
      </c>
    </row>
    <row r="7127" spans="1:9">
      <c r="A7127">
        <v>7126</v>
      </c>
      <c r="B7127" t="s">
        <v>763</v>
      </c>
      <c r="C7127" t="s">
        <v>757</v>
      </c>
      <c r="D7127">
        <v>2033</v>
      </c>
      <c r="E7127">
        <v>115.6429196</v>
      </c>
      <c r="F7127" t="s">
        <v>753</v>
      </c>
      <c r="G7127" t="s">
        <v>775</v>
      </c>
      <c r="H7127" t="s">
        <v>767</v>
      </c>
      <c r="I7127" t="s">
        <v>778</v>
      </c>
    </row>
    <row r="7128" spans="1:9">
      <c r="A7128">
        <v>7127</v>
      </c>
      <c r="B7128" t="s">
        <v>763</v>
      </c>
      <c r="C7128" t="s">
        <v>757</v>
      </c>
      <c r="D7128">
        <v>2034</v>
      </c>
      <c r="E7128">
        <v>112.69561330000001</v>
      </c>
      <c r="F7128" t="s">
        <v>753</v>
      </c>
      <c r="G7128" t="s">
        <v>775</v>
      </c>
      <c r="H7128" t="s">
        <v>767</v>
      </c>
      <c r="I7128" t="s">
        <v>778</v>
      </c>
    </row>
    <row r="7129" spans="1:9">
      <c r="A7129">
        <v>7128</v>
      </c>
      <c r="B7129" t="s">
        <v>763</v>
      </c>
      <c r="C7129" t="s">
        <v>757</v>
      </c>
      <c r="D7129">
        <v>2035</v>
      </c>
      <c r="E7129">
        <v>109.0161248</v>
      </c>
      <c r="F7129" t="s">
        <v>753</v>
      </c>
      <c r="G7129" t="s">
        <v>775</v>
      </c>
      <c r="H7129" t="s">
        <v>767</v>
      </c>
      <c r="I7129" t="s">
        <v>778</v>
      </c>
    </row>
    <row r="7130" spans="1:9">
      <c r="A7130">
        <v>7129</v>
      </c>
      <c r="B7130" t="s">
        <v>763</v>
      </c>
      <c r="C7130" t="s">
        <v>757</v>
      </c>
      <c r="D7130">
        <v>2036</v>
      </c>
      <c r="E7130">
        <v>105.52822260000001</v>
      </c>
      <c r="F7130" t="s">
        <v>753</v>
      </c>
      <c r="G7130" t="s">
        <v>775</v>
      </c>
      <c r="H7130" t="s">
        <v>767</v>
      </c>
      <c r="I7130" t="s">
        <v>778</v>
      </c>
    </row>
    <row r="7131" spans="1:9">
      <c r="A7131">
        <v>7130</v>
      </c>
      <c r="B7131" t="s">
        <v>763</v>
      </c>
      <c r="C7131" t="s">
        <v>757</v>
      </c>
      <c r="D7131">
        <v>2037</v>
      </c>
      <c r="E7131">
        <v>101.7319366</v>
      </c>
      <c r="F7131" t="s">
        <v>753</v>
      </c>
      <c r="G7131" t="s">
        <v>775</v>
      </c>
      <c r="H7131" t="s">
        <v>767</v>
      </c>
      <c r="I7131" t="s">
        <v>778</v>
      </c>
    </row>
    <row r="7132" spans="1:9">
      <c r="A7132">
        <v>7131</v>
      </c>
      <c r="B7132" t="s">
        <v>763</v>
      </c>
      <c r="C7132" t="s">
        <v>757</v>
      </c>
      <c r="D7132">
        <v>2038</v>
      </c>
      <c r="E7132">
        <v>97.169011530000006</v>
      </c>
      <c r="F7132" t="s">
        <v>753</v>
      </c>
      <c r="G7132" t="s">
        <v>775</v>
      </c>
      <c r="H7132" t="s">
        <v>767</v>
      </c>
      <c r="I7132" t="s">
        <v>778</v>
      </c>
    </row>
    <row r="7133" spans="1:9">
      <c r="A7133">
        <v>7132</v>
      </c>
      <c r="B7133" t="s">
        <v>763</v>
      </c>
      <c r="C7133" t="s">
        <v>757</v>
      </c>
      <c r="D7133">
        <v>2039</v>
      </c>
      <c r="E7133">
        <v>93.423822580000007</v>
      </c>
      <c r="F7133" t="s">
        <v>753</v>
      </c>
      <c r="G7133" t="s">
        <v>775</v>
      </c>
      <c r="H7133" t="s">
        <v>767</v>
      </c>
      <c r="I7133" t="s">
        <v>778</v>
      </c>
    </row>
    <row r="7134" spans="1:9">
      <c r="A7134">
        <v>7133</v>
      </c>
      <c r="B7134" t="s">
        <v>763</v>
      </c>
      <c r="C7134" t="s">
        <v>757</v>
      </c>
      <c r="D7134">
        <v>2040</v>
      </c>
      <c r="E7134">
        <v>88.901522979999996</v>
      </c>
      <c r="F7134" t="s">
        <v>753</v>
      </c>
      <c r="G7134" t="s">
        <v>775</v>
      </c>
      <c r="H7134" t="s">
        <v>767</v>
      </c>
      <c r="I7134" t="s">
        <v>778</v>
      </c>
    </row>
    <row r="7135" spans="1:9">
      <c r="A7135">
        <v>7134</v>
      </c>
      <c r="B7135" t="s">
        <v>763</v>
      </c>
      <c r="C7135" t="s">
        <v>757</v>
      </c>
      <c r="D7135">
        <v>2041</v>
      </c>
      <c r="E7135">
        <v>85.676567849999998</v>
      </c>
      <c r="F7135" t="s">
        <v>753</v>
      </c>
      <c r="G7135" t="s">
        <v>775</v>
      </c>
      <c r="H7135" t="s">
        <v>767</v>
      </c>
      <c r="I7135" t="s">
        <v>778</v>
      </c>
    </row>
    <row r="7136" spans="1:9">
      <c r="A7136">
        <v>7135</v>
      </c>
      <c r="B7136" t="s">
        <v>763</v>
      </c>
      <c r="C7136" t="s">
        <v>757</v>
      </c>
      <c r="D7136">
        <v>2042</v>
      </c>
      <c r="E7136">
        <v>81.655165620000005</v>
      </c>
      <c r="F7136" t="s">
        <v>753</v>
      </c>
      <c r="G7136" t="s">
        <v>775</v>
      </c>
      <c r="H7136" t="s">
        <v>767</v>
      </c>
      <c r="I7136" t="s">
        <v>778</v>
      </c>
    </row>
    <row r="7137" spans="1:9">
      <c r="A7137">
        <v>7136</v>
      </c>
      <c r="B7137" t="s">
        <v>763</v>
      </c>
      <c r="C7137" t="s">
        <v>757</v>
      </c>
      <c r="D7137">
        <v>2043</v>
      </c>
      <c r="E7137">
        <v>78.491050139999999</v>
      </c>
      <c r="F7137" t="s">
        <v>753</v>
      </c>
      <c r="G7137" t="s">
        <v>775</v>
      </c>
      <c r="H7137" t="s">
        <v>767</v>
      </c>
      <c r="I7137" t="s">
        <v>778</v>
      </c>
    </row>
    <row r="7138" spans="1:9">
      <c r="A7138">
        <v>7137</v>
      </c>
      <c r="B7138" t="s">
        <v>763</v>
      </c>
      <c r="C7138" t="s">
        <v>757</v>
      </c>
      <c r="D7138">
        <v>2044</v>
      </c>
      <c r="E7138">
        <v>75.167530170000006</v>
      </c>
      <c r="F7138" t="s">
        <v>753</v>
      </c>
      <c r="G7138" t="s">
        <v>775</v>
      </c>
      <c r="H7138" t="s">
        <v>767</v>
      </c>
      <c r="I7138" t="s">
        <v>778</v>
      </c>
    </row>
    <row r="7139" spans="1:9">
      <c r="A7139">
        <v>7138</v>
      </c>
      <c r="B7139" t="s">
        <v>763</v>
      </c>
      <c r="C7139" t="s">
        <v>757</v>
      </c>
      <c r="D7139">
        <v>2045</v>
      </c>
      <c r="E7139">
        <v>71.835401020000006</v>
      </c>
      <c r="F7139" t="s">
        <v>753</v>
      </c>
      <c r="G7139" t="s">
        <v>775</v>
      </c>
      <c r="H7139" t="s">
        <v>767</v>
      </c>
      <c r="I7139" t="s">
        <v>778</v>
      </c>
    </row>
    <row r="7140" spans="1:9">
      <c r="A7140">
        <v>7139</v>
      </c>
      <c r="B7140" t="s">
        <v>763</v>
      </c>
      <c r="C7140" t="s">
        <v>757</v>
      </c>
      <c r="D7140">
        <v>2046</v>
      </c>
      <c r="E7140">
        <v>69.128126370000004</v>
      </c>
      <c r="F7140" t="s">
        <v>753</v>
      </c>
      <c r="G7140" t="s">
        <v>775</v>
      </c>
      <c r="H7140" t="s">
        <v>767</v>
      </c>
      <c r="I7140" t="s">
        <v>778</v>
      </c>
    </row>
    <row r="7141" spans="1:9">
      <c r="A7141">
        <v>7140</v>
      </c>
      <c r="B7141" t="s">
        <v>763</v>
      </c>
      <c r="C7141" t="s">
        <v>757</v>
      </c>
      <c r="D7141">
        <v>2047</v>
      </c>
      <c r="E7141">
        <v>66.233327419999995</v>
      </c>
      <c r="F7141" t="s">
        <v>753</v>
      </c>
      <c r="G7141" t="s">
        <v>775</v>
      </c>
      <c r="H7141" t="s">
        <v>767</v>
      </c>
      <c r="I7141" t="s">
        <v>778</v>
      </c>
    </row>
    <row r="7142" spans="1:9">
      <c r="A7142">
        <v>7141</v>
      </c>
      <c r="B7142" t="s">
        <v>763</v>
      </c>
      <c r="C7142" t="s">
        <v>757</v>
      </c>
      <c r="D7142">
        <v>2048</v>
      </c>
      <c r="E7142">
        <v>63.51882861</v>
      </c>
      <c r="F7142" t="s">
        <v>753</v>
      </c>
      <c r="G7142" t="s">
        <v>775</v>
      </c>
      <c r="H7142" t="s">
        <v>767</v>
      </c>
      <c r="I7142" t="s">
        <v>778</v>
      </c>
    </row>
    <row r="7143" spans="1:9">
      <c r="A7143">
        <v>7142</v>
      </c>
      <c r="B7143" t="s">
        <v>763</v>
      </c>
      <c r="C7143" t="s">
        <v>757</v>
      </c>
      <c r="D7143">
        <v>2049</v>
      </c>
      <c r="E7143">
        <v>61.443749560000001</v>
      </c>
      <c r="F7143" t="s">
        <v>753</v>
      </c>
      <c r="G7143" t="s">
        <v>775</v>
      </c>
      <c r="H7143" t="s">
        <v>767</v>
      </c>
      <c r="I7143" t="s">
        <v>778</v>
      </c>
    </row>
    <row r="7144" spans="1:9">
      <c r="A7144">
        <v>7143</v>
      </c>
      <c r="B7144" t="s">
        <v>763</v>
      </c>
      <c r="C7144" t="s">
        <v>757</v>
      </c>
      <c r="D7144">
        <v>2050</v>
      </c>
      <c r="E7144">
        <v>58.662215160000002</v>
      </c>
      <c r="F7144" t="s">
        <v>753</v>
      </c>
      <c r="G7144" t="s">
        <v>775</v>
      </c>
      <c r="H7144" t="s">
        <v>767</v>
      </c>
      <c r="I7144" t="s">
        <v>778</v>
      </c>
    </row>
    <row r="7145" spans="1:9">
      <c r="A7145">
        <v>7144</v>
      </c>
      <c r="B7145" t="s">
        <v>764</v>
      </c>
      <c r="C7145" t="s">
        <v>752</v>
      </c>
      <c r="D7145">
        <v>1990</v>
      </c>
      <c r="E7145">
        <v>3092.7871340000002</v>
      </c>
      <c r="F7145" t="s">
        <v>753</v>
      </c>
      <c r="G7145" t="s">
        <v>775</v>
      </c>
      <c r="H7145" t="s">
        <v>767</v>
      </c>
      <c r="I7145" t="s">
        <v>778</v>
      </c>
    </row>
    <row r="7146" spans="1:9">
      <c r="A7146">
        <v>7145</v>
      </c>
      <c r="B7146" t="s">
        <v>764</v>
      </c>
      <c r="C7146" t="s">
        <v>752</v>
      </c>
      <c r="D7146">
        <v>1991</v>
      </c>
      <c r="E7146">
        <v>3184.1290800000002</v>
      </c>
      <c r="F7146" t="s">
        <v>753</v>
      </c>
      <c r="G7146" t="s">
        <v>775</v>
      </c>
      <c r="H7146" t="s">
        <v>767</v>
      </c>
      <c r="I7146" t="s">
        <v>778</v>
      </c>
    </row>
    <row r="7147" spans="1:9">
      <c r="A7147">
        <v>7146</v>
      </c>
      <c r="B7147" t="s">
        <v>764</v>
      </c>
      <c r="C7147" t="s">
        <v>752</v>
      </c>
      <c r="D7147">
        <v>1992</v>
      </c>
      <c r="E7147">
        <v>3272.030342</v>
      </c>
      <c r="F7147" t="s">
        <v>753</v>
      </c>
      <c r="G7147" t="s">
        <v>775</v>
      </c>
      <c r="H7147" t="s">
        <v>767</v>
      </c>
      <c r="I7147" t="s">
        <v>778</v>
      </c>
    </row>
    <row r="7148" spans="1:9">
      <c r="A7148">
        <v>7147</v>
      </c>
      <c r="B7148" t="s">
        <v>764</v>
      </c>
      <c r="C7148" t="s">
        <v>752</v>
      </c>
      <c r="D7148">
        <v>1993</v>
      </c>
      <c r="E7148">
        <v>3357.6193060000001</v>
      </c>
      <c r="F7148" t="s">
        <v>753</v>
      </c>
      <c r="G7148" t="s">
        <v>775</v>
      </c>
      <c r="H7148" t="s">
        <v>767</v>
      </c>
      <c r="I7148" t="s">
        <v>778</v>
      </c>
    </row>
    <row r="7149" spans="1:9">
      <c r="A7149">
        <v>7148</v>
      </c>
      <c r="B7149" t="s">
        <v>764</v>
      </c>
      <c r="C7149" t="s">
        <v>752</v>
      </c>
      <c r="D7149">
        <v>1994</v>
      </c>
      <c r="E7149">
        <v>3335.2394869999998</v>
      </c>
      <c r="F7149" t="s">
        <v>753</v>
      </c>
      <c r="G7149" t="s">
        <v>775</v>
      </c>
      <c r="H7149" t="s">
        <v>767</v>
      </c>
      <c r="I7149" t="s">
        <v>778</v>
      </c>
    </row>
    <row r="7150" spans="1:9">
      <c r="A7150">
        <v>7149</v>
      </c>
      <c r="B7150" t="s">
        <v>764</v>
      </c>
      <c r="C7150" t="s">
        <v>752</v>
      </c>
      <c r="D7150">
        <v>1995</v>
      </c>
      <c r="E7150">
        <v>3414.4642720000002</v>
      </c>
      <c r="F7150" t="s">
        <v>753</v>
      </c>
      <c r="G7150" t="s">
        <v>775</v>
      </c>
      <c r="H7150" t="s">
        <v>767</v>
      </c>
      <c r="I7150" t="s">
        <v>778</v>
      </c>
    </row>
    <row r="7151" spans="1:9">
      <c r="A7151">
        <v>7150</v>
      </c>
      <c r="B7151" t="s">
        <v>764</v>
      </c>
      <c r="C7151" t="s">
        <v>752</v>
      </c>
      <c r="D7151">
        <v>1996</v>
      </c>
      <c r="E7151">
        <v>3488.3361180000002</v>
      </c>
      <c r="F7151" t="s">
        <v>753</v>
      </c>
      <c r="G7151" t="s">
        <v>775</v>
      </c>
      <c r="H7151" t="s">
        <v>767</v>
      </c>
      <c r="I7151" t="s">
        <v>778</v>
      </c>
    </row>
    <row r="7152" spans="1:9">
      <c r="A7152">
        <v>7151</v>
      </c>
      <c r="B7152" t="s">
        <v>764</v>
      </c>
      <c r="C7152" t="s">
        <v>752</v>
      </c>
      <c r="D7152">
        <v>1997</v>
      </c>
      <c r="E7152">
        <v>3550.41561</v>
      </c>
      <c r="F7152" t="s">
        <v>753</v>
      </c>
      <c r="G7152" t="s">
        <v>775</v>
      </c>
      <c r="H7152" t="s">
        <v>767</v>
      </c>
      <c r="I7152" t="s">
        <v>778</v>
      </c>
    </row>
    <row r="7153" spans="1:9">
      <c r="A7153">
        <v>7152</v>
      </c>
      <c r="B7153" t="s">
        <v>764</v>
      </c>
      <c r="C7153" t="s">
        <v>752</v>
      </c>
      <c r="D7153">
        <v>1998</v>
      </c>
      <c r="E7153">
        <v>3575.901558</v>
      </c>
      <c r="F7153" t="s">
        <v>753</v>
      </c>
      <c r="G7153" t="s">
        <v>775</v>
      </c>
      <c r="H7153" t="s">
        <v>767</v>
      </c>
      <c r="I7153" t="s">
        <v>778</v>
      </c>
    </row>
    <row r="7154" spans="1:9">
      <c r="A7154">
        <v>7153</v>
      </c>
      <c r="B7154" t="s">
        <v>764</v>
      </c>
      <c r="C7154" t="s">
        <v>752</v>
      </c>
      <c r="D7154">
        <v>1999</v>
      </c>
      <c r="E7154">
        <v>3598.4863030000001</v>
      </c>
      <c r="F7154" t="s">
        <v>753</v>
      </c>
      <c r="G7154" t="s">
        <v>775</v>
      </c>
      <c r="H7154" t="s">
        <v>767</v>
      </c>
      <c r="I7154" t="s">
        <v>778</v>
      </c>
    </row>
    <row r="7155" spans="1:9">
      <c r="A7155">
        <v>7154</v>
      </c>
      <c r="B7155" t="s">
        <v>764</v>
      </c>
      <c r="C7155" t="s">
        <v>752</v>
      </c>
      <c r="D7155">
        <v>2000</v>
      </c>
      <c r="E7155">
        <v>3629.937156</v>
      </c>
      <c r="F7155" t="s">
        <v>753</v>
      </c>
      <c r="G7155" t="s">
        <v>775</v>
      </c>
      <c r="H7155" t="s">
        <v>767</v>
      </c>
      <c r="I7155" t="s">
        <v>778</v>
      </c>
    </row>
    <row r="7156" spans="1:9">
      <c r="A7156">
        <v>7155</v>
      </c>
      <c r="B7156" t="s">
        <v>764</v>
      </c>
      <c r="C7156" t="s">
        <v>752</v>
      </c>
      <c r="D7156">
        <v>2001</v>
      </c>
      <c r="E7156">
        <v>3654.9555099999998</v>
      </c>
      <c r="F7156" t="s">
        <v>753</v>
      </c>
      <c r="G7156" t="s">
        <v>775</v>
      </c>
      <c r="H7156" t="s">
        <v>767</v>
      </c>
      <c r="I7156" t="s">
        <v>778</v>
      </c>
    </row>
    <row r="7157" spans="1:9">
      <c r="A7157">
        <v>7156</v>
      </c>
      <c r="B7157" t="s">
        <v>764</v>
      </c>
      <c r="C7157" t="s">
        <v>752</v>
      </c>
      <c r="D7157">
        <v>2002</v>
      </c>
      <c r="E7157">
        <v>3684.3237760000002</v>
      </c>
      <c r="F7157" t="s">
        <v>753</v>
      </c>
      <c r="G7157" t="s">
        <v>775</v>
      </c>
      <c r="H7157" t="s">
        <v>767</v>
      </c>
      <c r="I7157" t="s">
        <v>778</v>
      </c>
    </row>
    <row r="7158" spans="1:9">
      <c r="A7158">
        <v>7157</v>
      </c>
      <c r="B7158" t="s">
        <v>764</v>
      </c>
      <c r="C7158" t="s">
        <v>752</v>
      </c>
      <c r="D7158">
        <v>2003</v>
      </c>
      <c r="E7158">
        <v>3623.252422</v>
      </c>
      <c r="F7158" t="s">
        <v>753</v>
      </c>
      <c r="G7158" t="s">
        <v>775</v>
      </c>
      <c r="H7158" t="s">
        <v>767</v>
      </c>
      <c r="I7158" t="s">
        <v>778</v>
      </c>
    </row>
    <row r="7159" spans="1:9">
      <c r="A7159">
        <v>7158</v>
      </c>
      <c r="B7159" t="s">
        <v>764</v>
      </c>
      <c r="C7159" t="s">
        <v>752</v>
      </c>
      <c r="D7159">
        <v>2004</v>
      </c>
      <c r="E7159">
        <v>3651.566014</v>
      </c>
      <c r="F7159" t="s">
        <v>753</v>
      </c>
      <c r="G7159" t="s">
        <v>775</v>
      </c>
      <c r="H7159" t="s">
        <v>767</v>
      </c>
      <c r="I7159" t="s">
        <v>778</v>
      </c>
    </row>
    <row r="7160" spans="1:9">
      <c r="A7160">
        <v>7159</v>
      </c>
      <c r="B7160" t="s">
        <v>764</v>
      </c>
      <c r="C7160" t="s">
        <v>752</v>
      </c>
      <c r="D7160">
        <v>2005</v>
      </c>
      <c r="E7160">
        <v>3635.3483500000002</v>
      </c>
      <c r="F7160" t="s">
        <v>753</v>
      </c>
      <c r="G7160" t="s">
        <v>775</v>
      </c>
      <c r="H7160" t="s">
        <v>767</v>
      </c>
      <c r="I7160" t="s">
        <v>778</v>
      </c>
    </row>
    <row r="7161" spans="1:9">
      <c r="A7161">
        <v>7160</v>
      </c>
      <c r="B7161" t="s">
        <v>764</v>
      </c>
      <c r="C7161" t="s">
        <v>752</v>
      </c>
      <c r="D7161">
        <v>2006</v>
      </c>
      <c r="E7161">
        <v>3589.4720950000001</v>
      </c>
      <c r="F7161" t="s">
        <v>753</v>
      </c>
      <c r="G7161" t="s">
        <v>775</v>
      </c>
      <c r="H7161" t="s">
        <v>767</v>
      </c>
      <c r="I7161" t="s">
        <v>778</v>
      </c>
    </row>
    <row r="7162" spans="1:9">
      <c r="A7162">
        <v>7161</v>
      </c>
      <c r="B7162" t="s">
        <v>764</v>
      </c>
      <c r="C7162" t="s">
        <v>752</v>
      </c>
      <c r="D7162">
        <v>2007</v>
      </c>
      <c r="E7162">
        <v>3562.755044</v>
      </c>
      <c r="F7162" t="s">
        <v>753</v>
      </c>
      <c r="G7162" t="s">
        <v>775</v>
      </c>
      <c r="H7162" t="s">
        <v>767</v>
      </c>
      <c r="I7162" t="s">
        <v>778</v>
      </c>
    </row>
    <row r="7163" spans="1:9">
      <c r="A7163">
        <v>7162</v>
      </c>
      <c r="B7163" t="s">
        <v>764</v>
      </c>
      <c r="C7163" t="s">
        <v>752</v>
      </c>
      <c r="D7163">
        <v>2008</v>
      </c>
      <c r="E7163">
        <v>3517.8157820000001</v>
      </c>
      <c r="F7163" t="s">
        <v>753</v>
      </c>
      <c r="G7163" t="s">
        <v>775</v>
      </c>
      <c r="H7163" t="s">
        <v>767</v>
      </c>
      <c r="I7163" t="s">
        <v>778</v>
      </c>
    </row>
    <row r="7164" spans="1:9">
      <c r="A7164">
        <v>7163</v>
      </c>
      <c r="B7164" t="s">
        <v>764</v>
      </c>
      <c r="C7164" t="s">
        <v>752</v>
      </c>
      <c r="D7164">
        <v>2009</v>
      </c>
      <c r="E7164">
        <v>3458.51451</v>
      </c>
      <c r="F7164" t="s">
        <v>753</v>
      </c>
      <c r="G7164" t="s">
        <v>775</v>
      </c>
      <c r="H7164" t="s">
        <v>767</v>
      </c>
      <c r="I7164" t="s">
        <v>778</v>
      </c>
    </row>
    <row r="7165" spans="1:9">
      <c r="A7165">
        <v>7164</v>
      </c>
      <c r="B7165" t="s">
        <v>764</v>
      </c>
      <c r="C7165" t="s">
        <v>752</v>
      </c>
      <c r="D7165">
        <v>2010</v>
      </c>
      <c r="E7165">
        <v>3417.8545840000002</v>
      </c>
      <c r="F7165" t="s">
        <v>753</v>
      </c>
      <c r="G7165" t="s">
        <v>775</v>
      </c>
      <c r="H7165" t="s">
        <v>767</v>
      </c>
      <c r="I7165" t="s">
        <v>778</v>
      </c>
    </row>
    <row r="7166" spans="1:9">
      <c r="A7166">
        <v>7165</v>
      </c>
      <c r="B7166" t="s">
        <v>764</v>
      </c>
      <c r="C7166" t="s">
        <v>752</v>
      </c>
      <c r="D7166">
        <v>2011</v>
      </c>
      <c r="E7166">
        <v>3319.7924159999998</v>
      </c>
      <c r="F7166" t="s">
        <v>753</v>
      </c>
      <c r="G7166" t="s">
        <v>775</v>
      </c>
      <c r="H7166" t="s">
        <v>767</v>
      </c>
      <c r="I7166" t="s">
        <v>778</v>
      </c>
    </row>
    <row r="7167" spans="1:9">
      <c r="A7167">
        <v>7166</v>
      </c>
      <c r="B7167" t="s">
        <v>764</v>
      </c>
      <c r="C7167" t="s">
        <v>752</v>
      </c>
      <c r="D7167">
        <v>2012</v>
      </c>
      <c r="E7167">
        <v>3251.0716809999999</v>
      </c>
      <c r="F7167" t="s">
        <v>753</v>
      </c>
      <c r="G7167" t="s">
        <v>775</v>
      </c>
      <c r="H7167" t="s">
        <v>767</v>
      </c>
      <c r="I7167" t="s">
        <v>778</v>
      </c>
    </row>
    <row r="7168" spans="1:9">
      <c r="A7168">
        <v>7167</v>
      </c>
      <c r="B7168" t="s">
        <v>764</v>
      </c>
      <c r="C7168" t="s">
        <v>752</v>
      </c>
      <c r="D7168">
        <v>2013</v>
      </c>
      <c r="E7168">
        <v>3200.4639430000002</v>
      </c>
      <c r="F7168" t="s">
        <v>753</v>
      </c>
      <c r="G7168" t="s">
        <v>775</v>
      </c>
      <c r="H7168" t="s">
        <v>767</v>
      </c>
      <c r="I7168" t="s">
        <v>778</v>
      </c>
    </row>
    <row r="7169" spans="1:9">
      <c r="A7169">
        <v>7168</v>
      </c>
      <c r="B7169" t="s">
        <v>764</v>
      </c>
      <c r="C7169" t="s">
        <v>752</v>
      </c>
      <c r="D7169">
        <v>2014</v>
      </c>
      <c r="E7169">
        <v>3157.5158310000002</v>
      </c>
      <c r="F7169" t="s">
        <v>753</v>
      </c>
      <c r="G7169" t="s">
        <v>775</v>
      </c>
      <c r="H7169" t="s">
        <v>767</v>
      </c>
      <c r="I7169" t="s">
        <v>778</v>
      </c>
    </row>
    <row r="7170" spans="1:9">
      <c r="A7170">
        <v>7169</v>
      </c>
      <c r="B7170" t="s">
        <v>764</v>
      </c>
      <c r="C7170" t="s">
        <v>752</v>
      </c>
      <c r="D7170">
        <v>2015</v>
      </c>
      <c r="E7170">
        <v>3119.8257779999999</v>
      </c>
      <c r="F7170" t="s">
        <v>753</v>
      </c>
      <c r="G7170" t="s">
        <v>775</v>
      </c>
      <c r="H7170" t="s">
        <v>767</v>
      </c>
      <c r="I7170" t="s">
        <v>778</v>
      </c>
    </row>
    <row r="7171" spans="1:9">
      <c r="A7171">
        <v>7170</v>
      </c>
      <c r="B7171" t="s">
        <v>764</v>
      </c>
      <c r="C7171" t="s">
        <v>752</v>
      </c>
      <c r="D7171">
        <v>2016</v>
      </c>
      <c r="E7171">
        <v>3084.804799</v>
      </c>
      <c r="F7171" t="s">
        <v>753</v>
      </c>
      <c r="G7171" t="s">
        <v>775</v>
      </c>
      <c r="H7171" t="s">
        <v>767</v>
      </c>
      <c r="I7171" t="s">
        <v>778</v>
      </c>
    </row>
    <row r="7172" spans="1:9">
      <c r="A7172">
        <v>7171</v>
      </c>
      <c r="B7172" t="s">
        <v>764</v>
      </c>
      <c r="C7172" t="s">
        <v>752</v>
      </c>
      <c r="D7172">
        <v>2017</v>
      </c>
      <c r="E7172">
        <v>3052.1042699999998</v>
      </c>
      <c r="F7172" t="s">
        <v>753</v>
      </c>
      <c r="G7172" t="s">
        <v>775</v>
      </c>
      <c r="H7172" t="s">
        <v>767</v>
      </c>
      <c r="I7172" t="s">
        <v>778</v>
      </c>
    </row>
    <row r="7173" spans="1:9">
      <c r="A7173">
        <v>7172</v>
      </c>
      <c r="B7173" t="s">
        <v>764</v>
      </c>
      <c r="C7173" t="s">
        <v>752</v>
      </c>
      <c r="D7173">
        <v>2018</v>
      </c>
      <c r="E7173">
        <v>3007.5838560000002</v>
      </c>
      <c r="F7173" t="s">
        <v>753</v>
      </c>
      <c r="G7173" t="s">
        <v>775</v>
      </c>
      <c r="H7173" t="s">
        <v>767</v>
      </c>
      <c r="I7173" t="s">
        <v>778</v>
      </c>
    </row>
    <row r="7174" spans="1:9">
      <c r="A7174">
        <v>7173</v>
      </c>
      <c r="B7174" t="s">
        <v>764</v>
      </c>
      <c r="C7174" t="s">
        <v>752</v>
      </c>
      <c r="D7174">
        <v>2019</v>
      </c>
      <c r="E7174">
        <v>2974.1460189999998</v>
      </c>
      <c r="F7174" t="s">
        <v>753</v>
      </c>
      <c r="G7174" t="s">
        <v>775</v>
      </c>
      <c r="H7174" t="s">
        <v>767</v>
      </c>
      <c r="I7174" t="s">
        <v>778</v>
      </c>
    </row>
    <row r="7175" spans="1:9">
      <c r="A7175">
        <v>7174</v>
      </c>
      <c r="B7175" t="s">
        <v>764</v>
      </c>
      <c r="C7175" t="s">
        <v>752</v>
      </c>
      <c r="D7175">
        <v>2020</v>
      </c>
      <c r="E7175">
        <v>2937.8028850000001</v>
      </c>
      <c r="F7175" t="s">
        <v>753</v>
      </c>
      <c r="G7175" t="s">
        <v>775</v>
      </c>
      <c r="H7175" t="s">
        <v>767</v>
      </c>
      <c r="I7175" t="s">
        <v>778</v>
      </c>
    </row>
    <row r="7176" spans="1:9">
      <c r="A7176">
        <v>7175</v>
      </c>
      <c r="B7176" t="s">
        <v>764</v>
      </c>
      <c r="C7176" t="s">
        <v>752</v>
      </c>
      <c r="D7176">
        <v>2021</v>
      </c>
      <c r="E7176">
        <v>2896.0393359999998</v>
      </c>
      <c r="F7176" t="s">
        <v>753</v>
      </c>
      <c r="G7176" t="s">
        <v>775</v>
      </c>
      <c r="H7176" t="s">
        <v>767</v>
      </c>
      <c r="I7176" t="s">
        <v>778</v>
      </c>
    </row>
    <row r="7177" spans="1:9">
      <c r="A7177">
        <v>7176</v>
      </c>
      <c r="B7177" t="s">
        <v>764</v>
      </c>
      <c r="C7177" t="s">
        <v>752</v>
      </c>
      <c r="D7177">
        <v>2022</v>
      </c>
      <c r="E7177">
        <v>2864.0950790000002</v>
      </c>
      <c r="F7177" t="s">
        <v>753</v>
      </c>
      <c r="G7177" t="s">
        <v>775</v>
      </c>
      <c r="H7177" t="s">
        <v>767</v>
      </c>
      <c r="I7177" t="s">
        <v>778</v>
      </c>
    </row>
    <row r="7178" spans="1:9">
      <c r="A7178">
        <v>7177</v>
      </c>
      <c r="B7178" t="s">
        <v>764</v>
      </c>
      <c r="C7178" t="s">
        <v>752</v>
      </c>
      <c r="D7178">
        <v>2023</v>
      </c>
      <c r="E7178">
        <v>2845.233291</v>
      </c>
      <c r="F7178" t="s">
        <v>753</v>
      </c>
      <c r="G7178" t="s">
        <v>775</v>
      </c>
      <c r="H7178" t="s">
        <v>767</v>
      </c>
      <c r="I7178" t="s">
        <v>778</v>
      </c>
    </row>
    <row r="7179" spans="1:9">
      <c r="A7179">
        <v>7178</v>
      </c>
      <c r="B7179" t="s">
        <v>764</v>
      </c>
      <c r="C7179" t="s">
        <v>752</v>
      </c>
      <c r="D7179">
        <v>2024</v>
      </c>
      <c r="E7179">
        <v>2839.9629970000001</v>
      </c>
      <c r="F7179" t="s">
        <v>753</v>
      </c>
      <c r="G7179" t="s">
        <v>775</v>
      </c>
      <c r="H7179" t="s">
        <v>767</v>
      </c>
      <c r="I7179" t="s">
        <v>778</v>
      </c>
    </row>
    <row r="7180" spans="1:9">
      <c r="A7180">
        <v>7179</v>
      </c>
      <c r="B7180" t="s">
        <v>764</v>
      </c>
      <c r="C7180" t="s">
        <v>752</v>
      </c>
      <c r="D7180">
        <v>2025</v>
      </c>
      <c r="E7180">
        <v>2796.5798169999998</v>
      </c>
      <c r="F7180" t="s">
        <v>753</v>
      </c>
      <c r="G7180" t="s">
        <v>775</v>
      </c>
      <c r="H7180" t="s">
        <v>767</v>
      </c>
      <c r="I7180" t="s">
        <v>778</v>
      </c>
    </row>
    <row r="7181" spans="1:9">
      <c r="A7181">
        <v>7180</v>
      </c>
      <c r="B7181" t="s">
        <v>764</v>
      </c>
      <c r="C7181" t="s">
        <v>752</v>
      </c>
      <c r="D7181">
        <v>2026</v>
      </c>
      <c r="E7181">
        <v>2742.7337980000002</v>
      </c>
      <c r="F7181" t="s">
        <v>753</v>
      </c>
      <c r="G7181" t="s">
        <v>775</v>
      </c>
      <c r="H7181" t="s">
        <v>767</v>
      </c>
      <c r="I7181" t="s">
        <v>778</v>
      </c>
    </row>
    <row r="7182" spans="1:9">
      <c r="A7182">
        <v>7181</v>
      </c>
      <c r="B7182" t="s">
        <v>764</v>
      </c>
      <c r="C7182" t="s">
        <v>752</v>
      </c>
      <c r="D7182">
        <v>2027</v>
      </c>
      <c r="E7182">
        <v>2688.6799700000001</v>
      </c>
      <c r="F7182" t="s">
        <v>753</v>
      </c>
      <c r="G7182" t="s">
        <v>775</v>
      </c>
      <c r="H7182" t="s">
        <v>767</v>
      </c>
      <c r="I7182" t="s">
        <v>778</v>
      </c>
    </row>
    <row r="7183" spans="1:9">
      <c r="A7183">
        <v>7182</v>
      </c>
      <c r="B7183" t="s">
        <v>764</v>
      </c>
      <c r="C7183" t="s">
        <v>752</v>
      </c>
      <c r="D7183">
        <v>2028</v>
      </c>
      <c r="E7183">
        <v>2642.3718800000001</v>
      </c>
      <c r="F7183" t="s">
        <v>753</v>
      </c>
      <c r="G7183" t="s">
        <v>775</v>
      </c>
      <c r="H7183" t="s">
        <v>767</v>
      </c>
      <c r="I7183" t="s">
        <v>778</v>
      </c>
    </row>
    <row r="7184" spans="1:9">
      <c r="A7184">
        <v>7183</v>
      </c>
      <c r="B7184" t="s">
        <v>764</v>
      </c>
      <c r="C7184" t="s">
        <v>752</v>
      </c>
      <c r="D7184">
        <v>2029</v>
      </c>
      <c r="E7184">
        <v>2576.4721730000001</v>
      </c>
      <c r="F7184" t="s">
        <v>753</v>
      </c>
      <c r="G7184" t="s">
        <v>775</v>
      </c>
      <c r="H7184" t="s">
        <v>767</v>
      </c>
      <c r="I7184" t="s">
        <v>778</v>
      </c>
    </row>
    <row r="7185" spans="1:9">
      <c r="A7185">
        <v>7184</v>
      </c>
      <c r="B7185" t="s">
        <v>764</v>
      </c>
      <c r="C7185" t="s">
        <v>752</v>
      </c>
      <c r="D7185">
        <v>2030</v>
      </c>
      <c r="E7185">
        <v>2526.5254810000001</v>
      </c>
      <c r="F7185" t="s">
        <v>753</v>
      </c>
      <c r="G7185" t="s">
        <v>775</v>
      </c>
      <c r="H7185" t="s">
        <v>767</v>
      </c>
      <c r="I7185" t="s">
        <v>778</v>
      </c>
    </row>
    <row r="7186" spans="1:9">
      <c r="A7186">
        <v>7185</v>
      </c>
      <c r="B7186" t="s">
        <v>764</v>
      </c>
      <c r="C7186" t="s">
        <v>752</v>
      </c>
      <c r="D7186">
        <v>2031</v>
      </c>
      <c r="E7186">
        <v>2477.9340149999998</v>
      </c>
      <c r="F7186" t="s">
        <v>753</v>
      </c>
      <c r="G7186" t="s">
        <v>775</v>
      </c>
      <c r="H7186" t="s">
        <v>767</v>
      </c>
      <c r="I7186" t="s">
        <v>778</v>
      </c>
    </row>
    <row r="7187" spans="1:9">
      <c r="A7187">
        <v>7186</v>
      </c>
      <c r="B7187" t="s">
        <v>764</v>
      </c>
      <c r="C7187" t="s">
        <v>752</v>
      </c>
      <c r="D7187">
        <v>2032</v>
      </c>
      <c r="E7187">
        <v>2440.6628679999999</v>
      </c>
      <c r="F7187" t="s">
        <v>753</v>
      </c>
      <c r="G7187" t="s">
        <v>775</v>
      </c>
      <c r="H7187" t="s">
        <v>767</v>
      </c>
      <c r="I7187" t="s">
        <v>778</v>
      </c>
    </row>
    <row r="7188" spans="1:9">
      <c r="A7188">
        <v>7187</v>
      </c>
      <c r="B7188" t="s">
        <v>764</v>
      </c>
      <c r="C7188" t="s">
        <v>752</v>
      </c>
      <c r="D7188">
        <v>2033</v>
      </c>
      <c r="E7188">
        <v>2398.5426689999999</v>
      </c>
      <c r="F7188" t="s">
        <v>753</v>
      </c>
      <c r="G7188" t="s">
        <v>775</v>
      </c>
      <c r="H7188" t="s">
        <v>767</v>
      </c>
      <c r="I7188" t="s">
        <v>778</v>
      </c>
    </row>
    <row r="7189" spans="1:9">
      <c r="A7189">
        <v>7188</v>
      </c>
      <c r="B7189" t="s">
        <v>764</v>
      </c>
      <c r="C7189" t="s">
        <v>752</v>
      </c>
      <c r="D7189">
        <v>2034</v>
      </c>
      <c r="E7189">
        <v>2359.0778660000001</v>
      </c>
      <c r="F7189" t="s">
        <v>753</v>
      </c>
      <c r="G7189" t="s">
        <v>775</v>
      </c>
      <c r="H7189" t="s">
        <v>767</v>
      </c>
      <c r="I7189" t="s">
        <v>778</v>
      </c>
    </row>
    <row r="7190" spans="1:9">
      <c r="A7190">
        <v>7189</v>
      </c>
      <c r="B7190" t="s">
        <v>764</v>
      </c>
      <c r="C7190" t="s">
        <v>752</v>
      </c>
      <c r="D7190">
        <v>2035</v>
      </c>
      <c r="E7190">
        <v>2322.5040319999998</v>
      </c>
      <c r="F7190" t="s">
        <v>753</v>
      </c>
      <c r="G7190" t="s">
        <v>775</v>
      </c>
      <c r="H7190" t="s">
        <v>767</v>
      </c>
      <c r="I7190" t="s">
        <v>778</v>
      </c>
    </row>
    <row r="7191" spans="1:9">
      <c r="A7191">
        <v>7190</v>
      </c>
      <c r="B7191" t="s">
        <v>764</v>
      </c>
      <c r="C7191" t="s">
        <v>752</v>
      </c>
      <c r="D7191">
        <v>2036</v>
      </c>
      <c r="E7191">
        <v>2288.379042</v>
      </c>
      <c r="F7191" t="s">
        <v>753</v>
      </c>
      <c r="G7191" t="s">
        <v>775</v>
      </c>
      <c r="H7191" t="s">
        <v>767</v>
      </c>
      <c r="I7191" t="s">
        <v>778</v>
      </c>
    </row>
    <row r="7192" spans="1:9">
      <c r="A7192">
        <v>7191</v>
      </c>
      <c r="B7192" t="s">
        <v>764</v>
      </c>
      <c r="C7192" t="s">
        <v>752</v>
      </c>
      <c r="D7192">
        <v>2037</v>
      </c>
      <c r="E7192">
        <v>2256.5627829999999</v>
      </c>
      <c r="F7192" t="s">
        <v>753</v>
      </c>
      <c r="G7192" t="s">
        <v>775</v>
      </c>
      <c r="H7192" t="s">
        <v>767</v>
      </c>
      <c r="I7192" t="s">
        <v>778</v>
      </c>
    </row>
    <row r="7193" spans="1:9">
      <c r="A7193">
        <v>7192</v>
      </c>
      <c r="B7193" t="s">
        <v>764</v>
      </c>
      <c r="C7193" t="s">
        <v>752</v>
      </c>
      <c r="D7193">
        <v>2038</v>
      </c>
      <c r="E7193">
        <v>2226.7764550000002</v>
      </c>
      <c r="F7193" t="s">
        <v>753</v>
      </c>
      <c r="G7193" t="s">
        <v>775</v>
      </c>
      <c r="H7193" t="s">
        <v>767</v>
      </c>
      <c r="I7193" t="s">
        <v>778</v>
      </c>
    </row>
    <row r="7194" spans="1:9">
      <c r="A7194">
        <v>7193</v>
      </c>
      <c r="B7194" t="s">
        <v>764</v>
      </c>
      <c r="C7194" t="s">
        <v>752</v>
      </c>
      <c r="D7194">
        <v>2039</v>
      </c>
      <c r="E7194">
        <v>2199.3359690000002</v>
      </c>
      <c r="F7194" t="s">
        <v>753</v>
      </c>
      <c r="G7194" t="s">
        <v>775</v>
      </c>
      <c r="H7194" t="s">
        <v>767</v>
      </c>
      <c r="I7194" t="s">
        <v>778</v>
      </c>
    </row>
    <row r="7195" spans="1:9">
      <c r="A7195">
        <v>7194</v>
      </c>
      <c r="B7195" t="s">
        <v>764</v>
      </c>
      <c r="C7195" t="s">
        <v>752</v>
      </c>
      <c r="D7195">
        <v>2040</v>
      </c>
      <c r="E7195">
        <v>2164.966531</v>
      </c>
      <c r="F7195" t="s">
        <v>753</v>
      </c>
      <c r="G7195" t="s">
        <v>775</v>
      </c>
      <c r="H7195" t="s">
        <v>767</v>
      </c>
      <c r="I7195" t="s">
        <v>778</v>
      </c>
    </row>
    <row r="7196" spans="1:9">
      <c r="A7196">
        <v>7195</v>
      </c>
      <c r="B7196" t="s">
        <v>764</v>
      </c>
      <c r="C7196" t="s">
        <v>752</v>
      </c>
      <c r="D7196">
        <v>2041</v>
      </c>
      <c r="E7196">
        <v>2145.5502019999999</v>
      </c>
      <c r="F7196" t="s">
        <v>753</v>
      </c>
      <c r="G7196" t="s">
        <v>775</v>
      </c>
      <c r="H7196" t="s">
        <v>767</v>
      </c>
      <c r="I7196" t="s">
        <v>778</v>
      </c>
    </row>
    <row r="7197" spans="1:9">
      <c r="A7197">
        <v>7196</v>
      </c>
      <c r="B7197" t="s">
        <v>764</v>
      </c>
      <c r="C7197" t="s">
        <v>752</v>
      </c>
      <c r="D7197">
        <v>2042</v>
      </c>
      <c r="E7197">
        <v>2111.9224250000002</v>
      </c>
      <c r="F7197" t="s">
        <v>753</v>
      </c>
      <c r="G7197" t="s">
        <v>775</v>
      </c>
      <c r="H7197" t="s">
        <v>767</v>
      </c>
      <c r="I7197" t="s">
        <v>778</v>
      </c>
    </row>
    <row r="7198" spans="1:9">
      <c r="A7198">
        <v>7197</v>
      </c>
      <c r="B7198" t="s">
        <v>764</v>
      </c>
      <c r="C7198" t="s">
        <v>752</v>
      </c>
      <c r="D7198">
        <v>2043</v>
      </c>
      <c r="E7198">
        <v>2080.9299970000002</v>
      </c>
      <c r="F7198" t="s">
        <v>753</v>
      </c>
      <c r="G7198" t="s">
        <v>775</v>
      </c>
      <c r="H7198" t="s">
        <v>767</v>
      </c>
      <c r="I7198" t="s">
        <v>778</v>
      </c>
    </row>
    <row r="7199" spans="1:9">
      <c r="A7199">
        <v>7198</v>
      </c>
      <c r="B7199" t="s">
        <v>764</v>
      </c>
      <c r="C7199" t="s">
        <v>752</v>
      </c>
      <c r="D7199">
        <v>2044</v>
      </c>
      <c r="E7199">
        <v>2053.6708400000002</v>
      </c>
      <c r="F7199" t="s">
        <v>753</v>
      </c>
      <c r="G7199" t="s">
        <v>775</v>
      </c>
      <c r="H7199" t="s">
        <v>767</v>
      </c>
      <c r="I7199" t="s">
        <v>778</v>
      </c>
    </row>
    <row r="7200" spans="1:9">
      <c r="A7200">
        <v>7199</v>
      </c>
      <c r="B7200" t="s">
        <v>764</v>
      </c>
      <c r="C7200" t="s">
        <v>752</v>
      </c>
      <c r="D7200">
        <v>2045</v>
      </c>
      <c r="E7200">
        <v>2032.9893300000001</v>
      </c>
      <c r="F7200" t="s">
        <v>753</v>
      </c>
      <c r="G7200" t="s">
        <v>775</v>
      </c>
      <c r="H7200" t="s">
        <v>767</v>
      </c>
      <c r="I7200" t="s">
        <v>778</v>
      </c>
    </row>
    <row r="7201" spans="1:9">
      <c r="A7201">
        <v>7200</v>
      </c>
      <c r="B7201" t="s">
        <v>764</v>
      </c>
      <c r="C7201" t="s">
        <v>752</v>
      </c>
      <c r="D7201">
        <v>2046</v>
      </c>
      <c r="E7201">
        <v>2014.9748959999999</v>
      </c>
      <c r="F7201" t="s">
        <v>753</v>
      </c>
      <c r="G7201" t="s">
        <v>775</v>
      </c>
      <c r="H7201" t="s">
        <v>767</v>
      </c>
      <c r="I7201" t="s">
        <v>778</v>
      </c>
    </row>
    <row r="7202" spans="1:9">
      <c r="A7202">
        <v>7201</v>
      </c>
      <c r="B7202" t="s">
        <v>764</v>
      </c>
      <c r="C7202" t="s">
        <v>752</v>
      </c>
      <c r="D7202">
        <v>2047</v>
      </c>
      <c r="E7202">
        <v>1997.7670479999999</v>
      </c>
      <c r="F7202" t="s">
        <v>753</v>
      </c>
      <c r="G7202" t="s">
        <v>775</v>
      </c>
      <c r="H7202" t="s">
        <v>767</v>
      </c>
      <c r="I7202" t="s">
        <v>778</v>
      </c>
    </row>
    <row r="7203" spans="1:9">
      <c r="A7203">
        <v>7202</v>
      </c>
      <c r="B7203" t="s">
        <v>764</v>
      </c>
      <c r="C7203" t="s">
        <v>752</v>
      </c>
      <c r="D7203">
        <v>2048</v>
      </c>
      <c r="E7203">
        <v>1981.3340929999999</v>
      </c>
      <c r="F7203" t="s">
        <v>753</v>
      </c>
      <c r="G7203" t="s">
        <v>775</v>
      </c>
      <c r="H7203" t="s">
        <v>767</v>
      </c>
      <c r="I7203" t="s">
        <v>778</v>
      </c>
    </row>
    <row r="7204" spans="1:9">
      <c r="A7204">
        <v>7203</v>
      </c>
      <c r="B7204" t="s">
        <v>764</v>
      </c>
      <c r="C7204" t="s">
        <v>752</v>
      </c>
      <c r="D7204">
        <v>2049</v>
      </c>
      <c r="E7204">
        <v>1985.4142959999999</v>
      </c>
      <c r="F7204" t="s">
        <v>753</v>
      </c>
      <c r="G7204" t="s">
        <v>775</v>
      </c>
      <c r="H7204" t="s">
        <v>767</v>
      </c>
      <c r="I7204" t="s">
        <v>778</v>
      </c>
    </row>
    <row r="7205" spans="1:9">
      <c r="A7205">
        <v>7204</v>
      </c>
      <c r="B7205" t="s">
        <v>764</v>
      </c>
      <c r="C7205" t="s">
        <v>752</v>
      </c>
      <c r="D7205">
        <v>2050</v>
      </c>
      <c r="E7205">
        <v>1967.041594</v>
      </c>
      <c r="F7205" t="s">
        <v>753</v>
      </c>
      <c r="G7205" t="s">
        <v>775</v>
      </c>
      <c r="H7205" t="s">
        <v>767</v>
      </c>
      <c r="I7205" t="s">
        <v>778</v>
      </c>
    </row>
    <row r="7206" spans="1:9">
      <c r="A7206">
        <v>7205</v>
      </c>
      <c r="B7206" t="s">
        <v>764</v>
      </c>
      <c r="C7206" t="s">
        <v>756</v>
      </c>
      <c r="D7206">
        <v>1990</v>
      </c>
      <c r="E7206">
        <v>153.25677479999999</v>
      </c>
      <c r="F7206" t="s">
        <v>753</v>
      </c>
      <c r="G7206" t="s">
        <v>775</v>
      </c>
      <c r="H7206" t="s">
        <v>767</v>
      </c>
      <c r="I7206" t="s">
        <v>778</v>
      </c>
    </row>
    <row r="7207" spans="1:9">
      <c r="A7207">
        <v>7206</v>
      </c>
      <c r="B7207" t="s">
        <v>764</v>
      </c>
      <c r="C7207" t="s">
        <v>756</v>
      </c>
      <c r="D7207">
        <v>1991</v>
      </c>
      <c r="E7207">
        <v>152.20610009999999</v>
      </c>
      <c r="F7207" t="s">
        <v>753</v>
      </c>
      <c r="G7207" t="s">
        <v>775</v>
      </c>
      <c r="H7207" t="s">
        <v>767</v>
      </c>
      <c r="I7207" t="s">
        <v>778</v>
      </c>
    </row>
    <row r="7208" spans="1:9">
      <c r="A7208">
        <v>7207</v>
      </c>
      <c r="B7208" t="s">
        <v>764</v>
      </c>
      <c r="C7208" t="s">
        <v>756</v>
      </c>
      <c r="D7208">
        <v>1992</v>
      </c>
      <c r="E7208">
        <v>150.5256502</v>
      </c>
      <c r="F7208" t="s">
        <v>753</v>
      </c>
      <c r="G7208" t="s">
        <v>775</v>
      </c>
      <c r="H7208" t="s">
        <v>767</v>
      </c>
      <c r="I7208" t="s">
        <v>778</v>
      </c>
    </row>
    <row r="7209" spans="1:9">
      <c r="A7209">
        <v>7208</v>
      </c>
      <c r="B7209" t="s">
        <v>764</v>
      </c>
      <c r="C7209" t="s">
        <v>756</v>
      </c>
      <c r="D7209">
        <v>1993</v>
      </c>
      <c r="E7209">
        <v>153.17006069999999</v>
      </c>
      <c r="F7209" t="s">
        <v>753</v>
      </c>
      <c r="G7209" t="s">
        <v>775</v>
      </c>
      <c r="H7209" t="s">
        <v>767</v>
      </c>
      <c r="I7209" t="s">
        <v>778</v>
      </c>
    </row>
    <row r="7210" spans="1:9">
      <c r="A7210">
        <v>7209</v>
      </c>
      <c r="B7210" t="s">
        <v>764</v>
      </c>
      <c r="C7210" t="s">
        <v>756</v>
      </c>
      <c r="D7210">
        <v>1994</v>
      </c>
      <c r="E7210">
        <v>133.19648659999999</v>
      </c>
      <c r="F7210" t="s">
        <v>753</v>
      </c>
      <c r="G7210" t="s">
        <v>775</v>
      </c>
      <c r="H7210" t="s">
        <v>767</v>
      </c>
      <c r="I7210" t="s">
        <v>778</v>
      </c>
    </row>
    <row r="7211" spans="1:9">
      <c r="A7211">
        <v>7210</v>
      </c>
      <c r="B7211" t="s">
        <v>764</v>
      </c>
      <c r="C7211" t="s">
        <v>756</v>
      </c>
      <c r="D7211">
        <v>1995</v>
      </c>
      <c r="E7211">
        <v>131.81811819999999</v>
      </c>
      <c r="F7211" t="s">
        <v>753</v>
      </c>
      <c r="G7211" t="s">
        <v>775</v>
      </c>
      <c r="H7211" t="s">
        <v>767</v>
      </c>
      <c r="I7211" t="s">
        <v>778</v>
      </c>
    </row>
    <row r="7212" spans="1:9">
      <c r="A7212">
        <v>7211</v>
      </c>
      <c r="B7212" t="s">
        <v>764</v>
      </c>
      <c r="C7212" t="s">
        <v>756</v>
      </c>
      <c r="D7212">
        <v>1996</v>
      </c>
      <c r="E7212">
        <v>126.7635136</v>
      </c>
      <c r="F7212" t="s">
        <v>753</v>
      </c>
      <c r="G7212" t="s">
        <v>775</v>
      </c>
      <c r="H7212" t="s">
        <v>767</v>
      </c>
      <c r="I7212" t="s">
        <v>778</v>
      </c>
    </row>
    <row r="7213" spans="1:9">
      <c r="A7213">
        <v>7212</v>
      </c>
      <c r="B7213" t="s">
        <v>764</v>
      </c>
      <c r="C7213" t="s">
        <v>756</v>
      </c>
      <c r="D7213">
        <v>1997</v>
      </c>
      <c r="E7213">
        <v>135.2312445</v>
      </c>
      <c r="F7213" t="s">
        <v>753</v>
      </c>
      <c r="G7213" t="s">
        <v>775</v>
      </c>
      <c r="H7213" t="s">
        <v>767</v>
      </c>
      <c r="I7213" t="s">
        <v>778</v>
      </c>
    </row>
    <row r="7214" spans="1:9">
      <c r="A7214">
        <v>7213</v>
      </c>
      <c r="B7214" t="s">
        <v>764</v>
      </c>
      <c r="C7214" t="s">
        <v>756</v>
      </c>
      <c r="D7214">
        <v>1998</v>
      </c>
      <c r="E7214">
        <v>143.5044954</v>
      </c>
      <c r="F7214" t="s">
        <v>753</v>
      </c>
      <c r="G7214" t="s">
        <v>775</v>
      </c>
      <c r="H7214" t="s">
        <v>767</v>
      </c>
      <c r="I7214" t="s">
        <v>778</v>
      </c>
    </row>
    <row r="7215" spans="1:9">
      <c r="A7215">
        <v>7214</v>
      </c>
      <c r="B7215" t="s">
        <v>764</v>
      </c>
      <c r="C7215" t="s">
        <v>756</v>
      </c>
      <c r="D7215">
        <v>1999</v>
      </c>
      <c r="E7215">
        <v>151.3373062</v>
      </c>
      <c r="F7215" t="s">
        <v>753</v>
      </c>
      <c r="G7215" t="s">
        <v>775</v>
      </c>
      <c r="H7215" t="s">
        <v>767</v>
      </c>
      <c r="I7215" t="s">
        <v>778</v>
      </c>
    </row>
    <row r="7216" spans="1:9">
      <c r="A7216">
        <v>7215</v>
      </c>
      <c r="B7216" t="s">
        <v>764</v>
      </c>
      <c r="C7216" t="s">
        <v>756</v>
      </c>
      <c r="D7216">
        <v>2000</v>
      </c>
      <c r="E7216">
        <v>144.66133909999999</v>
      </c>
      <c r="F7216" t="s">
        <v>753</v>
      </c>
      <c r="G7216" t="s">
        <v>775</v>
      </c>
      <c r="H7216" t="s">
        <v>767</v>
      </c>
      <c r="I7216" t="s">
        <v>778</v>
      </c>
    </row>
    <row r="7217" spans="1:9">
      <c r="A7217">
        <v>7216</v>
      </c>
      <c r="B7217" t="s">
        <v>764</v>
      </c>
      <c r="C7217" t="s">
        <v>756</v>
      </c>
      <c r="D7217">
        <v>2001</v>
      </c>
      <c r="E7217">
        <v>133.77402190000001</v>
      </c>
      <c r="F7217" t="s">
        <v>753</v>
      </c>
      <c r="G7217" t="s">
        <v>775</v>
      </c>
      <c r="H7217" t="s">
        <v>767</v>
      </c>
      <c r="I7217" t="s">
        <v>778</v>
      </c>
    </row>
    <row r="7218" spans="1:9">
      <c r="A7218">
        <v>7217</v>
      </c>
      <c r="B7218" t="s">
        <v>764</v>
      </c>
      <c r="C7218" t="s">
        <v>756</v>
      </c>
      <c r="D7218">
        <v>2002</v>
      </c>
      <c r="E7218">
        <v>127.1675528</v>
      </c>
      <c r="F7218" t="s">
        <v>753</v>
      </c>
      <c r="G7218" t="s">
        <v>775</v>
      </c>
      <c r="H7218" t="s">
        <v>767</v>
      </c>
      <c r="I7218" t="s">
        <v>778</v>
      </c>
    </row>
    <row r="7219" spans="1:9">
      <c r="A7219">
        <v>7218</v>
      </c>
      <c r="B7219" t="s">
        <v>764</v>
      </c>
      <c r="C7219" t="s">
        <v>756</v>
      </c>
      <c r="D7219">
        <v>2003</v>
      </c>
      <c r="E7219">
        <v>119.2559297</v>
      </c>
      <c r="F7219" t="s">
        <v>753</v>
      </c>
      <c r="G7219" t="s">
        <v>775</v>
      </c>
      <c r="H7219" t="s">
        <v>767</v>
      </c>
      <c r="I7219" t="s">
        <v>778</v>
      </c>
    </row>
    <row r="7220" spans="1:9">
      <c r="A7220">
        <v>7219</v>
      </c>
      <c r="B7220" t="s">
        <v>764</v>
      </c>
      <c r="C7220" t="s">
        <v>756</v>
      </c>
      <c r="D7220">
        <v>2004</v>
      </c>
      <c r="E7220">
        <v>120.086946</v>
      </c>
      <c r="F7220" t="s">
        <v>753</v>
      </c>
      <c r="G7220" t="s">
        <v>775</v>
      </c>
      <c r="H7220" t="s">
        <v>767</v>
      </c>
      <c r="I7220" t="s">
        <v>778</v>
      </c>
    </row>
    <row r="7221" spans="1:9">
      <c r="A7221">
        <v>7220</v>
      </c>
      <c r="B7221" t="s">
        <v>764</v>
      </c>
      <c r="C7221" t="s">
        <v>756</v>
      </c>
      <c r="D7221">
        <v>2005</v>
      </c>
      <c r="E7221">
        <v>115.4930154</v>
      </c>
      <c r="F7221" t="s">
        <v>753</v>
      </c>
      <c r="G7221" t="s">
        <v>775</v>
      </c>
      <c r="H7221" t="s">
        <v>767</v>
      </c>
      <c r="I7221" t="s">
        <v>778</v>
      </c>
    </row>
    <row r="7222" spans="1:9">
      <c r="A7222">
        <v>7221</v>
      </c>
      <c r="B7222" t="s">
        <v>764</v>
      </c>
      <c r="C7222" t="s">
        <v>756</v>
      </c>
      <c r="D7222">
        <v>2006</v>
      </c>
      <c r="E7222">
        <v>114.5702624</v>
      </c>
      <c r="F7222" t="s">
        <v>753</v>
      </c>
      <c r="G7222" t="s">
        <v>775</v>
      </c>
      <c r="H7222" t="s">
        <v>767</v>
      </c>
      <c r="I7222" t="s">
        <v>778</v>
      </c>
    </row>
    <row r="7223" spans="1:9">
      <c r="A7223">
        <v>7222</v>
      </c>
      <c r="B7223" t="s">
        <v>764</v>
      </c>
      <c r="C7223" t="s">
        <v>756</v>
      </c>
      <c r="D7223">
        <v>2007</v>
      </c>
      <c r="E7223">
        <v>110.9102357</v>
      </c>
      <c r="F7223" t="s">
        <v>753</v>
      </c>
      <c r="G7223" t="s">
        <v>775</v>
      </c>
      <c r="H7223" t="s">
        <v>767</v>
      </c>
      <c r="I7223" t="s">
        <v>778</v>
      </c>
    </row>
    <row r="7224" spans="1:9">
      <c r="A7224">
        <v>7223</v>
      </c>
      <c r="B7224" t="s">
        <v>764</v>
      </c>
      <c r="C7224" t="s">
        <v>756</v>
      </c>
      <c r="D7224">
        <v>2008</v>
      </c>
      <c r="E7224">
        <v>106.0970153</v>
      </c>
      <c r="F7224" t="s">
        <v>753</v>
      </c>
      <c r="G7224" t="s">
        <v>775</v>
      </c>
      <c r="H7224" t="s">
        <v>767</v>
      </c>
      <c r="I7224" t="s">
        <v>778</v>
      </c>
    </row>
    <row r="7225" spans="1:9">
      <c r="A7225">
        <v>7224</v>
      </c>
      <c r="B7225" t="s">
        <v>764</v>
      </c>
      <c r="C7225" t="s">
        <v>756</v>
      </c>
      <c r="D7225">
        <v>2009</v>
      </c>
      <c r="E7225">
        <v>103.8908844</v>
      </c>
      <c r="F7225" t="s">
        <v>753</v>
      </c>
      <c r="G7225" t="s">
        <v>775</v>
      </c>
      <c r="H7225" t="s">
        <v>767</v>
      </c>
      <c r="I7225" t="s">
        <v>778</v>
      </c>
    </row>
    <row r="7226" spans="1:9">
      <c r="A7226">
        <v>7225</v>
      </c>
      <c r="B7226" t="s">
        <v>764</v>
      </c>
      <c r="C7226" t="s">
        <v>756</v>
      </c>
      <c r="D7226">
        <v>2010</v>
      </c>
      <c r="E7226">
        <v>104.89847279999999</v>
      </c>
      <c r="F7226" t="s">
        <v>753</v>
      </c>
      <c r="G7226" t="s">
        <v>775</v>
      </c>
      <c r="H7226" t="s">
        <v>767</v>
      </c>
      <c r="I7226" t="s">
        <v>778</v>
      </c>
    </row>
    <row r="7227" spans="1:9">
      <c r="A7227">
        <v>7226</v>
      </c>
      <c r="B7227" t="s">
        <v>764</v>
      </c>
      <c r="C7227" t="s">
        <v>756</v>
      </c>
      <c r="D7227">
        <v>2011</v>
      </c>
      <c r="E7227">
        <v>101.6546889</v>
      </c>
      <c r="F7227" t="s">
        <v>753</v>
      </c>
      <c r="G7227" t="s">
        <v>775</v>
      </c>
      <c r="H7227" t="s">
        <v>767</v>
      </c>
      <c r="I7227" t="s">
        <v>778</v>
      </c>
    </row>
    <row r="7228" spans="1:9">
      <c r="A7228">
        <v>7227</v>
      </c>
      <c r="B7228" t="s">
        <v>764</v>
      </c>
      <c r="C7228" t="s">
        <v>756</v>
      </c>
      <c r="D7228">
        <v>2012</v>
      </c>
      <c r="E7228">
        <v>101.9231734</v>
      </c>
      <c r="F7228" t="s">
        <v>753</v>
      </c>
      <c r="G7228" t="s">
        <v>775</v>
      </c>
      <c r="H7228" t="s">
        <v>767</v>
      </c>
      <c r="I7228" t="s">
        <v>778</v>
      </c>
    </row>
    <row r="7229" spans="1:9">
      <c r="A7229">
        <v>7228</v>
      </c>
      <c r="B7229" t="s">
        <v>764</v>
      </c>
      <c r="C7229" t="s">
        <v>756</v>
      </c>
      <c r="D7229">
        <v>2013</v>
      </c>
      <c r="E7229">
        <v>99.364486740000004</v>
      </c>
      <c r="F7229" t="s">
        <v>753</v>
      </c>
      <c r="G7229" t="s">
        <v>775</v>
      </c>
      <c r="H7229" t="s">
        <v>767</v>
      </c>
      <c r="I7229" t="s">
        <v>778</v>
      </c>
    </row>
    <row r="7230" spans="1:9">
      <c r="A7230">
        <v>7229</v>
      </c>
      <c r="B7230" t="s">
        <v>764</v>
      </c>
      <c r="C7230" t="s">
        <v>756</v>
      </c>
      <c r="D7230">
        <v>2014</v>
      </c>
      <c r="E7230">
        <v>99.472718529999995</v>
      </c>
      <c r="F7230" t="s">
        <v>753</v>
      </c>
      <c r="G7230" t="s">
        <v>775</v>
      </c>
      <c r="H7230" t="s">
        <v>767</v>
      </c>
      <c r="I7230" t="s">
        <v>778</v>
      </c>
    </row>
    <row r="7231" spans="1:9">
      <c r="A7231">
        <v>7230</v>
      </c>
      <c r="B7231" t="s">
        <v>764</v>
      </c>
      <c r="C7231" t="s">
        <v>756</v>
      </c>
      <c r="D7231">
        <v>2015</v>
      </c>
      <c r="E7231">
        <v>96.910135310000001</v>
      </c>
      <c r="F7231" t="s">
        <v>753</v>
      </c>
      <c r="G7231" t="s">
        <v>775</v>
      </c>
      <c r="H7231" t="s">
        <v>767</v>
      </c>
      <c r="I7231" t="s">
        <v>778</v>
      </c>
    </row>
    <row r="7232" spans="1:9">
      <c r="A7232">
        <v>7231</v>
      </c>
      <c r="B7232" t="s">
        <v>764</v>
      </c>
      <c r="C7232" t="s">
        <v>756</v>
      </c>
      <c r="D7232">
        <v>2016</v>
      </c>
      <c r="E7232">
        <v>97.305391589999999</v>
      </c>
      <c r="F7232" t="s">
        <v>753</v>
      </c>
      <c r="G7232" t="s">
        <v>775</v>
      </c>
      <c r="H7232" t="s">
        <v>767</v>
      </c>
      <c r="I7232" t="s">
        <v>778</v>
      </c>
    </row>
    <row r="7233" spans="1:9">
      <c r="A7233">
        <v>7232</v>
      </c>
      <c r="B7233" t="s">
        <v>764</v>
      </c>
      <c r="C7233" t="s">
        <v>756</v>
      </c>
      <c r="D7233">
        <v>2017</v>
      </c>
      <c r="E7233">
        <v>91.916821279999994</v>
      </c>
      <c r="F7233" t="s">
        <v>753</v>
      </c>
      <c r="G7233" t="s">
        <v>775</v>
      </c>
      <c r="H7233" t="s">
        <v>767</v>
      </c>
      <c r="I7233" t="s">
        <v>778</v>
      </c>
    </row>
    <row r="7234" spans="1:9">
      <c r="A7234">
        <v>7233</v>
      </c>
      <c r="B7234" t="s">
        <v>764</v>
      </c>
      <c r="C7234" t="s">
        <v>756</v>
      </c>
      <c r="D7234">
        <v>2018</v>
      </c>
      <c r="E7234">
        <v>89.194580180000003</v>
      </c>
      <c r="F7234" t="s">
        <v>753</v>
      </c>
      <c r="G7234" t="s">
        <v>775</v>
      </c>
      <c r="H7234" t="s">
        <v>767</v>
      </c>
      <c r="I7234" t="s">
        <v>778</v>
      </c>
    </row>
    <row r="7235" spans="1:9">
      <c r="A7235">
        <v>7234</v>
      </c>
      <c r="B7235" t="s">
        <v>764</v>
      </c>
      <c r="C7235" t="s">
        <v>756</v>
      </c>
      <c r="D7235">
        <v>2019</v>
      </c>
      <c r="E7235">
        <v>87.105462689999996</v>
      </c>
      <c r="F7235" t="s">
        <v>753</v>
      </c>
      <c r="G7235" t="s">
        <v>775</v>
      </c>
      <c r="H7235" t="s">
        <v>767</v>
      </c>
      <c r="I7235" t="s">
        <v>778</v>
      </c>
    </row>
    <row r="7236" spans="1:9">
      <c r="A7236">
        <v>7235</v>
      </c>
      <c r="B7236" t="s">
        <v>764</v>
      </c>
      <c r="C7236" t="s">
        <v>756</v>
      </c>
      <c r="D7236">
        <v>2020</v>
      </c>
      <c r="E7236">
        <v>86.666078630000001</v>
      </c>
      <c r="F7236" t="s">
        <v>753</v>
      </c>
      <c r="G7236" t="s">
        <v>775</v>
      </c>
      <c r="H7236" t="s">
        <v>767</v>
      </c>
      <c r="I7236" t="s">
        <v>778</v>
      </c>
    </row>
    <row r="7237" spans="1:9">
      <c r="A7237">
        <v>7236</v>
      </c>
      <c r="B7237" t="s">
        <v>764</v>
      </c>
      <c r="C7237" t="s">
        <v>756</v>
      </c>
      <c r="D7237">
        <v>2021</v>
      </c>
      <c r="E7237">
        <v>87.450045209999999</v>
      </c>
      <c r="F7237" t="s">
        <v>753</v>
      </c>
      <c r="G7237" t="s">
        <v>775</v>
      </c>
      <c r="H7237" t="s">
        <v>767</v>
      </c>
      <c r="I7237" t="s">
        <v>778</v>
      </c>
    </row>
    <row r="7238" spans="1:9">
      <c r="A7238">
        <v>7237</v>
      </c>
      <c r="B7238" t="s">
        <v>764</v>
      </c>
      <c r="C7238" t="s">
        <v>756</v>
      </c>
      <c r="D7238">
        <v>2022</v>
      </c>
      <c r="E7238">
        <v>82.994419440000001</v>
      </c>
      <c r="F7238" t="s">
        <v>753</v>
      </c>
      <c r="G7238" t="s">
        <v>775</v>
      </c>
      <c r="H7238" t="s">
        <v>767</v>
      </c>
      <c r="I7238" t="s">
        <v>778</v>
      </c>
    </row>
    <row r="7239" spans="1:9">
      <c r="A7239">
        <v>7238</v>
      </c>
      <c r="B7239" t="s">
        <v>764</v>
      </c>
      <c r="C7239" t="s">
        <v>756</v>
      </c>
      <c r="D7239">
        <v>2023</v>
      </c>
      <c r="E7239">
        <v>81.483827590000004</v>
      </c>
      <c r="F7239" t="s">
        <v>753</v>
      </c>
      <c r="G7239" t="s">
        <v>775</v>
      </c>
      <c r="H7239" t="s">
        <v>767</v>
      </c>
      <c r="I7239" t="s">
        <v>778</v>
      </c>
    </row>
    <row r="7240" spans="1:9">
      <c r="A7240">
        <v>7239</v>
      </c>
      <c r="B7240" t="s">
        <v>764</v>
      </c>
      <c r="C7240" t="s">
        <v>756</v>
      </c>
      <c r="D7240">
        <v>2024</v>
      </c>
      <c r="E7240">
        <v>88.716953029999999</v>
      </c>
      <c r="F7240" t="s">
        <v>753</v>
      </c>
      <c r="G7240" t="s">
        <v>775</v>
      </c>
      <c r="H7240" t="s">
        <v>767</v>
      </c>
      <c r="I7240" t="s">
        <v>778</v>
      </c>
    </row>
    <row r="7241" spans="1:9">
      <c r="A7241">
        <v>7240</v>
      </c>
      <c r="B7241" t="s">
        <v>764</v>
      </c>
      <c r="C7241" t="s">
        <v>756</v>
      </c>
      <c r="D7241">
        <v>2025</v>
      </c>
      <c r="E7241">
        <v>88.161686849999995</v>
      </c>
      <c r="F7241" t="s">
        <v>753</v>
      </c>
      <c r="G7241" t="s">
        <v>775</v>
      </c>
      <c r="H7241" t="s">
        <v>767</v>
      </c>
      <c r="I7241" t="s">
        <v>778</v>
      </c>
    </row>
    <row r="7242" spans="1:9">
      <c r="A7242">
        <v>7241</v>
      </c>
      <c r="B7242" t="s">
        <v>764</v>
      </c>
      <c r="C7242" t="s">
        <v>756</v>
      </c>
      <c r="D7242">
        <v>2026</v>
      </c>
      <c r="E7242">
        <v>87.629091009999996</v>
      </c>
      <c r="F7242" t="s">
        <v>753</v>
      </c>
      <c r="G7242" t="s">
        <v>775</v>
      </c>
      <c r="H7242" t="s">
        <v>767</v>
      </c>
      <c r="I7242" t="s">
        <v>778</v>
      </c>
    </row>
    <row r="7243" spans="1:9">
      <c r="A7243">
        <v>7242</v>
      </c>
      <c r="B7243" t="s">
        <v>764</v>
      </c>
      <c r="C7243" t="s">
        <v>756</v>
      </c>
      <c r="D7243">
        <v>2027</v>
      </c>
      <c r="E7243">
        <v>87.117386760000002</v>
      </c>
      <c r="F7243" t="s">
        <v>753</v>
      </c>
      <c r="G7243" t="s">
        <v>775</v>
      </c>
      <c r="H7243" t="s">
        <v>767</v>
      </c>
      <c r="I7243" t="s">
        <v>778</v>
      </c>
    </row>
    <row r="7244" spans="1:9">
      <c r="A7244">
        <v>7243</v>
      </c>
      <c r="B7244" t="s">
        <v>764</v>
      </c>
      <c r="C7244" t="s">
        <v>756</v>
      </c>
      <c r="D7244">
        <v>2028</v>
      </c>
      <c r="E7244">
        <v>86.624996769999996</v>
      </c>
      <c r="F7244" t="s">
        <v>753</v>
      </c>
      <c r="G7244" t="s">
        <v>775</v>
      </c>
      <c r="H7244" t="s">
        <v>767</v>
      </c>
      <c r="I7244" t="s">
        <v>778</v>
      </c>
    </row>
    <row r="7245" spans="1:9">
      <c r="A7245">
        <v>7244</v>
      </c>
      <c r="B7245" t="s">
        <v>764</v>
      </c>
      <c r="C7245" t="s">
        <v>756</v>
      </c>
      <c r="D7245">
        <v>2029</v>
      </c>
      <c r="E7245">
        <v>86.150515889999994</v>
      </c>
      <c r="F7245" t="s">
        <v>753</v>
      </c>
      <c r="G7245" t="s">
        <v>775</v>
      </c>
      <c r="H7245" t="s">
        <v>767</v>
      </c>
      <c r="I7245" t="s">
        <v>778</v>
      </c>
    </row>
    <row r="7246" spans="1:9">
      <c r="A7246">
        <v>7245</v>
      </c>
      <c r="B7246" t="s">
        <v>764</v>
      </c>
      <c r="C7246" t="s">
        <v>756</v>
      </c>
      <c r="D7246">
        <v>2030</v>
      </c>
      <c r="E7246">
        <v>85.692686949999995</v>
      </c>
      <c r="F7246" t="s">
        <v>753</v>
      </c>
      <c r="G7246" t="s">
        <v>775</v>
      </c>
      <c r="H7246" t="s">
        <v>767</v>
      </c>
      <c r="I7246" t="s">
        <v>778</v>
      </c>
    </row>
    <row r="7247" spans="1:9">
      <c r="A7247">
        <v>7246</v>
      </c>
      <c r="B7247" t="s">
        <v>764</v>
      </c>
      <c r="C7247" t="s">
        <v>756</v>
      </c>
      <c r="D7247">
        <v>2031</v>
      </c>
      <c r="E7247">
        <v>85.250380649999997</v>
      </c>
      <c r="F7247" t="s">
        <v>753</v>
      </c>
      <c r="G7247" t="s">
        <v>775</v>
      </c>
      <c r="H7247" t="s">
        <v>767</v>
      </c>
      <c r="I7247" t="s">
        <v>778</v>
      </c>
    </row>
    <row r="7248" spans="1:9">
      <c r="A7248">
        <v>7247</v>
      </c>
      <c r="B7248" t="s">
        <v>764</v>
      </c>
      <c r="C7248" t="s">
        <v>756</v>
      </c>
      <c r="D7248">
        <v>2032</v>
      </c>
      <c r="E7248">
        <v>84.822578849999999</v>
      </c>
      <c r="F7248" t="s">
        <v>753</v>
      </c>
      <c r="G7248" t="s">
        <v>775</v>
      </c>
      <c r="H7248" t="s">
        <v>767</v>
      </c>
      <c r="I7248" t="s">
        <v>778</v>
      </c>
    </row>
    <row r="7249" spans="1:9">
      <c r="A7249">
        <v>7248</v>
      </c>
      <c r="B7249" t="s">
        <v>764</v>
      </c>
      <c r="C7249" t="s">
        <v>756</v>
      </c>
      <c r="D7249">
        <v>2033</v>
      </c>
      <c r="E7249">
        <v>84.408360369999997</v>
      </c>
      <c r="F7249" t="s">
        <v>753</v>
      </c>
      <c r="G7249" t="s">
        <v>775</v>
      </c>
      <c r="H7249" t="s">
        <v>767</v>
      </c>
      <c r="I7249" t="s">
        <v>778</v>
      </c>
    </row>
    <row r="7250" spans="1:9">
      <c r="A7250">
        <v>7249</v>
      </c>
      <c r="B7250" t="s">
        <v>764</v>
      </c>
      <c r="C7250" t="s">
        <v>756</v>
      </c>
      <c r="D7250">
        <v>2034</v>
      </c>
      <c r="E7250">
        <v>84.006889119999997</v>
      </c>
      <c r="F7250" t="s">
        <v>753</v>
      </c>
      <c r="G7250" t="s">
        <v>775</v>
      </c>
      <c r="H7250" t="s">
        <v>767</v>
      </c>
      <c r="I7250" t="s">
        <v>778</v>
      </c>
    </row>
    <row r="7251" spans="1:9">
      <c r="A7251">
        <v>7250</v>
      </c>
      <c r="B7251" t="s">
        <v>764</v>
      </c>
      <c r="C7251" t="s">
        <v>756</v>
      </c>
      <c r="D7251">
        <v>2035</v>
      </c>
      <c r="E7251">
        <v>83.617403899999999</v>
      </c>
      <c r="F7251" t="s">
        <v>753</v>
      </c>
      <c r="G7251" t="s">
        <v>775</v>
      </c>
      <c r="H7251" t="s">
        <v>767</v>
      </c>
      <c r="I7251" t="s">
        <v>778</v>
      </c>
    </row>
    <row r="7252" spans="1:9">
      <c r="A7252">
        <v>7251</v>
      </c>
      <c r="B7252" t="s">
        <v>764</v>
      </c>
      <c r="C7252" t="s">
        <v>756</v>
      </c>
      <c r="D7252">
        <v>2036</v>
      </c>
      <c r="E7252">
        <v>83.239209700000004</v>
      </c>
      <c r="F7252" t="s">
        <v>753</v>
      </c>
      <c r="G7252" t="s">
        <v>775</v>
      </c>
      <c r="H7252" t="s">
        <v>767</v>
      </c>
      <c r="I7252" t="s">
        <v>778</v>
      </c>
    </row>
    <row r="7253" spans="1:9">
      <c r="A7253">
        <v>7252</v>
      </c>
      <c r="B7253" t="s">
        <v>764</v>
      </c>
      <c r="C7253" t="s">
        <v>756</v>
      </c>
      <c r="D7253">
        <v>2037</v>
      </c>
      <c r="E7253">
        <v>82.871670289999997</v>
      </c>
      <c r="F7253" t="s">
        <v>753</v>
      </c>
      <c r="G7253" t="s">
        <v>775</v>
      </c>
      <c r="H7253" t="s">
        <v>767</v>
      </c>
      <c r="I7253" t="s">
        <v>778</v>
      </c>
    </row>
    <row r="7254" spans="1:9">
      <c r="A7254">
        <v>7253</v>
      </c>
      <c r="B7254" t="s">
        <v>764</v>
      </c>
      <c r="C7254" t="s">
        <v>756</v>
      </c>
      <c r="D7254">
        <v>2038</v>
      </c>
      <c r="E7254">
        <v>82.514201740000004</v>
      </c>
      <c r="F7254" t="s">
        <v>753</v>
      </c>
      <c r="G7254" t="s">
        <v>775</v>
      </c>
      <c r="H7254" t="s">
        <v>767</v>
      </c>
      <c r="I7254" t="s">
        <v>778</v>
      </c>
    </row>
    <row r="7255" spans="1:9">
      <c r="A7255">
        <v>7254</v>
      </c>
      <c r="B7255" t="s">
        <v>764</v>
      </c>
      <c r="C7255" t="s">
        <v>756</v>
      </c>
      <c r="D7255">
        <v>2039</v>
      </c>
      <c r="E7255">
        <v>82.166266820000004</v>
      </c>
      <c r="F7255" t="s">
        <v>753</v>
      </c>
      <c r="G7255" t="s">
        <v>775</v>
      </c>
      <c r="H7255" t="s">
        <v>767</v>
      </c>
      <c r="I7255" t="s">
        <v>778</v>
      </c>
    </row>
    <row r="7256" spans="1:9">
      <c r="A7256">
        <v>7255</v>
      </c>
      <c r="B7256" t="s">
        <v>764</v>
      </c>
      <c r="C7256" t="s">
        <v>756</v>
      </c>
      <c r="D7256">
        <v>2040</v>
      </c>
      <c r="E7256">
        <v>81.827370209999998</v>
      </c>
      <c r="F7256" t="s">
        <v>753</v>
      </c>
      <c r="G7256" t="s">
        <v>775</v>
      </c>
      <c r="H7256" t="s">
        <v>767</v>
      </c>
      <c r="I7256" t="s">
        <v>778</v>
      </c>
    </row>
    <row r="7257" spans="1:9">
      <c r="A7257">
        <v>7256</v>
      </c>
      <c r="B7257" t="s">
        <v>764</v>
      </c>
      <c r="C7257" t="s">
        <v>756</v>
      </c>
      <c r="D7257">
        <v>2041</v>
      </c>
      <c r="E7257">
        <v>81.497054180000006</v>
      </c>
      <c r="F7257" t="s">
        <v>753</v>
      </c>
      <c r="G7257" t="s">
        <v>775</v>
      </c>
      <c r="H7257" t="s">
        <v>767</v>
      </c>
      <c r="I7257" t="s">
        <v>778</v>
      </c>
    </row>
    <row r="7258" spans="1:9">
      <c r="A7258">
        <v>7257</v>
      </c>
      <c r="B7258" t="s">
        <v>764</v>
      </c>
      <c r="C7258" t="s">
        <v>756</v>
      </c>
      <c r="D7258">
        <v>2042</v>
      </c>
      <c r="E7258">
        <v>81.174894940000001</v>
      </c>
      <c r="F7258" t="s">
        <v>753</v>
      </c>
      <c r="G7258" t="s">
        <v>775</v>
      </c>
      <c r="H7258" t="s">
        <v>767</v>
      </c>
      <c r="I7258" t="s">
        <v>778</v>
      </c>
    </row>
    <row r="7259" spans="1:9">
      <c r="A7259">
        <v>7258</v>
      </c>
      <c r="B7259" t="s">
        <v>764</v>
      </c>
      <c r="C7259" t="s">
        <v>756</v>
      </c>
      <c r="D7259">
        <v>2043</v>
      </c>
      <c r="E7259">
        <v>80.860499340000004</v>
      </c>
      <c r="F7259" t="s">
        <v>753</v>
      </c>
      <c r="G7259" t="s">
        <v>775</v>
      </c>
      <c r="H7259" t="s">
        <v>767</v>
      </c>
      <c r="I7259" t="s">
        <v>778</v>
      </c>
    </row>
    <row r="7260" spans="1:9">
      <c r="A7260">
        <v>7259</v>
      </c>
      <c r="B7260" t="s">
        <v>764</v>
      </c>
      <c r="C7260" t="s">
        <v>756</v>
      </c>
      <c r="D7260">
        <v>2044</v>
      </c>
      <c r="E7260">
        <v>80.553501969999999</v>
      </c>
      <c r="F7260" t="s">
        <v>753</v>
      </c>
      <c r="G7260" t="s">
        <v>775</v>
      </c>
      <c r="H7260" t="s">
        <v>767</v>
      </c>
      <c r="I7260" t="s">
        <v>778</v>
      </c>
    </row>
    <row r="7261" spans="1:9">
      <c r="A7261">
        <v>7260</v>
      </c>
      <c r="B7261" t="s">
        <v>764</v>
      </c>
      <c r="C7261" t="s">
        <v>756</v>
      </c>
      <c r="D7261">
        <v>2045</v>
      </c>
      <c r="E7261">
        <v>80.253562650000006</v>
      </c>
      <c r="F7261" t="s">
        <v>753</v>
      </c>
      <c r="G7261" t="s">
        <v>775</v>
      </c>
      <c r="H7261" t="s">
        <v>767</v>
      </c>
      <c r="I7261" t="s">
        <v>778</v>
      </c>
    </row>
    <row r="7262" spans="1:9">
      <c r="A7262">
        <v>7261</v>
      </c>
      <c r="B7262" t="s">
        <v>764</v>
      </c>
      <c r="C7262" t="s">
        <v>756</v>
      </c>
      <c r="D7262">
        <v>2046</v>
      </c>
      <c r="E7262">
        <v>79.960364100000007</v>
      </c>
      <c r="F7262" t="s">
        <v>753</v>
      </c>
      <c r="G7262" t="s">
        <v>775</v>
      </c>
      <c r="H7262" t="s">
        <v>767</v>
      </c>
      <c r="I7262" t="s">
        <v>778</v>
      </c>
    </row>
    <row r="7263" spans="1:9">
      <c r="A7263">
        <v>7262</v>
      </c>
      <c r="B7263" t="s">
        <v>764</v>
      </c>
      <c r="C7263" t="s">
        <v>756</v>
      </c>
      <c r="D7263">
        <v>2047</v>
      </c>
      <c r="E7263">
        <v>79.673610010000004</v>
      </c>
      <c r="F7263" t="s">
        <v>753</v>
      </c>
      <c r="G7263" t="s">
        <v>775</v>
      </c>
      <c r="H7263" t="s">
        <v>767</v>
      </c>
      <c r="I7263" t="s">
        <v>778</v>
      </c>
    </row>
    <row r="7264" spans="1:9">
      <c r="A7264">
        <v>7263</v>
      </c>
      <c r="B7264" t="s">
        <v>764</v>
      </c>
      <c r="C7264" t="s">
        <v>756</v>
      </c>
      <c r="D7264">
        <v>2048</v>
      </c>
      <c r="E7264">
        <v>79.393023150000005</v>
      </c>
      <c r="F7264" t="s">
        <v>753</v>
      </c>
      <c r="G7264" t="s">
        <v>775</v>
      </c>
      <c r="H7264" t="s">
        <v>767</v>
      </c>
      <c r="I7264" t="s">
        <v>778</v>
      </c>
    </row>
    <row r="7265" spans="1:9">
      <c r="A7265">
        <v>7264</v>
      </c>
      <c r="B7265" t="s">
        <v>764</v>
      </c>
      <c r="C7265" t="s">
        <v>756</v>
      </c>
      <c r="D7265">
        <v>2049</v>
      </c>
      <c r="E7265">
        <v>79.118343820000007</v>
      </c>
      <c r="F7265" t="s">
        <v>753</v>
      </c>
      <c r="G7265" t="s">
        <v>775</v>
      </c>
      <c r="H7265" t="s">
        <v>767</v>
      </c>
      <c r="I7265" t="s">
        <v>778</v>
      </c>
    </row>
    <row r="7266" spans="1:9">
      <c r="A7266">
        <v>7265</v>
      </c>
      <c r="B7266" t="s">
        <v>764</v>
      </c>
      <c r="C7266" t="s">
        <v>756</v>
      </c>
      <c r="D7266">
        <v>2050</v>
      </c>
      <c r="E7266">
        <v>78.849328389999997</v>
      </c>
      <c r="F7266" t="s">
        <v>753</v>
      </c>
      <c r="G7266" t="s">
        <v>775</v>
      </c>
      <c r="H7266" t="s">
        <v>767</v>
      </c>
      <c r="I7266" t="s">
        <v>778</v>
      </c>
    </row>
    <row r="7267" spans="1:9">
      <c r="A7267">
        <v>7266</v>
      </c>
      <c r="B7267" t="s">
        <v>764</v>
      </c>
      <c r="C7267" t="s">
        <v>757</v>
      </c>
      <c r="D7267">
        <v>1990</v>
      </c>
      <c r="E7267">
        <v>100.43604070000001</v>
      </c>
      <c r="F7267" t="s">
        <v>753</v>
      </c>
      <c r="G7267" t="s">
        <v>775</v>
      </c>
      <c r="H7267" t="s">
        <v>767</v>
      </c>
      <c r="I7267" t="s">
        <v>778</v>
      </c>
    </row>
    <row r="7268" spans="1:9">
      <c r="A7268">
        <v>7267</v>
      </c>
      <c r="B7268" t="s">
        <v>764</v>
      </c>
      <c r="C7268" t="s">
        <v>757</v>
      </c>
      <c r="D7268">
        <v>1991</v>
      </c>
      <c r="E7268">
        <v>102.7100873</v>
      </c>
      <c r="F7268" t="s">
        <v>753</v>
      </c>
      <c r="G7268" t="s">
        <v>775</v>
      </c>
      <c r="H7268" t="s">
        <v>767</v>
      </c>
      <c r="I7268" t="s">
        <v>778</v>
      </c>
    </row>
    <row r="7269" spans="1:9">
      <c r="A7269">
        <v>7268</v>
      </c>
      <c r="B7269" t="s">
        <v>764</v>
      </c>
      <c r="C7269" t="s">
        <v>757</v>
      </c>
      <c r="D7269">
        <v>1992</v>
      </c>
      <c r="E7269">
        <v>103.4565072</v>
      </c>
      <c r="F7269" t="s">
        <v>753</v>
      </c>
      <c r="G7269" t="s">
        <v>775</v>
      </c>
      <c r="H7269" t="s">
        <v>767</v>
      </c>
      <c r="I7269" t="s">
        <v>778</v>
      </c>
    </row>
    <row r="7270" spans="1:9">
      <c r="A7270">
        <v>7269</v>
      </c>
      <c r="B7270" t="s">
        <v>764</v>
      </c>
      <c r="C7270" t="s">
        <v>757</v>
      </c>
      <c r="D7270">
        <v>1993</v>
      </c>
      <c r="E7270">
        <v>104.7578821</v>
      </c>
      <c r="F7270" t="s">
        <v>753</v>
      </c>
      <c r="G7270" t="s">
        <v>775</v>
      </c>
      <c r="H7270" t="s">
        <v>767</v>
      </c>
      <c r="I7270" t="s">
        <v>778</v>
      </c>
    </row>
    <row r="7271" spans="1:9">
      <c r="A7271">
        <v>7270</v>
      </c>
      <c r="B7271" t="s">
        <v>764</v>
      </c>
      <c r="C7271" t="s">
        <v>757</v>
      </c>
      <c r="D7271">
        <v>1994</v>
      </c>
      <c r="E7271">
        <v>102.5157624</v>
      </c>
      <c r="F7271" t="s">
        <v>753</v>
      </c>
      <c r="G7271" t="s">
        <v>775</v>
      </c>
      <c r="H7271" t="s">
        <v>767</v>
      </c>
      <c r="I7271" t="s">
        <v>778</v>
      </c>
    </row>
    <row r="7272" spans="1:9">
      <c r="A7272">
        <v>7271</v>
      </c>
      <c r="B7272" t="s">
        <v>764</v>
      </c>
      <c r="C7272" t="s">
        <v>757</v>
      </c>
      <c r="D7272">
        <v>1995</v>
      </c>
      <c r="E7272">
        <v>103.7410694</v>
      </c>
      <c r="F7272" t="s">
        <v>753</v>
      </c>
      <c r="G7272" t="s">
        <v>775</v>
      </c>
      <c r="H7272" t="s">
        <v>767</v>
      </c>
      <c r="I7272" t="s">
        <v>778</v>
      </c>
    </row>
    <row r="7273" spans="1:9">
      <c r="A7273">
        <v>7272</v>
      </c>
      <c r="B7273" t="s">
        <v>764</v>
      </c>
      <c r="C7273" t="s">
        <v>757</v>
      </c>
      <c r="D7273">
        <v>1996</v>
      </c>
      <c r="E7273">
        <v>104.268685</v>
      </c>
      <c r="F7273" t="s">
        <v>753</v>
      </c>
      <c r="G7273" t="s">
        <v>775</v>
      </c>
      <c r="H7273" t="s">
        <v>767</v>
      </c>
      <c r="I7273" t="s">
        <v>778</v>
      </c>
    </row>
    <row r="7274" spans="1:9">
      <c r="A7274">
        <v>7273</v>
      </c>
      <c r="B7274" t="s">
        <v>764</v>
      </c>
      <c r="C7274" t="s">
        <v>757</v>
      </c>
      <c r="D7274">
        <v>1997</v>
      </c>
      <c r="E7274">
        <v>106.6759802</v>
      </c>
      <c r="F7274" t="s">
        <v>753</v>
      </c>
      <c r="G7274" t="s">
        <v>775</v>
      </c>
      <c r="H7274" t="s">
        <v>767</v>
      </c>
      <c r="I7274" t="s">
        <v>778</v>
      </c>
    </row>
    <row r="7275" spans="1:9">
      <c r="A7275">
        <v>7274</v>
      </c>
      <c r="B7275" t="s">
        <v>764</v>
      </c>
      <c r="C7275" t="s">
        <v>757</v>
      </c>
      <c r="D7275">
        <v>1998</v>
      </c>
      <c r="E7275">
        <v>110.210892</v>
      </c>
      <c r="F7275" t="s">
        <v>753</v>
      </c>
      <c r="G7275" t="s">
        <v>775</v>
      </c>
      <c r="H7275" t="s">
        <v>767</v>
      </c>
      <c r="I7275" t="s">
        <v>778</v>
      </c>
    </row>
    <row r="7276" spans="1:9">
      <c r="A7276">
        <v>7275</v>
      </c>
      <c r="B7276" t="s">
        <v>764</v>
      </c>
      <c r="C7276" t="s">
        <v>757</v>
      </c>
      <c r="D7276">
        <v>1999</v>
      </c>
      <c r="E7276">
        <v>113.2819073</v>
      </c>
      <c r="F7276" t="s">
        <v>753</v>
      </c>
      <c r="G7276" t="s">
        <v>775</v>
      </c>
      <c r="H7276" t="s">
        <v>767</v>
      </c>
      <c r="I7276" t="s">
        <v>778</v>
      </c>
    </row>
    <row r="7277" spans="1:9">
      <c r="A7277">
        <v>7276</v>
      </c>
      <c r="B7277" t="s">
        <v>764</v>
      </c>
      <c r="C7277" t="s">
        <v>757</v>
      </c>
      <c r="D7277">
        <v>2000</v>
      </c>
      <c r="E7277">
        <v>114.47455859999999</v>
      </c>
      <c r="F7277" t="s">
        <v>753</v>
      </c>
      <c r="G7277" t="s">
        <v>775</v>
      </c>
      <c r="H7277" t="s">
        <v>767</v>
      </c>
      <c r="I7277" t="s">
        <v>778</v>
      </c>
    </row>
    <row r="7278" spans="1:9">
      <c r="A7278">
        <v>7277</v>
      </c>
      <c r="B7278" t="s">
        <v>764</v>
      </c>
      <c r="C7278" t="s">
        <v>757</v>
      </c>
      <c r="D7278">
        <v>2001</v>
      </c>
      <c r="E7278">
        <v>115.8088101</v>
      </c>
      <c r="F7278" t="s">
        <v>753</v>
      </c>
      <c r="G7278" t="s">
        <v>775</v>
      </c>
      <c r="H7278" t="s">
        <v>767</v>
      </c>
      <c r="I7278" t="s">
        <v>778</v>
      </c>
    </row>
    <row r="7279" spans="1:9">
      <c r="A7279">
        <v>7278</v>
      </c>
      <c r="B7279" t="s">
        <v>764</v>
      </c>
      <c r="C7279" t="s">
        <v>757</v>
      </c>
      <c r="D7279">
        <v>2002</v>
      </c>
      <c r="E7279">
        <v>110.7029043</v>
      </c>
      <c r="F7279" t="s">
        <v>753</v>
      </c>
      <c r="G7279" t="s">
        <v>775</v>
      </c>
      <c r="H7279" t="s">
        <v>767</v>
      </c>
      <c r="I7279" t="s">
        <v>778</v>
      </c>
    </row>
    <row r="7280" spans="1:9">
      <c r="A7280">
        <v>7279</v>
      </c>
      <c r="B7280" t="s">
        <v>764</v>
      </c>
      <c r="C7280" t="s">
        <v>757</v>
      </c>
      <c r="D7280">
        <v>2003</v>
      </c>
      <c r="E7280">
        <v>110.866671</v>
      </c>
      <c r="F7280" t="s">
        <v>753</v>
      </c>
      <c r="G7280" t="s">
        <v>775</v>
      </c>
      <c r="H7280" t="s">
        <v>767</v>
      </c>
      <c r="I7280" t="s">
        <v>778</v>
      </c>
    </row>
    <row r="7281" spans="1:9">
      <c r="A7281">
        <v>7280</v>
      </c>
      <c r="B7281" t="s">
        <v>764</v>
      </c>
      <c r="C7281" t="s">
        <v>757</v>
      </c>
      <c r="D7281">
        <v>2004</v>
      </c>
      <c r="E7281">
        <v>111.8779456</v>
      </c>
      <c r="F7281" t="s">
        <v>753</v>
      </c>
      <c r="G7281" t="s">
        <v>775</v>
      </c>
      <c r="H7281" t="s">
        <v>767</v>
      </c>
      <c r="I7281" t="s">
        <v>778</v>
      </c>
    </row>
    <row r="7282" spans="1:9">
      <c r="A7282">
        <v>7281</v>
      </c>
      <c r="B7282" t="s">
        <v>764</v>
      </c>
      <c r="C7282" t="s">
        <v>757</v>
      </c>
      <c r="D7282">
        <v>2005</v>
      </c>
      <c r="E7282">
        <v>111.8203233</v>
      </c>
      <c r="F7282" t="s">
        <v>753</v>
      </c>
      <c r="G7282" t="s">
        <v>775</v>
      </c>
      <c r="H7282" t="s">
        <v>767</v>
      </c>
      <c r="I7282" t="s">
        <v>778</v>
      </c>
    </row>
    <row r="7283" spans="1:9">
      <c r="A7283">
        <v>7282</v>
      </c>
      <c r="B7283" t="s">
        <v>764</v>
      </c>
      <c r="C7283" t="s">
        <v>757</v>
      </c>
      <c r="D7283">
        <v>2006</v>
      </c>
      <c r="E7283">
        <v>112.4505985</v>
      </c>
      <c r="F7283" t="s">
        <v>753</v>
      </c>
      <c r="G7283" t="s">
        <v>775</v>
      </c>
      <c r="H7283" t="s">
        <v>767</v>
      </c>
      <c r="I7283" t="s">
        <v>778</v>
      </c>
    </row>
    <row r="7284" spans="1:9">
      <c r="A7284">
        <v>7283</v>
      </c>
      <c r="B7284" t="s">
        <v>764</v>
      </c>
      <c r="C7284" t="s">
        <v>757</v>
      </c>
      <c r="D7284">
        <v>2007</v>
      </c>
      <c r="E7284">
        <v>112.7366833</v>
      </c>
      <c r="F7284" t="s">
        <v>753</v>
      </c>
      <c r="G7284" t="s">
        <v>775</v>
      </c>
      <c r="H7284" t="s">
        <v>767</v>
      </c>
      <c r="I7284" t="s">
        <v>778</v>
      </c>
    </row>
    <row r="7285" spans="1:9">
      <c r="A7285">
        <v>7284</v>
      </c>
      <c r="B7285" t="s">
        <v>764</v>
      </c>
      <c r="C7285" t="s">
        <v>757</v>
      </c>
      <c r="D7285">
        <v>2008</v>
      </c>
      <c r="E7285">
        <v>112.7479154</v>
      </c>
      <c r="F7285" t="s">
        <v>753</v>
      </c>
      <c r="G7285" t="s">
        <v>775</v>
      </c>
      <c r="H7285" t="s">
        <v>767</v>
      </c>
      <c r="I7285" t="s">
        <v>778</v>
      </c>
    </row>
    <row r="7286" spans="1:9">
      <c r="A7286">
        <v>7285</v>
      </c>
      <c r="B7286" t="s">
        <v>764</v>
      </c>
      <c r="C7286" t="s">
        <v>757</v>
      </c>
      <c r="D7286">
        <v>2009</v>
      </c>
      <c r="E7286">
        <v>113.91730769999999</v>
      </c>
      <c r="F7286" t="s">
        <v>753</v>
      </c>
      <c r="G7286" t="s">
        <v>775</v>
      </c>
      <c r="H7286" t="s">
        <v>767</v>
      </c>
      <c r="I7286" t="s">
        <v>778</v>
      </c>
    </row>
    <row r="7287" spans="1:9">
      <c r="A7287">
        <v>7286</v>
      </c>
      <c r="B7287" t="s">
        <v>764</v>
      </c>
      <c r="C7287" t="s">
        <v>757</v>
      </c>
      <c r="D7287">
        <v>2010</v>
      </c>
      <c r="E7287">
        <v>116.1807092</v>
      </c>
      <c r="F7287" t="s">
        <v>753</v>
      </c>
      <c r="G7287" t="s">
        <v>775</v>
      </c>
      <c r="H7287" t="s">
        <v>767</v>
      </c>
      <c r="I7287" t="s">
        <v>778</v>
      </c>
    </row>
    <row r="7288" spans="1:9">
      <c r="A7288">
        <v>7287</v>
      </c>
      <c r="B7288" t="s">
        <v>764</v>
      </c>
      <c r="C7288" t="s">
        <v>757</v>
      </c>
      <c r="D7288">
        <v>2011</v>
      </c>
      <c r="E7288">
        <v>118.0153699</v>
      </c>
      <c r="F7288" t="s">
        <v>753</v>
      </c>
      <c r="G7288" t="s">
        <v>775</v>
      </c>
      <c r="H7288" t="s">
        <v>767</v>
      </c>
      <c r="I7288" t="s">
        <v>778</v>
      </c>
    </row>
    <row r="7289" spans="1:9">
      <c r="A7289">
        <v>7288</v>
      </c>
      <c r="B7289" t="s">
        <v>764</v>
      </c>
      <c r="C7289" t="s">
        <v>757</v>
      </c>
      <c r="D7289">
        <v>2012</v>
      </c>
      <c r="E7289">
        <v>120.0904772</v>
      </c>
      <c r="F7289" t="s">
        <v>753</v>
      </c>
      <c r="G7289" t="s">
        <v>775</v>
      </c>
      <c r="H7289" t="s">
        <v>767</v>
      </c>
      <c r="I7289" t="s">
        <v>778</v>
      </c>
    </row>
    <row r="7290" spans="1:9">
      <c r="A7290">
        <v>7289</v>
      </c>
      <c r="B7290" t="s">
        <v>764</v>
      </c>
      <c r="C7290" t="s">
        <v>757</v>
      </c>
      <c r="D7290">
        <v>2013</v>
      </c>
      <c r="E7290">
        <v>122.895934</v>
      </c>
      <c r="F7290" t="s">
        <v>753</v>
      </c>
      <c r="G7290" t="s">
        <v>775</v>
      </c>
      <c r="H7290" t="s">
        <v>767</v>
      </c>
      <c r="I7290" t="s">
        <v>778</v>
      </c>
    </row>
    <row r="7291" spans="1:9">
      <c r="A7291">
        <v>7290</v>
      </c>
      <c r="B7291" t="s">
        <v>764</v>
      </c>
      <c r="C7291" t="s">
        <v>757</v>
      </c>
      <c r="D7291">
        <v>2014</v>
      </c>
      <c r="E7291">
        <v>126.6464263</v>
      </c>
      <c r="F7291" t="s">
        <v>753</v>
      </c>
      <c r="G7291" t="s">
        <v>775</v>
      </c>
      <c r="H7291" t="s">
        <v>767</v>
      </c>
      <c r="I7291" t="s">
        <v>778</v>
      </c>
    </row>
    <row r="7292" spans="1:9">
      <c r="A7292">
        <v>7291</v>
      </c>
      <c r="B7292" t="s">
        <v>764</v>
      </c>
      <c r="C7292" t="s">
        <v>757</v>
      </c>
      <c r="D7292">
        <v>2015</v>
      </c>
      <c r="E7292">
        <v>130.61528440000001</v>
      </c>
      <c r="F7292" t="s">
        <v>753</v>
      </c>
      <c r="G7292" t="s">
        <v>775</v>
      </c>
      <c r="H7292" t="s">
        <v>767</v>
      </c>
      <c r="I7292" t="s">
        <v>778</v>
      </c>
    </row>
    <row r="7293" spans="1:9">
      <c r="A7293">
        <v>7292</v>
      </c>
      <c r="B7293" t="s">
        <v>764</v>
      </c>
      <c r="C7293" t="s">
        <v>757</v>
      </c>
      <c r="D7293">
        <v>2016</v>
      </c>
      <c r="E7293">
        <v>135.3252669</v>
      </c>
      <c r="F7293" t="s">
        <v>753</v>
      </c>
      <c r="G7293" t="s">
        <v>775</v>
      </c>
      <c r="H7293" t="s">
        <v>767</v>
      </c>
      <c r="I7293" t="s">
        <v>778</v>
      </c>
    </row>
    <row r="7294" spans="1:9">
      <c r="A7294">
        <v>7293</v>
      </c>
      <c r="B7294" t="s">
        <v>764</v>
      </c>
      <c r="C7294" t="s">
        <v>757</v>
      </c>
      <c r="D7294">
        <v>2017</v>
      </c>
      <c r="E7294">
        <v>138.80001010000001</v>
      </c>
      <c r="F7294" t="s">
        <v>753</v>
      </c>
      <c r="G7294" t="s">
        <v>775</v>
      </c>
      <c r="H7294" t="s">
        <v>767</v>
      </c>
      <c r="I7294" t="s">
        <v>778</v>
      </c>
    </row>
    <row r="7295" spans="1:9">
      <c r="A7295">
        <v>7294</v>
      </c>
      <c r="B7295" t="s">
        <v>764</v>
      </c>
      <c r="C7295" t="s">
        <v>757</v>
      </c>
      <c r="D7295">
        <v>2018</v>
      </c>
      <c r="E7295">
        <v>141.97306950000001</v>
      </c>
      <c r="F7295" t="s">
        <v>753</v>
      </c>
      <c r="G7295" t="s">
        <v>775</v>
      </c>
      <c r="H7295" t="s">
        <v>767</v>
      </c>
      <c r="I7295" t="s">
        <v>778</v>
      </c>
    </row>
    <row r="7296" spans="1:9">
      <c r="A7296">
        <v>7295</v>
      </c>
      <c r="B7296" t="s">
        <v>764</v>
      </c>
      <c r="C7296" t="s">
        <v>757</v>
      </c>
      <c r="D7296">
        <v>2019</v>
      </c>
      <c r="E7296">
        <v>145.96479969999999</v>
      </c>
      <c r="F7296" t="s">
        <v>753</v>
      </c>
      <c r="G7296" t="s">
        <v>775</v>
      </c>
      <c r="H7296" t="s">
        <v>767</v>
      </c>
      <c r="I7296" t="s">
        <v>778</v>
      </c>
    </row>
    <row r="7297" spans="1:9">
      <c r="A7297">
        <v>7296</v>
      </c>
      <c r="B7297" t="s">
        <v>764</v>
      </c>
      <c r="C7297" t="s">
        <v>757</v>
      </c>
      <c r="D7297">
        <v>2020</v>
      </c>
      <c r="E7297">
        <v>148.54161920000001</v>
      </c>
      <c r="F7297" t="s">
        <v>753</v>
      </c>
      <c r="G7297" t="s">
        <v>775</v>
      </c>
      <c r="H7297" t="s">
        <v>767</v>
      </c>
      <c r="I7297" t="s">
        <v>778</v>
      </c>
    </row>
    <row r="7298" spans="1:9">
      <c r="A7298">
        <v>7297</v>
      </c>
      <c r="B7298" t="s">
        <v>764</v>
      </c>
      <c r="C7298" t="s">
        <v>757</v>
      </c>
      <c r="D7298">
        <v>2021</v>
      </c>
      <c r="E7298">
        <v>149.76133239999999</v>
      </c>
      <c r="F7298" t="s">
        <v>753</v>
      </c>
      <c r="G7298" t="s">
        <v>775</v>
      </c>
      <c r="H7298" t="s">
        <v>767</v>
      </c>
      <c r="I7298" t="s">
        <v>778</v>
      </c>
    </row>
    <row r="7299" spans="1:9">
      <c r="A7299">
        <v>7298</v>
      </c>
      <c r="B7299" t="s">
        <v>764</v>
      </c>
      <c r="C7299" t="s">
        <v>757</v>
      </c>
      <c r="D7299">
        <v>2022</v>
      </c>
      <c r="E7299">
        <v>150.63592919999999</v>
      </c>
      <c r="F7299" t="s">
        <v>753</v>
      </c>
      <c r="G7299" t="s">
        <v>775</v>
      </c>
      <c r="H7299" t="s">
        <v>767</v>
      </c>
      <c r="I7299" t="s">
        <v>778</v>
      </c>
    </row>
    <row r="7300" spans="1:9">
      <c r="A7300">
        <v>7299</v>
      </c>
      <c r="B7300" t="s">
        <v>764</v>
      </c>
      <c r="C7300" t="s">
        <v>757</v>
      </c>
      <c r="D7300">
        <v>2023</v>
      </c>
      <c r="E7300">
        <v>154.93137110000001</v>
      </c>
      <c r="F7300" t="s">
        <v>753</v>
      </c>
      <c r="G7300" t="s">
        <v>775</v>
      </c>
      <c r="H7300" t="s">
        <v>767</v>
      </c>
      <c r="I7300" t="s">
        <v>778</v>
      </c>
    </row>
    <row r="7301" spans="1:9">
      <c r="A7301">
        <v>7300</v>
      </c>
      <c r="B7301" t="s">
        <v>764</v>
      </c>
      <c r="C7301" t="s">
        <v>757</v>
      </c>
      <c r="D7301">
        <v>2024</v>
      </c>
      <c r="E7301">
        <v>157.54728030000001</v>
      </c>
      <c r="F7301" t="s">
        <v>753</v>
      </c>
      <c r="G7301" t="s">
        <v>775</v>
      </c>
      <c r="H7301" t="s">
        <v>767</v>
      </c>
      <c r="I7301" t="s">
        <v>778</v>
      </c>
    </row>
    <row r="7302" spans="1:9">
      <c r="A7302">
        <v>7301</v>
      </c>
      <c r="B7302" t="s">
        <v>764</v>
      </c>
      <c r="C7302" t="s">
        <v>757</v>
      </c>
      <c r="D7302">
        <v>2025</v>
      </c>
      <c r="E7302">
        <v>163.7644311</v>
      </c>
      <c r="F7302" t="s">
        <v>753</v>
      </c>
      <c r="G7302" t="s">
        <v>775</v>
      </c>
      <c r="H7302" t="s">
        <v>767</v>
      </c>
      <c r="I7302" t="s">
        <v>778</v>
      </c>
    </row>
    <row r="7303" spans="1:9">
      <c r="A7303">
        <v>7302</v>
      </c>
      <c r="B7303" t="s">
        <v>764</v>
      </c>
      <c r="C7303" t="s">
        <v>757</v>
      </c>
      <c r="D7303">
        <v>2026</v>
      </c>
      <c r="E7303">
        <v>165.6824048</v>
      </c>
      <c r="F7303" t="s">
        <v>753</v>
      </c>
      <c r="G7303" t="s">
        <v>775</v>
      </c>
      <c r="H7303" t="s">
        <v>767</v>
      </c>
      <c r="I7303" t="s">
        <v>778</v>
      </c>
    </row>
    <row r="7304" spans="1:9">
      <c r="A7304">
        <v>7303</v>
      </c>
      <c r="B7304" t="s">
        <v>764</v>
      </c>
      <c r="C7304" t="s">
        <v>757</v>
      </c>
      <c r="D7304">
        <v>2027</v>
      </c>
      <c r="E7304">
        <v>169.01098519999999</v>
      </c>
      <c r="F7304" t="s">
        <v>753</v>
      </c>
      <c r="G7304" t="s">
        <v>775</v>
      </c>
      <c r="H7304" t="s">
        <v>767</v>
      </c>
      <c r="I7304" t="s">
        <v>778</v>
      </c>
    </row>
    <row r="7305" spans="1:9">
      <c r="A7305">
        <v>7304</v>
      </c>
      <c r="B7305" t="s">
        <v>764</v>
      </c>
      <c r="C7305" t="s">
        <v>757</v>
      </c>
      <c r="D7305">
        <v>2028</v>
      </c>
      <c r="E7305">
        <v>174.02939649999999</v>
      </c>
      <c r="F7305" t="s">
        <v>753</v>
      </c>
      <c r="G7305" t="s">
        <v>775</v>
      </c>
      <c r="H7305" t="s">
        <v>767</v>
      </c>
      <c r="I7305" t="s">
        <v>778</v>
      </c>
    </row>
    <row r="7306" spans="1:9">
      <c r="A7306">
        <v>7305</v>
      </c>
      <c r="B7306" t="s">
        <v>764</v>
      </c>
      <c r="C7306" t="s">
        <v>757</v>
      </c>
      <c r="D7306">
        <v>2029</v>
      </c>
      <c r="E7306">
        <v>179.1464411</v>
      </c>
      <c r="F7306" t="s">
        <v>753</v>
      </c>
      <c r="G7306" t="s">
        <v>775</v>
      </c>
      <c r="H7306" t="s">
        <v>767</v>
      </c>
      <c r="I7306" t="s">
        <v>778</v>
      </c>
    </row>
    <row r="7307" spans="1:9">
      <c r="A7307">
        <v>7306</v>
      </c>
      <c r="B7307" t="s">
        <v>764</v>
      </c>
      <c r="C7307" t="s">
        <v>757</v>
      </c>
      <c r="D7307">
        <v>2030</v>
      </c>
      <c r="E7307">
        <v>183.24160319999999</v>
      </c>
      <c r="F7307" t="s">
        <v>753</v>
      </c>
      <c r="G7307" t="s">
        <v>775</v>
      </c>
      <c r="H7307" t="s">
        <v>767</v>
      </c>
      <c r="I7307" t="s">
        <v>778</v>
      </c>
    </row>
    <row r="7308" spans="1:9">
      <c r="A7308">
        <v>7307</v>
      </c>
      <c r="B7308" t="s">
        <v>764</v>
      </c>
      <c r="C7308" t="s">
        <v>757</v>
      </c>
      <c r="D7308">
        <v>2031</v>
      </c>
      <c r="E7308">
        <v>185.17517799999999</v>
      </c>
      <c r="F7308" t="s">
        <v>753</v>
      </c>
      <c r="G7308" t="s">
        <v>775</v>
      </c>
      <c r="H7308" t="s">
        <v>767</v>
      </c>
      <c r="I7308" t="s">
        <v>778</v>
      </c>
    </row>
    <row r="7309" spans="1:9">
      <c r="A7309">
        <v>7308</v>
      </c>
      <c r="B7309" t="s">
        <v>764</v>
      </c>
      <c r="C7309" t="s">
        <v>757</v>
      </c>
      <c r="D7309">
        <v>2032</v>
      </c>
      <c r="E7309">
        <v>187.85465790000001</v>
      </c>
      <c r="F7309" t="s">
        <v>753</v>
      </c>
      <c r="G7309" t="s">
        <v>775</v>
      </c>
      <c r="H7309" t="s">
        <v>767</v>
      </c>
      <c r="I7309" t="s">
        <v>778</v>
      </c>
    </row>
    <row r="7310" spans="1:9">
      <c r="A7310">
        <v>7309</v>
      </c>
      <c r="B7310" t="s">
        <v>764</v>
      </c>
      <c r="C7310" t="s">
        <v>757</v>
      </c>
      <c r="D7310">
        <v>2033</v>
      </c>
      <c r="E7310">
        <v>186.3652251</v>
      </c>
      <c r="F7310" t="s">
        <v>753</v>
      </c>
      <c r="G7310" t="s">
        <v>775</v>
      </c>
      <c r="H7310" t="s">
        <v>767</v>
      </c>
      <c r="I7310" t="s">
        <v>778</v>
      </c>
    </row>
    <row r="7311" spans="1:9">
      <c r="A7311">
        <v>7310</v>
      </c>
      <c r="B7311" t="s">
        <v>764</v>
      </c>
      <c r="C7311" t="s">
        <v>757</v>
      </c>
      <c r="D7311">
        <v>2034</v>
      </c>
      <c r="E7311">
        <v>185.01733680000001</v>
      </c>
      <c r="F7311" t="s">
        <v>753</v>
      </c>
      <c r="G7311" t="s">
        <v>775</v>
      </c>
      <c r="H7311" t="s">
        <v>767</v>
      </c>
      <c r="I7311" t="s">
        <v>778</v>
      </c>
    </row>
    <row r="7312" spans="1:9">
      <c r="A7312">
        <v>7311</v>
      </c>
      <c r="B7312" t="s">
        <v>764</v>
      </c>
      <c r="C7312" t="s">
        <v>757</v>
      </c>
      <c r="D7312">
        <v>2035</v>
      </c>
      <c r="E7312">
        <v>183.9808189</v>
      </c>
      <c r="F7312" t="s">
        <v>753</v>
      </c>
      <c r="G7312" t="s">
        <v>775</v>
      </c>
      <c r="H7312" t="s">
        <v>767</v>
      </c>
      <c r="I7312" t="s">
        <v>778</v>
      </c>
    </row>
    <row r="7313" spans="1:9">
      <c r="A7313">
        <v>7312</v>
      </c>
      <c r="B7313" t="s">
        <v>764</v>
      </c>
      <c r="C7313" t="s">
        <v>757</v>
      </c>
      <c r="D7313">
        <v>2036</v>
      </c>
      <c r="E7313">
        <v>183.2171687</v>
      </c>
      <c r="F7313" t="s">
        <v>753</v>
      </c>
      <c r="G7313" t="s">
        <v>775</v>
      </c>
      <c r="H7313" t="s">
        <v>767</v>
      </c>
      <c r="I7313" t="s">
        <v>778</v>
      </c>
    </row>
    <row r="7314" spans="1:9">
      <c r="A7314">
        <v>7313</v>
      </c>
      <c r="B7314" t="s">
        <v>764</v>
      </c>
      <c r="C7314" t="s">
        <v>757</v>
      </c>
      <c r="D7314">
        <v>2037</v>
      </c>
      <c r="E7314">
        <v>182.70626619999999</v>
      </c>
      <c r="F7314" t="s">
        <v>753</v>
      </c>
      <c r="G7314" t="s">
        <v>775</v>
      </c>
      <c r="H7314" t="s">
        <v>767</v>
      </c>
      <c r="I7314" t="s">
        <v>778</v>
      </c>
    </row>
    <row r="7315" spans="1:9">
      <c r="A7315">
        <v>7314</v>
      </c>
      <c r="B7315" t="s">
        <v>764</v>
      </c>
      <c r="C7315" t="s">
        <v>757</v>
      </c>
      <c r="D7315">
        <v>2038</v>
      </c>
      <c r="E7315">
        <v>182.3958987</v>
      </c>
      <c r="F7315" t="s">
        <v>753</v>
      </c>
      <c r="G7315" t="s">
        <v>775</v>
      </c>
      <c r="H7315" t="s">
        <v>767</v>
      </c>
      <c r="I7315" t="s">
        <v>778</v>
      </c>
    </row>
    <row r="7316" spans="1:9">
      <c r="A7316">
        <v>7315</v>
      </c>
      <c r="B7316" t="s">
        <v>764</v>
      </c>
      <c r="C7316" t="s">
        <v>757</v>
      </c>
      <c r="D7316">
        <v>2039</v>
      </c>
      <c r="E7316">
        <v>182.49272250000001</v>
      </c>
      <c r="F7316" t="s">
        <v>753</v>
      </c>
      <c r="G7316" t="s">
        <v>775</v>
      </c>
      <c r="H7316" t="s">
        <v>767</v>
      </c>
      <c r="I7316" t="s">
        <v>778</v>
      </c>
    </row>
    <row r="7317" spans="1:9">
      <c r="A7317">
        <v>7316</v>
      </c>
      <c r="B7317" t="s">
        <v>764</v>
      </c>
      <c r="C7317" t="s">
        <v>757</v>
      </c>
      <c r="D7317">
        <v>2040</v>
      </c>
      <c r="E7317">
        <v>181.48146080000001</v>
      </c>
      <c r="F7317" t="s">
        <v>753</v>
      </c>
      <c r="G7317" t="s">
        <v>775</v>
      </c>
      <c r="H7317" t="s">
        <v>767</v>
      </c>
      <c r="I7317" t="s">
        <v>778</v>
      </c>
    </row>
    <row r="7318" spans="1:9">
      <c r="A7318">
        <v>7317</v>
      </c>
      <c r="B7318" t="s">
        <v>764</v>
      </c>
      <c r="C7318" t="s">
        <v>757</v>
      </c>
      <c r="D7318">
        <v>2041</v>
      </c>
      <c r="E7318">
        <v>181.30328299999999</v>
      </c>
      <c r="F7318" t="s">
        <v>753</v>
      </c>
      <c r="G7318" t="s">
        <v>775</v>
      </c>
      <c r="H7318" t="s">
        <v>767</v>
      </c>
      <c r="I7318" t="s">
        <v>778</v>
      </c>
    </row>
    <row r="7319" spans="1:9">
      <c r="A7319">
        <v>7318</v>
      </c>
      <c r="B7319" t="s">
        <v>764</v>
      </c>
      <c r="C7319" t="s">
        <v>757</v>
      </c>
      <c r="D7319">
        <v>2042</v>
      </c>
      <c r="E7319">
        <v>181.36109070000001</v>
      </c>
      <c r="F7319" t="s">
        <v>753</v>
      </c>
      <c r="G7319" t="s">
        <v>775</v>
      </c>
      <c r="H7319" t="s">
        <v>767</v>
      </c>
      <c r="I7319" t="s">
        <v>778</v>
      </c>
    </row>
    <row r="7320" spans="1:9">
      <c r="A7320">
        <v>7319</v>
      </c>
      <c r="B7320" t="s">
        <v>764</v>
      </c>
      <c r="C7320" t="s">
        <v>757</v>
      </c>
      <c r="D7320">
        <v>2043</v>
      </c>
      <c r="E7320">
        <v>181.4215993</v>
      </c>
      <c r="F7320" t="s">
        <v>753</v>
      </c>
      <c r="G7320" t="s">
        <v>775</v>
      </c>
      <c r="H7320" t="s">
        <v>767</v>
      </c>
      <c r="I7320" t="s">
        <v>778</v>
      </c>
    </row>
    <row r="7321" spans="1:9">
      <c r="A7321">
        <v>7320</v>
      </c>
      <c r="B7321" t="s">
        <v>764</v>
      </c>
      <c r="C7321" t="s">
        <v>757</v>
      </c>
      <c r="D7321">
        <v>2044</v>
      </c>
      <c r="E7321">
        <v>181.40870620000001</v>
      </c>
      <c r="F7321" t="s">
        <v>753</v>
      </c>
      <c r="G7321" t="s">
        <v>775</v>
      </c>
      <c r="H7321" t="s">
        <v>767</v>
      </c>
      <c r="I7321" t="s">
        <v>778</v>
      </c>
    </row>
    <row r="7322" spans="1:9">
      <c r="A7322">
        <v>7321</v>
      </c>
      <c r="B7322" t="s">
        <v>764</v>
      </c>
      <c r="C7322" t="s">
        <v>757</v>
      </c>
      <c r="D7322">
        <v>2045</v>
      </c>
      <c r="E7322">
        <v>181.3963866</v>
      </c>
      <c r="F7322" t="s">
        <v>753</v>
      </c>
      <c r="G7322" t="s">
        <v>775</v>
      </c>
      <c r="H7322" t="s">
        <v>767</v>
      </c>
      <c r="I7322" t="s">
        <v>778</v>
      </c>
    </row>
    <row r="7323" spans="1:9">
      <c r="A7323">
        <v>7322</v>
      </c>
      <c r="B7323" t="s">
        <v>764</v>
      </c>
      <c r="C7323" t="s">
        <v>757</v>
      </c>
      <c r="D7323">
        <v>2046</v>
      </c>
      <c r="E7323">
        <v>182.11212090000001</v>
      </c>
      <c r="F7323" t="s">
        <v>753</v>
      </c>
      <c r="G7323" t="s">
        <v>775</v>
      </c>
      <c r="H7323" t="s">
        <v>767</v>
      </c>
      <c r="I7323" t="s">
        <v>778</v>
      </c>
    </row>
    <row r="7324" spans="1:9">
      <c r="A7324">
        <v>7323</v>
      </c>
      <c r="B7324" t="s">
        <v>764</v>
      </c>
      <c r="C7324" t="s">
        <v>757</v>
      </c>
      <c r="D7324">
        <v>2047</v>
      </c>
      <c r="E7324">
        <v>182.8285061</v>
      </c>
      <c r="F7324" t="s">
        <v>753</v>
      </c>
      <c r="G7324" t="s">
        <v>775</v>
      </c>
      <c r="H7324" t="s">
        <v>767</v>
      </c>
      <c r="I7324" t="s">
        <v>778</v>
      </c>
    </row>
    <row r="7325" spans="1:9">
      <c r="A7325">
        <v>7324</v>
      </c>
      <c r="B7325" t="s">
        <v>764</v>
      </c>
      <c r="C7325" t="s">
        <v>757</v>
      </c>
      <c r="D7325">
        <v>2048</v>
      </c>
      <c r="E7325">
        <v>183.54895500000001</v>
      </c>
      <c r="F7325" t="s">
        <v>753</v>
      </c>
      <c r="G7325" t="s">
        <v>775</v>
      </c>
      <c r="H7325" t="s">
        <v>767</v>
      </c>
      <c r="I7325" t="s">
        <v>778</v>
      </c>
    </row>
    <row r="7326" spans="1:9">
      <c r="A7326">
        <v>7325</v>
      </c>
      <c r="B7326" t="s">
        <v>764</v>
      </c>
      <c r="C7326" t="s">
        <v>757</v>
      </c>
      <c r="D7326">
        <v>2049</v>
      </c>
      <c r="E7326">
        <v>184.1827432</v>
      </c>
      <c r="F7326" t="s">
        <v>753</v>
      </c>
      <c r="G7326" t="s">
        <v>775</v>
      </c>
      <c r="H7326" t="s">
        <v>767</v>
      </c>
      <c r="I7326" t="s">
        <v>778</v>
      </c>
    </row>
    <row r="7327" spans="1:9">
      <c r="A7327">
        <v>7326</v>
      </c>
      <c r="B7327" t="s">
        <v>764</v>
      </c>
      <c r="C7327" t="s">
        <v>757</v>
      </c>
      <c r="D7327">
        <v>2050</v>
      </c>
      <c r="E7327">
        <v>184.32731559999999</v>
      </c>
      <c r="F7327" t="s">
        <v>753</v>
      </c>
      <c r="G7327" t="s">
        <v>775</v>
      </c>
      <c r="H7327" t="s">
        <v>767</v>
      </c>
      <c r="I7327" t="s">
        <v>778</v>
      </c>
    </row>
  </sheetData>
  <autoFilter ref="B1:I7327" xr:uid="{A555BA08-FDD2-4619-B60D-09D93F0839C6}">
    <sortState xmlns:xlrd2="http://schemas.microsoft.com/office/spreadsheetml/2017/richdata2" ref="B2:I7327">
      <sortCondition ref="I1:I7327"/>
    </sortState>
  </autoFilter>
  <pageMargins left="0.7" right="0.7" top="0.75" bottom="0.75" header="0.3" footer="0.3"/>
  <headerFooter>
    <oddHeader>&amp;C&amp;"Calibri"&amp;12&amp;K000000 UNCLASSIFIED&amp;1#_x000D_</oddHeader>
    <oddFooter>&amp;C_x000D_&amp;1#&amp;"Calibri"&amp;12&amp;K000000 UNCLASSIFIED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EE881-CFA5-4047-861E-26ECFB77DFDE}">
  <dimension ref="A1:AE30"/>
  <sheetViews>
    <sheetView workbookViewId="0">
      <selection activeCell="A13" sqref="A13"/>
    </sheetView>
  </sheetViews>
  <sheetFormatPr defaultRowHeight="15"/>
  <cols>
    <col min="1" max="1" width="28.42578125" bestFit="1" customWidth="1"/>
    <col min="2" max="2" width="15.5703125" bestFit="1" customWidth="1"/>
    <col min="3" max="6" width="11.85546875" bestFit="1" customWidth="1"/>
    <col min="7" max="7" width="10.85546875" bestFit="1" customWidth="1"/>
    <col min="8" max="15" width="11.85546875" bestFit="1" customWidth="1"/>
    <col min="16" max="16" width="10.85546875" bestFit="1" customWidth="1"/>
    <col min="17" max="19" width="11.85546875" bestFit="1" customWidth="1"/>
    <col min="20" max="20" width="10.85546875" bestFit="1" customWidth="1"/>
    <col min="21" max="22" width="11.85546875" bestFit="1" customWidth="1"/>
    <col min="23" max="23" width="10.85546875" bestFit="1" customWidth="1"/>
    <col min="24" max="32" width="11.85546875" bestFit="1" customWidth="1"/>
    <col min="33" max="62" width="4.85546875" bestFit="1" customWidth="1"/>
    <col min="63" max="63" width="10.7109375" bestFit="1" customWidth="1"/>
  </cols>
  <sheetData>
    <row r="1" spans="1:30">
      <c r="B1">
        <v>2022</v>
      </c>
      <c r="C1">
        <v>2023</v>
      </c>
      <c r="D1">
        <v>2024</v>
      </c>
      <c r="E1">
        <v>2025</v>
      </c>
      <c r="F1">
        <v>2026</v>
      </c>
      <c r="G1">
        <v>2027</v>
      </c>
      <c r="H1">
        <v>2028</v>
      </c>
      <c r="I1">
        <v>2029</v>
      </c>
      <c r="J1">
        <v>2030</v>
      </c>
      <c r="K1">
        <v>2031</v>
      </c>
      <c r="L1">
        <v>2032</v>
      </c>
      <c r="M1">
        <v>2033</v>
      </c>
      <c r="N1">
        <v>2034</v>
      </c>
      <c r="O1">
        <v>2035</v>
      </c>
      <c r="P1">
        <v>2036</v>
      </c>
      <c r="Q1">
        <v>2037</v>
      </c>
      <c r="R1">
        <v>2038</v>
      </c>
      <c r="S1">
        <v>2039</v>
      </c>
      <c r="T1">
        <v>2040</v>
      </c>
      <c r="U1">
        <v>2041</v>
      </c>
      <c r="V1">
        <v>2042</v>
      </c>
      <c r="W1">
        <v>2043</v>
      </c>
      <c r="X1">
        <v>2044</v>
      </c>
      <c r="Y1">
        <v>2045</v>
      </c>
      <c r="Z1">
        <v>2046</v>
      </c>
      <c r="AA1">
        <v>2047</v>
      </c>
      <c r="AB1">
        <v>2048</v>
      </c>
      <c r="AC1">
        <v>2049</v>
      </c>
      <c r="AD1">
        <v>2050</v>
      </c>
    </row>
    <row r="2" spans="1:30">
      <c r="A2" t="s">
        <v>779</v>
      </c>
      <c r="B2" s="11">
        <f t="shared" ref="B2:AD2" si="0">B24</f>
        <v>13685.824827467157</v>
      </c>
      <c r="C2" s="11">
        <f t="shared" si="0"/>
        <v>14155.56307837227</v>
      </c>
      <c r="D2" s="11">
        <f t="shared" si="0"/>
        <v>14017.367090509999</v>
      </c>
      <c r="E2" s="11">
        <f t="shared" si="0"/>
        <v>13939.121786850001</v>
      </c>
      <c r="F2" s="11">
        <f t="shared" si="0"/>
        <v>13912.644448759998</v>
      </c>
      <c r="G2" s="11">
        <f t="shared" si="0"/>
        <v>13871.29908219</v>
      </c>
      <c r="H2" s="11">
        <f t="shared" si="0"/>
        <v>13799.60712228</v>
      </c>
      <c r="I2" s="11">
        <f t="shared" si="0"/>
        <v>13716.285780819999</v>
      </c>
      <c r="J2" s="11">
        <f t="shared" si="0"/>
        <v>13577.120474809999</v>
      </c>
      <c r="K2" s="11">
        <f t="shared" si="0"/>
        <v>13423.845277630002</v>
      </c>
      <c r="L2" s="11">
        <f t="shared" si="0"/>
        <v>13257.59110455</v>
      </c>
      <c r="M2" s="11">
        <f t="shared" si="0"/>
        <v>13018.674120080001</v>
      </c>
      <c r="N2" s="11">
        <f t="shared" si="0"/>
        <v>12768.087961720001</v>
      </c>
      <c r="O2" s="11">
        <f t="shared" si="0"/>
        <v>12429.290348229999</v>
      </c>
      <c r="P2" s="11">
        <f t="shared" si="0"/>
        <v>12141.262609989999</v>
      </c>
      <c r="Q2" s="11">
        <f t="shared" si="0"/>
        <v>11775.749691770001</v>
      </c>
      <c r="R2" s="11">
        <f t="shared" si="0"/>
        <v>11379.16151568</v>
      </c>
      <c r="S2" s="11">
        <f t="shared" si="0"/>
        <v>11012.89163009</v>
      </c>
      <c r="T2" s="11">
        <f t="shared" si="0"/>
        <v>10644.449618830002</v>
      </c>
      <c r="U2" s="11">
        <f t="shared" si="0"/>
        <v>10298.968666519999</v>
      </c>
      <c r="V2" s="11">
        <f t="shared" si="0"/>
        <v>9977.2916393600008</v>
      </c>
      <c r="W2" s="11">
        <f t="shared" si="0"/>
        <v>9577.4956807499984</v>
      </c>
      <c r="X2" s="11">
        <f t="shared" si="0"/>
        <v>9257.3112885800001</v>
      </c>
      <c r="Y2" s="11">
        <f t="shared" si="0"/>
        <v>8922.6329973699994</v>
      </c>
      <c r="Z2" s="11">
        <f t="shared" si="0"/>
        <v>8593.7282306400011</v>
      </c>
      <c r="AA2" s="11">
        <f t="shared" si="0"/>
        <v>8295.2820094800009</v>
      </c>
      <c r="AB2" s="11">
        <f t="shared" si="0"/>
        <v>7947.1025858700004</v>
      </c>
      <c r="AC2" s="11">
        <f t="shared" si="0"/>
        <v>7614.5294063299998</v>
      </c>
      <c r="AD2" s="11">
        <f t="shared" si="0"/>
        <v>7349.86221355</v>
      </c>
    </row>
    <row r="3" spans="1:30">
      <c r="A3" t="s">
        <v>780</v>
      </c>
      <c r="B3" s="11">
        <f t="shared" ref="B3:AD3" si="1">B25</f>
        <v>15390.177588376097</v>
      </c>
      <c r="C3" s="11">
        <f t="shared" si="1"/>
        <v>14695.402444610721</v>
      </c>
      <c r="D3" s="11">
        <f t="shared" si="1"/>
        <v>15103.731388099999</v>
      </c>
      <c r="E3" s="11">
        <f t="shared" si="1"/>
        <v>14212.951181099999</v>
      </c>
      <c r="F3" s="11">
        <f t="shared" si="1"/>
        <v>14245.1330862</v>
      </c>
      <c r="G3" s="11">
        <f t="shared" si="1"/>
        <v>14153.198501899999</v>
      </c>
      <c r="H3" s="11">
        <f t="shared" si="1"/>
        <v>13362.285488399999</v>
      </c>
      <c r="I3" s="11">
        <f t="shared" si="1"/>
        <v>12935.0415484</v>
      </c>
      <c r="J3" s="11">
        <f t="shared" si="1"/>
        <v>12461.867654599999</v>
      </c>
      <c r="K3" s="11">
        <f t="shared" si="1"/>
        <v>12177.190499899998</v>
      </c>
      <c r="L3" s="11">
        <f t="shared" si="1"/>
        <v>11823.26434061</v>
      </c>
      <c r="M3" s="11">
        <f t="shared" si="1"/>
        <v>11519.14700175</v>
      </c>
      <c r="N3" s="11">
        <f t="shared" si="1"/>
        <v>11185.237309919999</v>
      </c>
      <c r="O3" s="11">
        <f t="shared" si="1"/>
        <v>10821.29385808</v>
      </c>
      <c r="P3" s="11">
        <f t="shared" si="1"/>
        <v>10553.722580129999</v>
      </c>
      <c r="Q3" s="11">
        <f t="shared" si="1"/>
        <v>10191.701235129998</v>
      </c>
      <c r="R3" s="11">
        <f t="shared" si="1"/>
        <v>10044.97149575</v>
      </c>
      <c r="S3" s="11">
        <f t="shared" si="1"/>
        <v>10283.420560859999</v>
      </c>
      <c r="T3" s="11">
        <f t="shared" si="1"/>
        <v>10232.565589739999</v>
      </c>
      <c r="U3" s="11">
        <f t="shared" si="1"/>
        <v>9957.7842064200013</v>
      </c>
      <c r="V3" s="11">
        <f t="shared" si="1"/>
        <v>9784.4248893299991</v>
      </c>
      <c r="W3" s="11">
        <f t="shared" si="1"/>
        <v>9842.2984495000019</v>
      </c>
      <c r="X3" s="11">
        <f t="shared" si="1"/>
        <v>9879.6870553999997</v>
      </c>
      <c r="Y3" s="11">
        <f t="shared" si="1"/>
        <v>9582.4997130699994</v>
      </c>
      <c r="Z3" s="11">
        <f t="shared" si="1"/>
        <v>9507.1702567100001</v>
      </c>
      <c r="AA3" s="11">
        <f t="shared" si="1"/>
        <v>9671.7625075899996</v>
      </c>
      <c r="AB3" s="11">
        <f t="shared" si="1"/>
        <v>10221.937647750001</v>
      </c>
      <c r="AC3" s="11">
        <f t="shared" si="1"/>
        <v>10216.12068502</v>
      </c>
      <c r="AD3" s="11">
        <f t="shared" si="1"/>
        <v>10209.828421640001</v>
      </c>
    </row>
    <row r="4" spans="1:30">
      <c r="A4" t="s">
        <v>152</v>
      </c>
      <c r="B4" s="11">
        <f t="shared" ref="B4:AD4" si="2">B26</f>
        <v>4443.9126148079313</v>
      </c>
      <c r="C4" s="11">
        <f t="shared" si="2"/>
        <v>4031.5158347604774</v>
      </c>
      <c r="D4" s="11">
        <f t="shared" si="2"/>
        <v>4022.8354929399998</v>
      </c>
      <c r="E4" s="11">
        <f t="shared" si="2"/>
        <v>4095.7180351200004</v>
      </c>
      <c r="F4" s="11">
        <f t="shared" si="2"/>
        <v>3361.4272936400002</v>
      </c>
      <c r="G4" s="11">
        <f t="shared" si="2"/>
        <v>3075.4438258800001</v>
      </c>
      <c r="H4" s="11">
        <f t="shared" si="2"/>
        <v>2949.1271579200002</v>
      </c>
      <c r="I4" s="11">
        <f t="shared" si="2"/>
        <v>2908.9661557299996</v>
      </c>
      <c r="J4" s="11">
        <f t="shared" si="2"/>
        <v>2911.38671574</v>
      </c>
      <c r="K4" s="11">
        <f t="shared" si="2"/>
        <v>2912.8900653200003</v>
      </c>
      <c r="L4" s="11">
        <f t="shared" si="2"/>
        <v>2864.4933112100002</v>
      </c>
      <c r="M4" s="11">
        <f t="shared" si="2"/>
        <v>2865.9607701499999</v>
      </c>
      <c r="N4" s="11">
        <f t="shared" si="2"/>
        <v>2832.4784196400001</v>
      </c>
      <c r="O4" s="11">
        <f t="shared" si="2"/>
        <v>2820.6737351400002</v>
      </c>
      <c r="P4" s="11">
        <f t="shared" si="2"/>
        <v>2792.1742849699999</v>
      </c>
      <c r="Q4" s="11">
        <f t="shared" si="2"/>
        <v>2790.7569225900002</v>
      </c>
      <c r="R4" s="11">
        <f t="shared" si="2"/>
        <v>2736.7133130100001</v>
      </c>
      <c r="S4" s="11">
        <f t="shared" si="2"/>
        <v>2717.1104037</v>
      </c>
      <c r="T4" s="11">
        <f t="shared" si="2"/>
        <v>2657.1563554200002</v>
      </c>
      <c r="U4" s="11">
        <f t="shared" si="2"/>
        <v>2655.9324015999996</v>
      </c>
      <c r="V4" s="11">
        <f t="shared" si="2"/>
        <v>2625.1189751599995</v>
      </c>
      <c r="W4" s="11">
        <f t="shared" si="2"/>
        <v>2642.3037345800003</v>
      </c>
      <c r="X4" s="11">
        <f t="shared" si="2"/>
        <v>2643.95289103</v>
      </c>
      <c r="Y4" s="11">
        <f t="shared" si="2"/>
        <v>2620.6979010900004</v>
      </c>
      <c r="Z4" s="11">
        <f t="shared" si="2"/>
        <v>2595.2032811699996</v>
      </c>
      <c r="AA4" s="11">
        <f t="shared" si="2"/>
        <v>2567.9674971699997</v>
      </c>
      <c r="AB4" s="11">
        <f t="shared" si="2"/>
        <v>2553.6686922000004</v>
      </c>
      <c r="AC4" s="11">
        <f t="shared" si="2"/>
        <v>2541.7399153599999</v>
      </c>
      <c r="AD4" s="11">
        <f t="shared" si="2"/>
        <v>2530.9831806499997</v>
      </c>
    </row>
    <row r="5" spans="1:30">
      <c r="A5" s="509" t="s">
        <v>139</v>
      </c>
      <c r="B5" s="11">
        <f t="shared" ref="B5:AD5" si="3">B27</f>
        <v>41521.430237398563</v>
      </c>
      <c r="C5" s="11">
        <f t="shared" si="3"/>
        <v>40612.998844543239</v>
      </c>
      <c r="D5" s="11">
        <f t="shared" si="3"/>
        <v>40433.749827300002</v>
      </c>
      <c r="E5" s="11">
        <f t="shared" si="3"/>
        <v>40437.838247300002</v>
      </c>
      <c r="F5" s="11">
        <f t="shared" si="3"/>
        <v>40444.829818899998</v>
      </c>
      <c r="G5" s="11">
        <f t="shared" si="3"/>
        <v>40357.633947199996</v>
      </c>
      <c r="H5" s="11">
        <f t="shared" si="3"/>
        <v>40366.505075000001</v>
      </c>
      <c r="I5" s="11">
        <f t="shared" si="3"/>
        <v>40022.459870599996</v>
      </c>
      <c r="J5" s="11">
        <f t="shared" si="3"/>
        <v>39693.616606899996</v>
      </c>
      <c r="K5" s="11">
        <f t="shared" si="3"/>
        <v>39393.341778199996</v>
      </c>
      <c r="L5" s="11">
        <f t="shared" si="3"/>
        <v>39103.779199500001</v>
      </c>
      <c r="M5" s="11">
        <f t="shared" si="3"/>
        <v>38797.543872800001</v>
      </c>
      <c r="N5" s="11">
        <f t="shared" si="3"/>
        <v>38499.856874099998</v>
      </c>
      <c r="O5" s="11">
        <f t="shared" si="3"/>
        <v>38201.882238400001</v>
      </c>
      <c r="P5" s="11">
        <f t="shared" si="3"/>
        <v>37912.896578699998</v>
      </c>
      <c r="Q5" s="11">
        <f t="shared" si="3"/>
        <v>37607.487164099999</v>
      </c>
      <c r="R5" s="11">
        <f t="shared" si="3"/>
        <v>37310.709249600004</v>
      </c>
      <c r="S5" s="11">
        <f t="shared" si="3"/>
        <v>37013.9580059</v>
      </c>
      <c r="T5" s="11">
        <f t="shared" si="3"/>
        <v>36725.8682854</v>
      </c>
      <c r="U5" s="11">
        <f t="shared" si="3"/>
        <v>36420.795002799998</v>
      </c>
      <c r="V5" s="11">
        <f t="shared" si="3"/>
        <v>36125.658702499997</v>
      </c>
      <c r="W5" s="11">
        <f t="shared" si="3"/>
        <v>35830.6495001</v>
      </c>
      <c r="X5" s="11">
        <f t="shared" si="3"/>
        <v>35544.440803800004</v>
      </c>
      <c r="Y5" s="11">
        <f t="shared" si="3"/>
        <v>35241.681011599998</v>
      </c>
      <c r="Z5" s="11">
        <f t="shared" si="3"/>
        <v>34947.659986300001</v>
      </c>
      <c r="AA5" s="11">
        <f t="shared" si="3"/>
        <v>34653.681403099996</v>
      </c>
      <c r="AB5" s="11">
        <f t="shared" si="3"/>
        <v>34368.505428900004</v>
      </c>
      <c r="AC5" s="11">
        <f t="shared" si="3"/>
        <v>34066.071468800001</v>
      </c>
      <c r="AD5" s="11">
        <f t="shared" si="3"/>
        <v>33763.821937499997</v>
      </c>
    </row>
    <row r="6" spans="1:30">
      <c r="A6" t="s">
        <v>153</v>
      </c>
      <c r="B6" s="11">
        <f t="shared" ref="B6:AD6" si="4">B28</f>
        <v>3097.7254276400004</v>
      </c>
      <c r="C6" s="11">
        <f t="shared" si="4"/>
        <v>3081.6484896900001</v>
      </c>
      <c r="D6" s="11">
        <f t="shared" si="4"/>
        <v>3086.2272303300001</v>
      </c>
      <c r="E6" s="11">
        <f t="shared" si="4"/>
        <v>3049.73436795</v>
      </c>
      <c r="F6" s="11">
        <f t="shared" si="4"/>
        <v>3045.68472281</v>
      </c>
      <c r="G6" s="11">
        <f t="shared" si="4"/>
        <v>2919.12901096</v>
      </c>
      <c r="H6" s="11">
        <f t="shared" si="4"/>
        <v>2803.4606182699999</v>
      </c>
      <c r="I6" s="11">
        <f t="shared" si="4"/>
        <v>2706.07487799</v>
      </c>
      <c r="J6" s="11">
        <f t="shared" si="4"/>
        <v>2611.1871311499999</v>
      </c>
      <c r="K6" s="11">
        <f t="shared" si="4"/>
        <v>2514.0745386499998</v>
      </c>
      <c r="L6" s="11">
        <f t="shared" si="4"/>
        <v>2460.21905075</v>
      </c>
      <c r="M6" s="11">
        <f t="shared" si="4"/>
        <v>2405.7511384700001</v>
      </c>
      <c r="N6" s="11">
        <f t="shared" si="4"/>
        <v>2355.0917509199999</v>
      </c>
      <c r="O6" s="11">
        <f t="shared" si="4"/>
        <v>2308.4100908</v>
      </c>
      <c r="P6" s="11">
        <f t="shared" si="4"/>
        <v>2289.1560644000001</v>
      </c>
      <c r="Q6" s="11">
        <f t="shared" si="4"/>
        <v>2281.7567194900003</v>
      </c>
      <c r="R6" s="11">
        <f t="shared" si="4"/>
        <v>2275.3686164400001</v>
      </c>
      <c r="S6" s="11">
        <f t="shared" si="4"/>
        <v>2270.5892753200001</v>
      </c>
      <c r="T6" s="11">
        <f t="shared" si="4"/>
        <v>2263.1530880099999</v>
      </c>
      <c r="U6" s="11">
        <f t="shared" si="4"/>
        <v>2264.6802271799997</v>
      </c>
      <c r="V6" s="11">
        <f t="shared" si="4"/>
        <v>2266.6602546399999</v>
      </c>
      <c r="W6" s="11">
        <f t="shared" si="4"/>
        <v>2272.85363164</v>
      </c>
      <c r="X6" s="11">
        <f t="shared" si="4"/>
        <v>2281.3652671700002</v>
      </c>
      <c r="Y6" s="11">
        <f t="shared" si="4"/>
        <v>2292.1627162499999</v>
      </c>
      <c r="Z6" s="11">
        <f t="shared" si="4"/>
        <v>2307.0528290000002</v>
      </c>
      <c r="AA6" s="11">
        <f t="shared" si="4"/>
        <v>2320.51743111</v>
      </c>
      <c r="AB6" s="11">
        <f t="shared" si="4"/>
        <v>2332.8009801500002</v>
      </c>
      <c r="AC6" s="11">
        <f t="shared" si="4"/>
        <v>2343.79843802</v>
      </c>
      <c r="AD6" s="11">
        <f t="shared" si="4"/>
        <v>2352.2612929899997</v>
      </c>
    </row>
    <row r="7" spans="1:30">
      <c r="A7" t="s">
        <v>781</v>
      </c>
      <c r="B7" s="11">
        <f t="shared" ref="B7:AD7" si="5">B29</f>
        <v>-5357.5696641499999</v>
      </c>
      <c r="C7" s="11">
        <f t="shared" si="5"/>
        <v>-5279.6188310300004</v>
      </c>
      <c r="D7" s="11">
        <f t="shared" si="5"/>
        <v>-6777.5551210499998</v>
      </c>
      <c r="E7" s="11">
        <f t="shared" si="5"/>
        <v>-7390.29773105</v>
      </c>
      <c r="F7" s="11">
        <f t="shared" si="5"/>
        <v>-9241.4842120499998</v>
      </c>
      <c r="G7" s="11">
        <f t="shared" si="5"/>
        <v>-10965.579571050001</v>
      </c>
      <c r="H7" s="11">
        <f t="shared" si="5"/>
        <v>-13127.18228105</v>
      </c>
      <c r="I7" s="11">
        <f t="shared" si="5"/>
        <v>-15060.97445105</v>
      </c>
      <c r="J7" s="11">
        <f t="shared" si="5"/>
        <v>-16433.912091050002</v>
      </c>
      <c r="K7" s="11">
        <f t="shared" si="5"/>
        <v>-17445.547331050002</v>
      </c>
      <c r="L7" s="11">
        <f t="shared" si="5"/>
        <v>-18081.84004105</v>
      </c>
      <c r="M7" s="11">
        <f t="shared" si="5"/>
        <v>-18660.708931050001</v>
      </c>
      <c r="N7" s="11">
        <f t="shared" si="5"/>
        <v>-19498.171481050002</v>
      </c>
      <c r="O7" s="11">
        <f t="shared" si="5"/>
        <v>-20324.96851105</v>
      </c>
      <c r="P7" s="11">
        <f t="shared" si="5"/>
        <v>-21399.143521050002</v>
      </c>
      <c r="Q7" s="11">
        <f t="shared" si="5"/>
        <v>-23830.06064105</v>
      </c>
      <c r="R7" s="11">
        <f t="shared" si="5"/>
        <v>-25227.674751049999</v>
      </c>
      <c r="S7" s="11">
        <f t="shared" si="5"/>
        <v>-26554.917301050002</v>
      </c>
      <c r="T7" s="11">
        <f t="shared" si="5"/>
        <v>-27896.890641050002</v>
      </c>
      <c r="U7" s="11">
        <f t="shared" si="5"/>
        <v>-29037.843251050002</v>
      </c>
      <c r="V7" s="11">
        <f t="shared" si="5"/>
        <v>-30155.902481050001</v>
      </c>
      <c r="W7" s="11">
        <f t="shared" si="5"/>
        <v>-30873.278501050001</v>
      </c>
      <c r="X7" s="11">
        <f t="shared" si="5"/>
        <v>-31007.889931050002</v>
      </c>
      <c r="Y7" s="11">
        <f t="shared" si="5"/>
        <v>-30985.557091049999</v>
      </c>
      <c r="Z7" s="11">
        <f t="shared" si="5"/>
        <v>-29893.168831049999</v>
      </c>
      <c r="AA7" s="11">
        <f t="shared" si="5"/>
        <v>-28839.143211049999</v>
      </c>
      <c r="AB7" s="11">
        <f t="shared" si="5"/>
        <v>-28335.276271049999</v>
      </c>
      <c r="AC7" s="11">
        <f t="shared" si="5"/>
        <v>-27622.412371049999</v>
      </c>
      <c r="AD7" s="11">
        <f t="shared" si="5"/>
        <v>-28053.641561050001</v>
      </c>
    </row>
    <row r="8" spans="1:30">
      <c r="A8" t="s">
        <v>680</v>
      </c>
      <c r="B8" s="81">
        <f t="shared" ref="B8:AD8" si="6">SUM(B2:B7)</f>
        <v>72781.501031539752</v>
      </c>
      <c r="C8" s="81">
        <f t="shared" si="6"/>
        <v>71297.50986094671</v>
      </c>
      <c r="D8" s="81">
        <f t="shared" si="6"/>
        <v>69886.35590812999</v>
      </c>
      <c r="E8" s="81">
        <f t="shared" si="6"/>
        <v>68345.065887270001</v>
      </c>
      <c r="F8" s="81">
        <f t="shared" si="6"/>
        <v>65768.235158259995</v>
      </c>
      <c r="G8" s="81">
        <f t="shared" si="6"/>
        <v>63411.124797079981</v>
      </c>
      <c r="H8" s="81">
        <f t="shared" si="6"/>
        <v>60153.803180819988</v>
      </c>
      <c r="I8" s="81">
        <f t="shared" si="6"/>
        <v>57227.853782489998</v>
      </c>
      <c r="J8" s="81">
        <f t="shared" si="6"/>
        <v>54821.266492149982</v>
      </c>
      <c r="K8" s="81">
        <f t="shared" si="6"/>
        <v>52975.794828649996</v>
      </c>
      <c r="L8" s="81">
        <f t="shared" si="6"/>
        <v>51427.506965570006</v>
      </c>
      <c r="M8" s="81">
        <f t="shared" si="6"/>
        <v>49946.367972199994</v>
      </c>
      <c r="N8" s="81">
        <f t="shared" si="6"/>
        <v>48142.580835250003</v>
      </c>
      <c r="O8" s="81">
        <f t="shared" si="6"/>
        <v>46256.581759599998</v>
      </c>
      <c r="P8" s="81">
        <f t="shared" si="6"/>
        <v>44290.068597139994</v>
      </c>
      <c r="Q8" s="81">
        <f t="shared" si="6"/>
        <v>40817.391092029997</v>
      </c>
      <c r="R8" s="81">
        <f t="shared" si="6"/>
        <v>38519.249439430001</v>
      </c>
      <c r="S8" s="81">
        <f t="shared" si="6"/>
        <v>36743.052574819994</v>
      </c>
      <c r="T8" s="81">
        <f t="shared" si="6"/>
        <v>34626.302296349997</v>
      </c>
      <c r="U8" s="81">
        <f t="shared" si="6"/>
        <v>32560.317253469995</v>
      </c>
      <c r="V8" s="81">
        <f t="shared" si="6"/>
        <v>30623.251979939992</v>
      </c>
      <c r="W8" s="81">
        <f t="shared" si="6"/>
        <v>29292.322495519998</v>
      </c>
      <c r="X8" s="81">
        <f t="shared" si="6"/>
        <v>28598.867374930003</v>
      </c>
      <c r="Y8" s="81">
        <f t="shared" si="6"/>
        <v>27674.117248329992</v>
      </c>
      <c r="Z8" s="81">
        <f t="shared" si="6"/>
        <v>28057.645752770008</v>
      </c>
      <c r="AA8" s="81">
        <f t="shared" si="6"/>
        <v>28670.067637399992</v>
      </c>
      <c r="AB8" s="81">
        <f t="shared" si="6"/>
        <v>29088.739063820012</v>
      </c>
      <c r="AC8" s="81">
        <f t="shared" si="6"/>
        <v>29159.847542479998</v>
      </c>
      <c r="AD8" s="81">
        <f t="shared" si="6"/>
        <v>28153.115485279999</v>
      </c>
    </row>
    <row r="9" spans="1:30">
      <c r="A9" t="s">
        <v>172</v>
      </c>
      <c r="B9" s="81">
        <f t="shared" ref="B9:AD9" si="7">SUM(B2:B6)</f>
        <v>78139.070695689748</v>
      </c>
      <c r="C9" s="81">
        <f t="shared" si="7"/>
        <v>76577.128691976715</v>
      </c>
      <c r="D9" s="81">
        <f t="shared" si="7"/>
        <v>76663.911029179988</v>
      </c>
      <c r="E9" s="81">
        <f t="shared" si="7"/>
        <v>75735.36361832</v>
      </c>
      <c r="F9" s="81">
        <f t="shared" si="7"/>
        <v>75009.719370309991</v>
      </c>
      <c r="G9" s="81">
        <f t="shared" si="7"/>
        <v>74376.704368129984</v>
      </c>
      <c r="H9" s="81">
        <f t="shared" si="7"/>
        <v>73280.98546186999</v>
      </c>
      <c r="I9" s="81">
        <f t="shared" si="7"/>
        <v>72288.82823354</v>
      </c>
      <c r="J9" s="81">
        <f t="shared" si="7"/>
        <v>71255.178583199988</v>
      </c>
      <c r="K9" s="81">
        <f t="shared" si="7"/>
        <v>70421.342159699998</v>
      </c>
      <c r="L9" s="81">
        <f t="shared" si="7"/>
        <v>69509.34700662001</v>
      </c>
      <c r="M9" s="81">
        <f t="shared" si="7"/>
        <v>68607.076903249996</v>
      </c>
      <c r="N9" s="81">
        <f t="shared" si="7"/>
        <v>67640.752316300001</v>
      </c>
      <c r="O9" s="81">
        <f t="shared" si="7"/>
        <v>66581.550270649997</v>
      </c>
      <c r="P9" s="81">
        <f t="shared" si="7"/>
        <v>65689.21211819</v>
      </c>
      <c r="Q9" s="81">
        <f t="shared" si="7"/>
        <v>64647.451733080001</v>
      </c>
      <c r="R9" s="81">
        <f t="shared" si="7"/>
        <v>63746.92419048</v>
      </c>
      <c r="S9" s="81">
        <f t="shared" si="7"/>
        <v>63297.969875869996</v>
      </c>
      <c r="T9" s="81">
        <f t="shared" si="7"/>
        <v>62523.192937400003</v>
      </c>
      <c r="U9" s="81">
        <f t="shared" si="7"/>
        <v>61598.160504519998</v>
      </c>
      <c r="V9" s="81">
        <f t="shared" si="7"/>
        <v>60779.154460989994</v>
      </c>
      <c r="W9" s="81">
        <f t="shared" si="7"/>
        <v>60165.60099657</v>
      </c>
      <c r="X9" s="81">
        <f t="shared" si="7"/>
        <v>59606.757305980005</v>
      </c>
      <c r="Y9" s="81">
        <f t="shared" si="7"/>
        <v>58659.674339379992</v>
      </c>
      <c r="Z9" s="81">
        <f t="shared" si="7"/>
        <v>57950.814583820007</v>
      </c>
      <c r="AA9" s="81">
        <f t="shared" si="7"/>
        <v>57509.210848449991</v>
      </c>
      <c r="AB9" s="81">
        <f t="shared" si="7"/>
        <v>57424.015334870011</v>
      </c>
      <c r="AC9" s="81">
        <f t="shared" si="7"/>
        <v>56782.259913529997</v>
      </c>
      <c r="AD9" s="81">
        <f t="shared" si="7"/>
        <v>56206.75704633</v>
      </c>
    </row>
    <row r="10" spans="1:30">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row>
    <row r="11" spans="1:30">
      <c r="A11" s="207" t="s">
        <v>782</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row>
    <row r="12" spans="1:30">
      <c r="A12" t="s">
        <v>783</v>
      </c>
      <c r="B12" s="11">
        <v>1415.7373229776347</v>
      </c>
      <c r="C12" s="11">
        <v>1395.2102952012981</v>
      </c>
      <c r="D12" s="11">
        <v>1376.7148602047291</v>
      </c>
      <c r="E12" s="11">
        <v>1337.0564462656446</v>
      </c>
      <c r="F12" s="11">
        <v>1308.907483206182</v>
      </c>
      <c r="G12" s="11">
        <v>1156.5260350378333</v>
      </c>
      <c r="H12" s="11">
        <v>1012.1815825258948</v>
      </c>
      <c r="I12" s="11">
        <v>887.9707420120418</v>
      </c>
      <c r="J12" s="11">
        <v>770.52946062136118</v>
      </c>
      <c r="K12" s="11">
        <v>658.31722332937375</v>
      </c>
      <c r="L12" s="11">
        <v>588.39458895135294</v>
      </c>
      <c r="M12" s="11">
        <v>530.22861385470242</v>
      </c>
      <c r="N12" s="11">
        <v>476.18246669393295</v>
      </c>
      <c r="O12" s="11">
        <v>425.73481083862498</v>
      </c>
      <c r="P12" s="11">
        <v>402.56121377652448</v>
      </c>
      <c r="Q12" s="11">
        <v>391.03970469964111</v>
      </c>
      <c r="R12" s="11">
        <v>380.46484312689972</v>
      </c>
      <c r="S12" s="11">
        <v>370.73846981190934</v>
      </c>
      <c r="T12" s="11">
        <v>361.77466595636287</v>
      </c>
      <c r="U12" s="11">
        <v>359.13050470088507</v>
      </c>
      <c r="V12" s="11">
        <v>356.2402576447048</v>
      </c>
      <c r="W12" s="11">
        <v>357.53241245299017</v>
      </c>
      <c r="X12" s="11">
        <v>361.32802089075756</v>
      </c>
      <c r="Y12" s="11">
        <v>367.3768676366505</v>
      </c>
      <c r="Z12" s="11">
        <v>375.4585764124152</v>
      </c>
      <c r="AA12" s="11">
        <v>382.30527340868582</v>
      </c>
      <c r="AB12" s="11">
        <v>388.11307983779244</v>
      </c>
      <c r="AC12" s="11">
        <v>393.04641410150919</v>
      </c>
      <c r="AD12" s="11">
        <v>397.24319083401815</v>
      </c>
    </row>
    <row r="13" spans="1:30">
      <c r="A13" t="s">
        <v>141</v>
      </c>
      <c r="B13" s="11">
        <v>1439.7746965938495</v>
      </c>
      <c r="C13" s="11">
        <v>1087.1256085737796</v>
      </c>
      <c r="D13" s="11">
        <v>1095.9738638070194</v>
      </c>
      <c r="E13" s="11">
        <v>1015.6036262676919</v>
      </c>
      <c r="F13" s="11">
        <v>993.15016480288261</v>
      </c>
      <c r="G13" s="11">
        <v>941.5964582116253</v>
      </c>
      <c r="H13" s="11">
        <v>863.32313272199622</v>
      </c>
      <c r="I13" s="11">
        <v>818.47942613857686</v>
      </c>
      <c r="J13" s="11">
        <v>815.92855657466589</v>
      </c>
      <c r="K13" s="11">
        <v>817.45934392985919</v>
      </c>
      <c r="L13" s="11">
        <v>769.08468435956638</v>
      </c>
      <c r="M13" s="11">
        <v>770.56895406189381</v>
      </c>
      <c r="N13" s="11">
        <v>737.09818392986119</v>
      </c>
      <c r="O13" s="11">
        <v>725.29990245329054</v>
      </c>
      <c r="P13" s="11">
        <v>696.80172956339834</v>
      </c>
      <c r="Q13" s="11">
        <v>695.3805651341587</v>
      </c>
      <c r="R13" s="11">
        <v>641.32812155360352</v>
      </c>
      <c r="S13" s="11">
        <v>621.71138897280434</v>
      </c>
      <c r="T13" s="11">
        <v>561.73857107423942</v>
      </c>
      <c r="U13" s="11">
        <v>560.49093924954479</v>
      </c>
      <c r="V13" s="11">
        <v>529.64896470258441</v>
      </c>
      <c r="W13" s="11">
        <v>546.80034260587183</v>
      </c>
      <c r="X13" s="11">
        <v>548.41131595178308</v>
      </c>
      <c r="Y13" s="11">
        <v>525.11337367088959</v>
      </c>
      <c r="Z13" s="11">
        <v>499.57106265223968</v>
      </c>
      <c r="AA13" s="11">
        <v>472.28287500487477</v>
      </c>
      <c r="AB13" s="11">
        <v>457.92698210070438</v>
      </c>
      <c r="AC13" s="11">
        <v>445.93645611444458</v>
      </c>
      <c r="AD13" s="11">
        <v>435.11333352328893</v>
      </c>
    </row>
    <row r="14" spans="1:30">
      <c r="A14" t="s">
        <v>143</v>
      </c>
      <c r="B14" s="11">
        <v>55.99865094368301</v>
      </c>
      <c r="C14" s="11">
        <v>53.300735944804799</v>
      </c>
      <c r="D14" s="11">
        <v>53.300735944804799</v>
      </c>
      <c r="E14" s="11">
        <v>53.300735944804799</v>
      </c>
      <c r="F14" s="11">
        <v>53.300735944804799</v>
      </c>
      <c r="G14" s="11">
        <v>53.300735944804799</v>
      </c>
      <c r="H14" s="11">
        <v>53.300735944804799</v>
      </c>
      <c r="I14" s="11">
        <v>53.300735944804799</v>
      </c>
      <c r="J14" s="11">
        <v>53.300735944804799</v>
      </c>
      <c r="K14" s="11">
        <v>53.300735944804799</v>
      </c>
      <c r="L14" s="11">
        <v>53.300735944804799</v>
      </c>
      <c r="M14" s="11">
        <v>53.300735944804799</v>
      </c>
      <c r="N14" s="11">
        <v>53.300735944804799</v>
      </c>
      <c r="O14" s="11">
        <v>53.300735944804799</v>
      </c>
      <c r="P14" s="11">
        <v>53.300735944804799</v>
      </c>
      <c r="Q14" s="11">
        <v>53.300735944804799</v>
      </c>
      <c r="R14" s="11">
        <v>53.300735944804799</v>
      </c>
      <c r="S14" s="11">
        <v>53.300735944804799</v>
      </c>
      <c r="T14" s="11">
        <v>53.300735944804799</v>
      </c>
      <c r="U14" s="11">
        <v>53.300735944804799</v>
      </c>
      <c r="V14" s="11">
        <v>53.300735944804799</v>
      </c>
      <c r="W14" s="11">
        <v>53.300735944804799</v>
      </c>
      <c r="X14" s="11">
        <v>53.300735944804799</v>
      </c>
      <c r="Y14" s="11">
        <v>53.300735944804799</v>
      </c>
      <c r="Z14" s="11">
        <v>53.300735944804799</v>
      </c>
      <c r="AA14" s="11">
        <v>53.300735944804799</v>
      </c>
      <c r="AB14" s="11">
        <v>53.300735944804799</v>
      </c>
      <c r="AC14" s="11">
        <v>53.300735944804799</v>
      </c>
      <c r="AD14" s="11">
        <v>53.300735944804799</v>
      </c>
    </row>
    <row r="20" spans="1:31">
      <c r="A20" s="508" t="s">
        <v>750</v>
      </c>
      <c r="B20" t="s">
        <v>755</v>
      </c>
    </row>
    <row r="22" spans="1:31">
      <c r="A22" s="508" t="s">
        <v>784</v>
      </c>
      <c r="B22" s="508" t="s">
        <v>785</v>
      </c>
    </row>
    <row r="23" spans="1:31">
      <c r="A23" s="508" t="s">
        <v>786</v>
      </c>
      <c r="B23">
        <v>2022</v>
      </c>
      <c r="C23">
        <v>2023</v>
      </c>
      <c r="D23">
        <v>2024</v>
      </c>
      <c r="E23">
        <v>2025</v>
      </c>
      <c r="F23">
        <v>2026</v>
      </c>
      <c r="G23">
        <v>2027</v>
      </c>
      <c r="H23">
        <v>2028</v>
      </c>
      <c r="I23">
        <v>2029</v>
      </c>
      <c r="J23">
        <v>2030</v>
      </c>
      <c r="K23">
        <v>2031</v>
      </c>
      <c r="L23">
        <v>2032</v>
      </c>
      <c r="M23">
        <v>2033</v>
      </c>
      <c r="N23">
        <v>2034</v>
      </c>
      <c r="O23">
        <v>2035</v>
      </c>
      <c r="P23">
        <v>2036</v>
      </c>
      <c r="Q23">
        <v>2037</v>
      </c>
      <c r="R23">
        <v>2038</v>
      </c>
      <c r="S23">
        <v>2039</v>
      </c>
      <c r="T23">
        <v>2040</v>
      </c>
      <c r="U23">
        <v>2041</v>
      </c>
      <c r="V23">
        <v>2042</v>
      </c>
      <c r="W23">
        <v>2043</v>
      </c>
      <c r="X23">
        <v>2044</v>
      </c>
      <c r="Y23">
        <v>2045</v>
      </c>
      <c r="Z23">
        <v>2046</v>
      </c>
      <c r="AA23">
        <v>2047</v>
      </c>
      <c r="AB23">
        <v>2048</v>
      </c>
      <c r="AC23">
        <v>2049</v>
      </c>
      <c r="AD23">
        <v>2050</v>
      </c>
      <c r="AE23" t="s">
        <v>787</v>
      </c>
    </row>
    <row r="24" spans="1:31">
      <c r="A24" s="335" t="s">
        <v>763</v>
      </c>
      <c r="B24" s="4">
        <v>13685.824827467157</v>
      </c>
      <c r="C24" s="4">
        <v>14155.56307837227</v>
      </c>
      <c r="D24" s="4">
        <v>14017.367090509999</v>
      </c>
      <c r="E24" s="4">
        <v>13939.121786850001</v>
      </c>
      <c r="F24" s="4">
        <v>13912.644448759998</v>
      </c>
      <c r="G24" s="4">
        <v>13871.29908219</v>
      </c>
      <c r="H24" s="4">
        <v>13799.60712228</v>
      </c>
      <c r="I24" s="4">
        <v>13716.285780819999</v>
      </c>
      <c r="J24" s="4">
        <v>13577.120474809999</v>
      </c>
      <c r="K24" s="4">
        <v>13423.845277630002</v>
      </c>
      <c r="L24" s="4">
        <v>13257.59110455</v>
      </c>
      <c r="M24" s="4">
        <v>13018.674120080001</v>
      </c>
      <c r="N24" s="4">
        <v>12768.087961720001</v>
      </c>
      <c r="O24" s="4">
        <v>12429.290348229999</v>
      </c>
      <c r="P24" s="4">
        <v>12141.262609989999</v>
      </c>
      <c r="Q24" s="4">
        <v>11775.749691770001</v>
      </c>
      <c r="R24" s="4">
        <v>11379.16151568</v>
      </c>
      <c r="S24" s="4">
        <v>11012.89163009</v>
      </c>
      <c r="T24" s="4">
        <v>10644.449618830002</v>
      </c>
      <c r="U24" s="4">
        <v>10298.968666519999</v>
      </c>
      <c r="V24" s="4">
        <v>9977.2916393600008</v>
      </c>
      <c r="W24" s="4">
        <v>9577.4956807499984</v>
      </c>
      <c r="X24" s="4">
        <v>9257.3112885800001</v>
      </c>
      <c r="Y24" s="4">
        <v>8922.6329973699994</v>
      </c>
      <c r="Z24" s="4">
        <v>8593.7282306400011</v>
      </c>
      <c r="AA24" s="4">
        <v>8295.2820094800009</v>
      </c>
      <c r="AB24" s="4">
        <v>7947.1025858700004</v>
      </c>
      <c r="AC24" s="4">
        <v>7614.5294063299998</v>
      </c>
      <c r="AD24" s="4">
        <v>7349.86221355</v>
      </c>
      <c r="AE24" s="4">
        <v>334360.04228907946</v>
      </c>
    </row>
    <row r="25" spans="1:31">
      <c r="A25" s="335" t="s">
        <v>762</v>
      </c>
      <c r="B25" s="4">
        <v>15390.177588376097</v>
      </c>
      <c r="C25" s="4">
        <v>14695.402444610721</v>
      </c>
      <c r="D25" s="4">
        <v>15103.731388099999</v>
      </c>
      <c r="E25" s="4">
        <v>14212.951181099999</v>
      </c>
      <c r="F25" s="4">
        <v>14245.1330862</v>
      </c>
      <c r="G25" s="4">
        <v>14153.198501899999</v>
      </c>
      <c r="H25" s="4">
        <v>13362.285488399999</v>
      </c>
      <c r="I25" s="4">
        <v>12935.0415484</v>
      </c>
      <c r="J25" s="4">
        <v>12461.867654599999</v>
      </c>
      <c r="K25" s="4">
        <v>12177.190499899998</v>
      </c>
      <c r="L25" s="4">
        <v>11823.26434061</v>
      </c>
      <c r="M25" s="4">
        <v>11519.14700175</v>
      </c>
      <c r="N25" s="4">
        <v>11185.237309919999</v>
      </c>
      <c r="O25" s="4">
        <v>10821.29385808</v>
      </c>
      <c r="P25" s="4">
        <v>10553.722580129999</v>
      </c>
      <c r="Q25" s="4">
        <v>10191.701235129998</v>
      </c>
      <c r="R25" s="4">
        <v>10044.97149575</v>
      </c>
      <c r="S25" s="4">
        <v>10283.420560859999</v>
      </c>
      <c r="T25" s="4">
        <v>10232.565589739999</v>
      </c>
      <c r="U25" s="4">
        <v>9957.7842064200013</v>
      </c>
      <c r="V25" s="4">
        <v>9784.4248893299991</v>
      </c>
      <c r="W25" s="4">
        <v>9842.2984495000019</v>
      </c>
      <c r="X25" s="4">
        <v>9879.6870553999997</v>
      </c>
      <c r="Y25" s="4">
        <v>9582.4997130699994</v>
      </c>
      <c r="Z25" s="4">
        <v>9507.1702567100001</v>
      </c>
      <c r="AA25" s="4">
        <v>9671.7625075899996</v>
      </c>
      <c r="AB25" s="4">
        <v>10221.937647750001</v>
      </c>
      <c r="AC25" s="4">
        <v>10216.12068502</v>
      </c>
      <c r="AD25" s="4">
        <v>10209.828421640001</v>
      </c>
      <c r="AE25" s="4">
        <v>334265.81718598679</v>
      </c>
    </row>
    <row r="26" spans="1:31">
      <c r="A26" s="335" t="s">
        <v>152</v>
      </c>
      <c r="B26" s="4">
        <v>4443.9126148079313</v>
      </c>
      <c r="C26" s="4">
        <v>4031.5158347604774</v>
      </c>
      <c r="D26" s="4">
        <v>4022.8354929399998</v>
      </c>
      <c r="E26" s="4">
        <v>4095.7180351200004</v>
      </c>
      <c r="F26" s="4">
        <v>3361.4272936400002</v>
      </c>
      <c r="G26" s="4">
        <v>3075.4438258800001</v>
      </c>
      <c r="H26" s="4">
        <v>2949.1271579200002</v>
      </c>
      <c r="I26" s="4">
        <v>2908.9661557299996</v>
      </c>
      <c r="J26" s="4">
        <v>2911.38671574</v>
      </c>
      <c r="K26" s="4">
        <v>2912.8900653200003</v>
      </c>
      <c r="L26" s="4">
        <v>2864.4933112100002</v>
      </c>
      <c r="M26" s="4">
        <v>2865.9607701499999</v>
      </c>
      <c r="N26" s="4">
        <v>2832.4784196400001</v>
      </c>
      <c r="O26" s="4">
        <v>2820.6737351400002</v>
      </c>
      <c r="P26" s="4">
        <v>2792.1742849699999</v>
      </c>
      <c r="Q26" s="4">
        <v>2790.7569225900002</v>
      </c>
      <c r="R26" s="4">
        <v>2736.7133130100001</v>
      </c>
      <c r="S26" s="4">
        <v>2717.1104037</v>
      </c>
      <c r="T26" s="4">
        <v>2657.1563554200002</v>
      </c>
      <c r="U26" s="4">
        <v>2655.9324015999996</v>
      </c>
      <c r="V26" s="4">
        <v>2625.1189751599995</v>
      </c>
      <c r="W26" s="4">
        <v>2642.3037345800003</v>
      </c>
      <c r="X26" s="4">
        <v>2643.95289103</v>
      </c>
      <c r="Y26" s="4">
        <v>2620.6979010900004</v>
      </c>
      <c r="Z26" s="4">
        <v>2595.2032811699996</v>
      </c>
      <c r="AA26" s="4">
        <v>2567.9674971699997</v>
      </c>
      <c r="AB26" s="4">
        <v>2553.6686922000004</v>
      </c>
      <c r="AC26" s="4">
        <v>2541.7399153599999</v>
      </c>
      <c r="AD26" s="4">
        <v>2530.9831806499997</v>
      </c>
      <c r="AE26" s="4">
        <v>85768.309177698393</v>
      </c>
    </row>
    <row r="27" spans="1:31">
      <c r="A27" s="335" t="s">
        <v>751</v>
      </c>
      <c r="B27" s="4">
        <v>41521.430237398563</v>
      </c>
      <c r="C27" s="4">
        <v>40612.998844543239</v>
      </c>
      <c r="D27" s="4">
        <v>40433.749827300002</v>
      </c>
      <c r="E27" s="4">
        <v>40437.838247300002</v>
      </c>
      <c r="F27" s="4">
        <v>40444.829818899998</v>
      </c>
      <c r="G27" s="4">
        <v>40357.633947199996</v>
      </c>
      <c r="H27" s="4">
        <v>40366.505075000001</v>
      </c>
      <c r="I27" s="4">
        <v>40022.459870599996</v>
      </c>
      <c r="J27" s="4">
        <v>39693.616606899996</v>
      </c>
      <c r="K27" s="4">
        <v>39393.341778199996</v>
      </c>
      <c r="L27" s="4">
        <v>39103.779199500001</v>
      </c>
      <c r="M27" s="4">
        <v>38797.543872800001</v>
      </c>
      <c r="N27" s="4">
        <v>38499.856874099998</v>
      </c>
      <c r="O27" s="4">
        <v>38201.882238400001</v>
      </c>
      <c r="P27" s="4">
        <v>37912.896578699998</v>
      </c>
      <c r="Q27" s="4">
        <v>37607.487164099999</v>
      </c>
      <c r="R27" s="4">
        <v>37310.709249600004</v>
      </c>
      <c r="S27" s="4">
        <v>37013.9580059</v>
      </c>
      <c r="T27" s="4">
        <v>36725.8682854</v>
      </c>
      <c r="U27" s="4">
        <v>36420.795002799998</v>
      </c>
      <c r="V27" s="4">
        <v>36125.658702499997</v>
      </c>
      <c r="W27" s="4">
        <v>35830.6495001</v>
      </c>
      <c r="X27" s="4">
        <v>35544.440803800004</v>
      </c>
      <c r="Y27" s="4">
        <v>35241.681011599998</v>
      </c>
      <c r="Z27" s="4">
        <v>34947.659986300001</v>
      </c>
      <c r="AA27" s="4">
        <v>34653.681403099996</v>
      </c>
      <c r="AB27" s="4">
        <v>34368.505428900004</v>
      </c>
      <c r="AC27" s="4">
        <v>34066.071468800001</v>
      </c>
      <c r="AD27" s="4">
        <v>33763.821937499997</v>
      </c>
      <c r="AE27" s="4">
        <v>1095421.3509672419</v>
      </c>
    </row>
    <row r="28" spans="1:31">
      <c r="A28" s="335" t="s">
        <v>764</v>
      </c>
      <c r="B28" s="4">
        <v>3097.7254276400004</v>
      </c>
      <c r="C28" s="4">
        <v>3081.6484896900001</v>
      </c>
      <c r="D28" s="4">
        <v>3086.2272303300001</v>
      </c>
      <c r="E28" s="4">
        <v>3049.73436795</v>
      </c>
      <c r="F28" s="4">
        <v>3045.68472281</v>
      </c>
      <c r="G28" s="4">
        <v>2919.12901096</v>
      </c>
      <c r="H28" s="4">
        <v>2803.4606182699999</v>
      </c>
      <c r="I28" s="4">
        <v>2706.07487799</v>
      </c>
      <c r="J28" s="4">
        <v>2611.1871311499999</v>
      </c>
      <c r="K28" s="4">
        <v>2514.0745386499998</v>
      </c>
      <c r="L28" s="4">
        <v>2460.21905075</v>
      </c>
      <c r="M28" s="4">
        <v>2405.7511384700001</v>
      </c>
      <c r="N28" s="4">
        <v>2355.0917509199999</v>
      </c>
      <c r="O28" s="4">
        <v>2308.4100908</v>
      </c>
      <c r="P28" s="4">
        <v>2289.1560644000001</v>
      </c>
      <c r="Q28" s="4">
        <v>2281.7567194900003</v>
      </c>
      <c r="R28" s="4">
        <v>2275.3686164400001</v>
      </c>
      <c r="S28" s="4">
        <v>2270.5892753200001</v>
      </c>
      <c r="T28" s="4">
        <v>2263.1530880099999</v>
      </c>
      <c r="U28" s="4">
        <v>2264.6802271799997</v>
      </c>
      <c r="V28" s="4">
        <v>2266.6602546399999</v>
      </c>
      <c r="W28" s="4">
        <v>2272.85363164</v>
      </c>
      <c r="X28" s="4">
        <v>2281.3652671700002</v>
      </c>
      <c r="Y28" s="4">
        <v>2292.1627162499999</v>
      </c>
      <c r="Z28" s="4">
        <v>2307.0528290000002</v>
      </c>
      <c r="AA28" s="4">
        <v>2320.51743111</v>
      </c>
      <c r="AB28" s="4">
        <v>2332.8009801500002</v>
      </c>
      <c r="AC28" s="4">
        <v>2343.79843802</v>
      </c>
      <c r="AD28" s="4">
        <v>2352.2612929899997</v>
      </c>
      <c r="AE28" s="4">
        <v>72858.595278190012</v>
      </c>
    </row>
    <row r="29" spans="1:31">
      <c r="A29" s="335" t="s">
        <v>761</v>
      </c>
      <c r="B29" s="4">
        <v>-5357.5696641499999</v>
      </c>
      <c r="C29" s="4">
        <v>-5279.6188310300004</v>
      </c>
      <c r="D29" s="4">
        <v>-6777.5551210499998</v>
      </c>
      <c r="E29" s="4">
        <v>-7390.29773105</v>
      </c>
      <c r="F29" s="4">
        <v>-9241.4842120499998</v>
      </c>
      <c r="G29" s="4">
        <v>-10965.579571050001</v>
      </c>
      <c r="H29" s="4">
        <v>-13127.18228105</v>
      </c>
      <c r="I29" s="4">
        <v>-15060.97445105</v>
      </c>
      <c r="J29" s="4">
        <v>-16433.912091050002</v>
      </c>
      <c r="K29" s="4">
        <v>-17445.547331050002</v>
      </c>
      <c r="L29" s="4">
        <v>-18081.84004105</v>
      </c>
      <c r="M29" s="4">
        <v>-18660.708931050001</v>
      </c>
      <c r="N29" s="4">
        <v>-19498.171481050002</v>
      </c>
      <c r="O29" s="4">
        <v>-20324.96851105</v>
      </c>
      <c r="P29" s="4">
        <v>-21399.143521050002</v>
      </c>
      <c r="Q29" s="4">
        <v>-23830.06064105</v>
      </c>
      <c r="R29" s="4">
        <v>-25227.674751049999</v>
      </c>
      <c r="S29" s="4">
        <v>-26554.917301050002</v>
      </c>
      <c r="T29" s="4">
        <v>-27896.890641050002</v>
      </c>
      <c r="U29" s="4">
        <v>-29037.843251050002</v>
      </c>
      <c r="V29" s="4">
        <v>-30155.902481050001</v>
      </c>
      <c r="W29" s="4">
        <v>-30873.278501050001</v>
      </c>
      <c r="X29" s="4">
        <v>-31007.889931050002</v>
      </c>
      <c r="Y29" s="4">
        <v>-30985.557091049999</v>
      </c>
      <c r="Z29" s="4">
        <v>-29893.168831049999</v>
      </c>
      <c r="AA29" s="4">
        <v>-28839.143211049999</v>
      </c>
      <c r="AB29" s="4">
        <v>-28335.276271049999</v>
      </c>
      <c r="AC29" s="4">
        <v>-27622.412371049999</v>
      </c>
      <c r="AD29" s="4">
        <v>-28053.641561050001</v>
      </c>
      <c r="AE29" s="4">
        <v>-603358.21060453006</v>
      </c>
    </row>
    <row r="30" spans="1:31">
      <c r="A30" s="335" t="s">
        <v>787</v>
      </c>
      <c r="B30">
        <v>72781.501031539752</v>
      </c>
      <c r="C30">
        <v>71297.50986094671</v>
      </c>
      <c r="D30">
        <v>69886.35590812999</v>
      </c>
      <c r="E30">
        <v>68345.065887270001</v>
      </c>
      <c r="F30">
        <v>65768.235158259995</v>
      </c>
      <c r="G30">
        <v>63411.124797079981</v>
      </c>
      <c r="H30">
        <v>60153.803180819988</v>
      </c>
      <c r="I30">
        <v>57227.853782489998</v>
      </c>
      <c r="J30">
        <v>54821.266492149982</v>
      </c>
      <c r="K30">
        <v>52975.794828649996</v>
      </c>
      <c r="L30">
        <v>51427.506965570006</v>
      </c>
      <c r="M30">
        <v>49946.367972199994</v>
      </c>
      <c r="N30">
        <v>48142.580835250003</v>
      </c>
      <c r="O30">
        <v>46256.581759599998</v>
      </c>
      <c r="P30">
        <v>44290.068597139994</v>
      </c>
      <c r="Q30">
        <v>40817.391092029997</v>
      </c>
      <c r="R30">
        <v>38519.249439430001</v>
      </c>
      <c r="S30">
        <v>36743.052574819994</v>
      </c>
      <c r="T30">
        <v>34626.302296349997</v>
      </c>
      <c r="U30">
        <v>32560.317253469995</v>
      </c>
      <c r="V30">
        <v>30623.251979939992</v>
      </c>
      <c r="W30">
        <v>29292.322495519998</v>
      </c>
      <c r="X30">
        <v>28598.867374930003</v>
      </c>
      <c r="Y30">
        <v>27674.117248329992</v>
      </c>
      <c r="Z30">
        <v>28057.645752770008</v>
      </c>
      <c r="AA30">
        <v>28670.067637399992</v>
      </c>
      <c r="AB30">
        <v>29088.739063820012</v>
      </c>
      <c r="AC30">
        <v>29159.847542479998</v>
      </c>
      <c r="AD30">
        <v>28153.115485279999</v>
      </c>
      <c r="AE30">
        <v>1319315.9042936664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A4E90-C7DA-42D8-ABE4-6402BC176E63}">
  <dimension ref="A1:H57"/>
  <sheetViews>
    <sheetView workbookViewId="0">
      <selection activeCell="D44" sqref="D44"/>
    </sheetView>
  </sheetViews>
  <sheetFormatPr defaultRowHeight="15"/>
  <sheetData>
    <row r="1" spans="1:8">
      <c r="A1" s="69" t="s">
        <v>743</v>
      </c>
      <c r="B1" s="69" t="s">
        <v>744</v>
      </c>
      <c r="C1" s="69" t="s">
        <v>745</v>
      </c>
      <c r="D1" s="69" t="s">
        <v>746</v>
      </c>
      <c r="E1" s="69" t="s">
        <v>747</v>
      </c>
      <c r="F1" s="69" t="s">
        <v>748</v>
      </c>
      <c r="G1" s="69" t="s">
        <v>749</v>
      </c>
      <c r="H1" s="69" t="s">
        <v>750</v>
      </c>
    </row>
    <row r="2" spans="1:8">
      <c r="A2" t="s">
        <v>788</v>
      </c>
      <c r="B2" t="s">
        <v>789</v>
      </c>
      <c r="C2" s="33">
        <v>2023</v>
      </c>
      <c r="D2" s="33">
        <v>27537.645777771773</v>
      </c>
      <c r="E2" t="s">
        <v>753</v>
      </c>
      <c r="F2" t="s">
        <v>732</v>
      </c>
      <c r="G2" t="s">
        <v>237</v>
      </c>
      <c r="H2" t="s">
        <v>790</v>
      </c>
    </row>
    <row r="3" spans="1:8">
      <c r="A3" t="s">
        <v>788</v>
      </c>
      <c r="B3" t="s">
        <v>789</v>
      </c>
      <c r="C3" s="33">
        <v>2024</v>
      </c>
      <c r="D3" s="33">
        <v>26813.188917958665</v>
      </c>
      <c r="E3" t="s">
        <v>753</v>
      </c>
      <c r="F3" t="s">
        <v>732</v>
      </c>
      <c r="G3" t="s">
        <v>237</v>
      </c>
      <c r="H3" t="s">
        <v>790</v>
      </c>
    </row>
    <row r="4" spans="1:8">
      <c r="A4" t="s">
        <v>788</v>
      </c>
      <c r="B4" t="s">
        <v>789</v>
      </c>
      <c r="C4" s="33">
        <v>2025</v>
      </c>
      <c r="D4" s="33">
        <v>25050.820611580624</v>
      </c>
      <c r="E4" t="s">
        <v>753</v>
      </c>
      <c r="F4" t="s">
        <v>732</v>
      </c>
      <c r="G4" t="s">
        <v>237</v>
      </c>
      <c r="H4" t="s">
        <v>790</v>
      </c>
    </row>
    <row r="5" spans="1:8">
      <c r="A5" t="s">
        <v>788</v>
      </c>
      <c r="B5" t="s">
        <v>789</v>
      </c>
      <c r="C5" s="33">
        <v>2026</v>
      </c>
      <c r="D5" s="33">
        <v>22276.695911255745</v>
      </c>
      <c r="E5" t="s">
        <v>753</v>
      </c>
      <c r="F5" t="s">
        <v>732</v>
      </c>
      <c r="G5" t="s">
        <v>237</v>
      </c>
      <c r="H5" t="s">
        <v>790</v>
      </c>
    </row>
    <row r="6" spans="1:8">
      <c r="A6" t="s">
        <v>788</v>
      </c>
      <c r="B6" t="s">
        <v>789</v>
      </c>
      <c r="C6" s="33">
        <v>2027</v>
      </c>
      <c r="D6" s="33">
        <v>19716.586212964827</v>
      </c>
      <c r="E6" t="s">
        <v>753</v>
      </c>
      <c r="F6" t="s">
        <v>732</v>
      </c>
      <c r="G6" t="s">
        <v>237</v>
      </c>
      <c r="H6" t="s">
        <v>790</v>
      </c>
    </row>
    <row r="7" spans="1:8">
      <c r="A7" t="s">
        <v>788</v>
      </c>
      <c r="B7" t="s">
        <v>789</v>
      </c>
      <c r="C7" s="33">
        <v>2028</v>
      </c>
      <c r="D7" s="33">
        <v>16380.313208377533</v>
      </c>
      <c r="E7" t="s">
        <v>753</v>
      </c>
      <c r="F7" t="s">
        <v>732</v>
      </c>
      <c r="G7" t="s">
        <v>237</v>
      </c>
      <c r="H7" t="s">
        <v>790</v>
      </c>
    </row>
    <row r="8" spans="1:8">
      <c r="A8" t="s">
        <v>788</v>
      </c>
      <c r="B8" t="s">
        <v>789</v>
      </c>
      <c r="C8" s="33">
        <v>2029</v>
      </c>
      <c r="D8" s="33">
        <v>13700.326376037941</v>
      </c>
      <c r="E8" t="s">
        <v>753</v>
      </c>
      <c r="F8" t="s">
        <v>732</v>
      </c>
      <c r="G8" t="s">
        <v>237</v>
      </c>
      <c r="H8" t="s">
        <v>790</v>
      </c>
    </row>
    <row r="9" spans="1:8">
      <c r="A9" t="s">
        <v>788</v>
      </c>
      <c r="B9" t="s">
        <v>789</v>
      </c>
      <c r="C9" s="33">
        <v>2030</v>
      </c>
      <c r="D9" s="33">
        <v>11627.97173642533</v>
      </c>
      <c r="E9" t="s">
        <v>753</v>
      </c>
      <c r="F9" t="s">
        <v>732</v>
      </c>
      <c r="G9" t="s">
        <v>237</v>
      </c>
      <c r="H9" t="s">
        <v>790</v>
      </c>
    </row>
    <row r="10" spans="1:8">
      <c r="A10" t="s">
        <v>788</v>
      </c>
      <c r="B10" t="s">
        <v>789</v>
      </c>
      <c r="C10" s="33">
        <v>2031</v>
      </c>
      <c r="D10" s="33">
        <v>10187.387074876548</v>
      </c>
      <c r="E10" t="s">
        <v>753</v>
      </c>
      <c r="F10" t="s">
        <v>732</v>
      </c>
      <c r="G10" t="s">
        <v>237</v>
      </c>
      <c r="H10" t="s">
        <v>790</v>
      </c>
    </row>
    <row r="11" spans="1:8">
      <c r="A11" t="s">
        <v>788</v>
      </c>
      <c r="B11" t="s">
        <v>789</v>
      </c>
      <c r="C11" s="33">
        <v>2032</v>
      </c>
      <c r="D11" s="33">
        <v>9062.4258132520736</v>
      </c>
      <c r="E11" t="s">
        <v>753</v>
      </c>
      <c r="F11" t="s">
        <v>732</v>
      </c>
      <c r="G11" t="s">
        <v>237</v>
      </c>
      <c r="H11" t="s">
        <v>790</v>
      </c>
    </row>
    <row r="12" spans="1:8">
      <c r="A12" t="s">
        <v>788</v>
      </c>
      <c r="B12" t="s">
        <v>789</v>
      </c>
      <c r="C12" s="33">
        <v>2033</v>
      </c>
      <c r="D12" s="33">
        <v>8120.3243951301265</v>
      </c>
      <c r="E12" t="s">
        <v>753</v>
      </c>
      <c r="F12" t="s">
        <v>732</v>
      </c>
      <c r="G12" t="s">
        <v>237</v>
      </c>
      <c r="H12" t="s">
        <v>790</v>
      </c>
    </row>
    <row r="13" spans="1:8">
      <c r="A13" t="s">
        <v>788</v>
      </c>
      <c r="B13" t="s">
        <v>789</v>
      </c>
      <c r="C13" s="33">
        <v>2034</v>
      </c>
      <c r="D13" s="33">
        <v>6902.5811470273338</v>
      </c>
      <c r="E13" t="s">
        <v>753</v>
      </c>
      <c r="F13" t="s">
        <v>732</v>
      </c>
      <c r="G13" t="s">
        <v>237</v>
      </c>
      <c r="H13" t="s">
        <v>790</v>
      </c>
    </row>
    <row r="14" spans="1:8">
      <c r="A14" t="s">
        <v>788</v>
      </c>
      <c r="B14" t="s">
        <v>789</v>
      </c>
      <c r="C14" s="33">
        <v>2035</v>
      </c>
      <c r="D14" s="33">
        <v>5630.8518229221709</v>
      </c>
      <c r="E14" t="s">
        <v>753</v>
      </c>
      <c r="F14" t="s">
        <v>732</v>
      </c>
      <c r="G14" t="s">
        <v>237</v>
      </c>
      <c r="H14" t="s">
        <v>790</v>
      </c>
    </row>
    <row r="15" spans="1:8">
      <c r="A15" t="s">
        <v>788</v>
      </c>
      <c r="B15" t="s">
        <v>789</v>
      </c>
      <c r="C15" s="33">
        <v>2036</v>
      </c>
      <c r="D15" s="33">
        <v>4301.0040982882956</v>
      </c>
      <c r="E15" t="s">
        <v>753</v>
      </c>
      <c r="F15" t="s">
        <v>732</v>
      </c>
      <c r="G15" t="s">
        <v>237</v>
      </c>
      <c r="H15" t="s">
        <v>790</v>
      </c>
    </row>
    <row r="16" spans="1:8">
      <c r="A16" t="s">
        <v>788</v>
      </c>
      <c r="B16" t="s">
        <v>789</v>
      </c>
      <c r="C16" s="33">
        <v>2037</v>
      </c>
      <c r="D16" s="33">
        <v>2508.0528555489323</v>
      </c>
      <c r="E16" t="s">
        <v>753</v>
      </c>
      <c r="F16" t="s">
        <v>732</v>
      </c>
      <c r="G16" t="s">
        <v>237</v>
      </c>
      <c r="H16" t="s">
        <v>790</v>
      </c>
    </row>
    <row r="17" spans="1:8">
      <c r="A17" t="s">
        <v>788</v>
      </c>
      <c r="B17" t="s">
        <v>789</v>
      </c>
      <c r="C17" s="33">
        <v>2038</v>
      </c>
      <c r="D17" s="33">
        <v>846.32158890087089</v>
      </c>
      <c r="E17" t="s">
        <v>753</v>
      </c>
      <c r="F17" t="s">
        <v>732</v>
      </c>
      <c r="G17" t="s">
        <v>237</v>
      </c>
      <c r="H17" t="s">
        <v>790</v>
      </c>
    </row>
    <row r="18" spans="1:8">
      <c r="A18" t="s">
        <v>788</v>
      </c>
      <c r="B18" t="s">
        <v>789</v>
      </c>
      <c r="C18" s="33">
        <v>2039</v>
      </c>
      <c r="D18" s="33">
        <v>-305.23209799694587</v>
      </c>
      <c r="E18" t="s">
        <v>753</v>
      </c>
      <c r="F18" t="s">
        <v>732</v>
      </c>
      <c r="G18" t="s">
        <v>237</v>
      </c>
      <c r="H18" t="s">
        <v>790</v>
      </c>
    </row>
    <row r="19" spans="1:8">
      <c r="A19" t="s">
        <v>788</v>
      </c>
      <c r="B19" t="s">
        <v>789</v>
      </c>
      <c r="C19" s="33">
        <v>2040</v>
      </c>
      <c r="D19" s="33">
        <v>-1829.5469440865445</v>
      </c>
      <c r="E19" t="s">
        <v>753</v>
      </c>
      <c r="F19" t="s">
        <v>732</v>
      </c>
      <c r="G19" t="s">
        <v>237</v>
      </c>
      <c r="H19" t="s">
        <v>790</v>
      </c>
    </row>
    <row r="20" spans="1:8">
      <c r="A20" t="s">
        <v>788</v>
      </c>
      <c r="B20" t="s">
        <v>789</v>
      </c>
      <c r="C20" s="33">
        <v>2041</v>
      </c>
      <c r="D20" s="33">
        <v>-3332.5845139668468</v>
      </c>
      <c r="E20" t="s">
        <v>753</v>
      </c>
      <c r="F20" t="s">
        <v>732</v>
      </c>
      <c r="G20" t="s">
        <v>237</v>
      </c>
      <c r="H20" t="s">
        <v>790</v>
      </c>
    </row>
    <row r="21" spans="1:8">
      <c r="A21" t="s">
        <v>788</v>
      </c>
      <c r="B21" t="s">
        <v>789</v>
      </c>
      <c r="C21" s="33">
        <v>2042</v>
      </c>
      <c r="D21" s="33">
        <v>-4769.0861617896626</v>
      </c>
      <c r="E21" t="s">
        <v>753</v>
      </c>
      <c r="F21" t="s">
        <v>732</v>
      </c>
      <c r="G21" t="s">
        <v>237</v>
      </c>
      <c r="H21" t="s">
        <v>790</v>
      </c>
    </row>
    <row r="22" spans="1:8">
      <c r="A22" t="s">
        <v>788</v>
      </c>
      <c r="B22" t="s">
        <v>789</v>
      </c>
      <c r="C22" s="33">
        <v>2043</v>
      </c>
      <c r="D22" s="33">
        <v>-5645.0736188677556</v>
      </c>
      <c r="E22" t="s">
        <v>753</v>
      </c>
      <c r="F22" t="s">
        <v>732</v>
      </c>
      <c r="G22" t="s">
        <v>237</v>
      </c>
      <c r="H22" t="s">
        <v>790</v>
      </c>
    </row>
    <row r="23" spans="1:8">
      <c r="A23" t="s">
        <v>788</v>
      </c>
      <c r="B23" t="s">
        <v>789</v>
      </c>
      <c r="C23" s="33">
        <v>2044</v>
      </c>
      <c r="D23" s="33">
        <v>-5889.5196766540039</v>
      </c>
      <c r="E23" t="s">
        <v>753</v>
      </c>
      <c r="F23" t="s">
        <v>732</v>
      </c>
      <c r="G23" t="s">
        <v>237</v>
      </c>
      <c r="H23" t="s">
        <v>790</v>
      </c>
    </row>
    <row r="24" spans="1:8">
      <c r="A24" t="s">
        <v>788</v>
      </c>
      <c r="B24" t="s">
        <v>789</v>
      </c>
      <c r="C24" s="33">
        <v>2045</v>
      </c>
      <c r="D24" s="33">
        <v>-6254.86185998367</v>
      </c>
      <c r="E24" t="s">
        <v>753</v>
      </c>
      <c r="F24" t="s">
        <v>732</v>
      </c>
      <c r="G24" t="s">
        <v>237</v>
      </c>
      <c r="H24" t="s">
        <v>790</v>
      </c>
    </row>
    <row r="25" spans="1:8">
      <c r="A25" t="s">
        <v>788</v>
      </c>
      <c r="B25" t="s">
        <v>789</v>
      </c>
      <c r="C25" s="33">
        <v>2046</v>
      </c>
      <c r="D25" s="33">
        <v>-5371.624651796893</v>
      </c>
      <c r="E25" t="s">
        <v>753</v>
      </c>
      <c r="F25" t="s">
        <v>732</v>
      </c>
      <c r="G25" t="s">
        <v>237</v>
      </c>
      <c r="H25" t="s">
        <v>790</v>
      </c>
    </row>
    <row r="26" spans="1:8">
      <c r="A26" t="s">
        <v>788</v>
      </c>
      <c r="B26" t="s">
        <v>789</v>
      </c>
      <c r="C26" s="33">
        <v>2047</v>
      </c>
      <c r="D26" s="33">
        <v>-4238.534712253806</v>
      </c>
      <c r="E26" t="s">
        <v>753</v>
      </c>
      <c r="F26" t="s">
        <v>732</v>
      </c>
      <c r="G26" t="s">
        <v>237</v>
      </c>
      <c r="H26" t="s">
        <v>790</v>
      </c>
    </row>
    <row r="27" spans="1:8">
      <c r="A27" t="s">
        <v>788</v>
      </c>
      <c r="B27" t="s">
        <v>789</v>
      </c>
      <c r="C27" s="33">
        <v>2048</v>
      </c>
      <c r="D27" s="33">
        <v>-3324.5415651064254</v>
      </c>
      <c r="E27" t="s">
        <v>753</v>
      </c>
      <c r="F27" t="s">
        <v>732</v>
      </c>
      <c r="G27" t="s">
        <v>237</v>
      </c>
      <c r="H27" t="s">
        <v>790</v>
      </c>
    </row>
    <row r="28" spans="1:8">
      <c r="A28" t="s">
        <v>788</v>
      </c>
      <c r="B28" t="s">
        <v>789</v>
      </c>
      <c r="C28" s="33">
        <v>2049</v>
      </c>
      <c r="D28" s="33">
        <v>-2791.8558203651751</v>
      </c>
      <c r="E28" t="s">
        <v>753</v>
      </c>
      <c r="F28" t="s">
        <v>732</v>
      </c>
      <c r="G28" t="s">
        <v>237</v>
      </c>
      <c r="H28" t="s">
        <v>790</v>
      </c>
    </row>
    <row r="29" spans="1:8">
      <c r="A29" t="s">
        <v>788</v>
      </c>
      <c r="B29" t="s">
        <v>789</v>
      </c>
      <c r="C29" s="33">
        <v>2050</v>
      </c>
      <c r="D29" s="33">
        <v>-3373.0175551494349</v>
      </c>
      <c r="E29" t="s">
        <v>753</v>
      </c>
      <c r="F29" t="s">
        <v>732</v>
      </c>
      <c r="G29" t="s">
        <v>237</v>
      </c>
      <c r="H29" t="s">
        <v>790</v>
      </c>
    </row>
    <row r="30" spans="1:8">
      <c r="A30" t="s">
        <v>791</v>
      </c>
      <c r="B30" t="s">
        <v>789</v>
      </c>
      <c r="C30" s="33">
        <v>2023</v>
      </c>
      <c r="D30" s="33">
        <v>33193.655123303273</v>
      </c>
      <c r="E30" t="s">
        <v>753</v>
      </c>
      <c r="F30" t="s">
        <v>732</v>
      </c>
      <c r="G30" t="s">
        <v>237</v>
      </c>
      <c r="H30" t="s">
        <v>790</v>
      </c>
    </row>
    <row r="31" spans="1:8">
      <c r="A31" t="s">
        <v>791</v>
      </c>
      <c r="B31" t="s">
        <v>789</v>
      </c>
      <c r="C31" s="33">
        <v>2024</v>
      </c>
      <c r="D31" s="33">
        <v>33411.623740882271</v>
      </c>
      <c r="E31" t="s">
        <v>753</v>
      </c>
      <c r="F31" t="s">
        <v>732</v>
      </c>
      <c r="G31" t="s">
        <v>237</v>
      </c>
      <c r="H31" t="s">
        <v>790</v>
      </c>
    </row>
    <row r="32" spans="1:8">
      <c r="A32" t="s">
        <v>791</v>
      </c>
      <c r="B32" t="s">
        <v>789</v>
      </c>
      <c r="C32" s="33">
        <v>2025</v>
      </c>
      <c r="D32" s="33">
        <v>32532.872875439301</v>
      </c>
      <c r="E32" t="s">
        <v>753</v>
      </c>
      <c r="F32" t="s">
        <v>732</v>
      </c>
      <c r="G32" t="s">
        <v>237</v>
      </c>
      <c r="H32" t="s">
        <v>790</v>
      </c>
    </row>
    <row r="33" spans="1:8">
      <c r="A33" t="s">
        <v>791</v>
      </c>
      <c r="B33" t="s">
        <v>789</v>
      </c>
      <c r="C33" s="33">
        <v>2026</v>
      </c>
      <c r="D33" s="33">
        <v>31784.660073490071</v>
      </c>
      <c r="E33" t="s">
        <v>753</v>
      </c>
      <c r="F33" t="s">
        <v>732</v>
      </c>
      <c r="G33" t="s">
        <v>237</v>
      </c>
      <c r="H33" t="s">
        <v>790</v>
      </c>
    </row>
    <row r="34" spans="1:8">
      <c r="A34" t="s">
        <v>791</v>
      </c>
      <c r="B34" t="s">
        <v>789</v>
      </c>
      <c r="C34" s="33">
        <v>2027</v>
      </c>
      <c r="D34" s="33">
        <v>31246.101603274492</v>
      </c>
      <c r="E34" t="s">
        <v>753</v>
      </c>
      <c r="F34" t="s">
        <v>732</v>
      </c>
      <c r="G34" t="s">
        <v>237</v>
      </c>
      <c r="H34" t="s">
        <v>790</v>
      </c>
    </row>
    <row r="35" spans="1:8">
      <c r="A35" t="s">
        <v>791</v>
      </c>
      <c r="B35" t="s">
        <v>789</v>
      </c>
      <c r="C35" s="33">
        <v>2028</v>
      </c>
      <c r="D35" s="33">
        <v>30141.895874111295</v>
      </c>
      <c r="E35" t="s">
        <v>753</v>
      </c>
      <c r="F35" t="s">
        <v>732</v>
      </c>
      <c r="G35" t="s">
        <v>237</v>
      </c>
      <c r="H35" t="s">
        <v>790</v>
      </c>
    </row>
    <row r="36" spans="1:8">
      <c r="A36" t="s">
        <v>791</v>
      </c>
      <c r="B36" t="s">
        <v>789</v>
      </c>
      <c r="C36" s="33">
        <v>2029</v>
      </c>
      <c r="D36" s="33">
        <v>29485.4776426028</v>
      </c>
      <c r="E36" t="s">
        <v>753</v>
      </c>
      <c r="F36" t="s">
        <v>732</v>
      </c>
      <c r="G36" t="s">
        <v>237</v>
      </c>
      <c r="H36" t="s">
        <v>790</v>
      </c>
    </row>
    <row r="37" spans="1:8">
      <c r="A37" t="s">
        <v>791</v>
      </c>
      <c r="B37" t="s">
        <v>789</v>
      </c>
      <c r="C37" s="33">
        <v>2030</v>
      </c>
      <c r="D37" s="33">
        <v>28850.068633284962</v>
      </c>
      <c r="E37" t="s">
        <v>753</v>
      </c>
      <c r="F37" t="s">
        <v>732</v>
      </c>
      <c r="G37" t="s">
        <v>237</v>
      </c>
      <c r="H37" t="s">
        <v>790</v>
      </c>
    </row>
    <row r="38" spans="1:8">
      <c r="A38" t="s">
        <v>791</v>
      </c>
      <c r="B38" t="s">
        <v>789</v>
      </c>
      <c r="C38" s="33">
        <v>2031</v>
      </c>
      <c r="D38" s="33">
        <v>28325.846540494989</v>
      </c>
      <c r="E38" t="s">
        <v>753</v>
      </c>
      <c r="F38" t="s">
        <v>732</v>
      </c>
      <c r="G38" t="s">
        <v>237</v>
      </c>
      <c r="H38" t="s">
        <v>790</v>
      </c>
    </row>
    <row r="39" spans="1:8">
      <c r="A39" t="s">
        <v>791</v>
      </c>
      <c r="B39" t="s">
        <v>789</v>
      </c>
      <c r="C39" s="33">
        <v>2032</v>
      </c>
      <c r="D39" s="33">
        <v>27709.053092053178</v>
      </c>
      <c r="E39" t="s">
        <v>753</v>
      </c>
      <c r="F39" t="s">
        <v>732</v>
      </c>
      <c r="G39" t="s">
        <v>237</v>
      </c>
      <c r="H39" t="s">
        <v>790</v>
      </c>
    </row>
    <row r="40" spans="1:8">
      <c r="A40" t="s">
        <v>791</v>
      </c>
      <c r="B40" t="s">
        <v>789</v>
      </c>
      <c r="C40" s="33">
        <v>2033</v>
      </c>
      <c r="D40" s="33">
        <v>27134.167687582263</v>
      </c>
      <c r="E40" t="s">
        <v>753</v>
      </c>
      <c r="F40" t="s">
        <v>732</v>
      </c>
      <c r="G40" t="s">
        <v>237</v>
      </c>
      <c r="H40" t="s">
        <v>790</v>
      </c>
    </row>
    <row r="41" spans="1:8">
      <c r="A41" t="s">
        <v>791</v>
      </c>
      <c r="B41" t="s">
        <v>789</v>
      </c>
      <c r="C41" s="33">
        <v>2034</v>
      </c>
      <c r="D41" s="33">
        <v>26483.019705356244</v>
      </c>
      <c r="E41" t="s">
        <v>753</v>
      </c>
      <c r="F41" t="s">
        <v>732</v>
      </c>
      <c r="G41" t="s">
        <v>237</v>
      </c>
      <c r="H41" t="s">
        <v>790</v>
      </c>
    </row>
    <row r="42" spans="1:8">
      <c r="A42" t="s">
        <v>791</v>
      </c>
      <c r="B42" t="s">
        <v>789</v>
      </c>
      <c r="C42" s="33">
        <v>2035</v>
      </c>
      <c r="D42" s="33">
        <v>25723.246936305201</v>
      </c>
      <c r="E42" t="s">
        <v>753</v>
      </c>
      <c r="F42" t="s">
        <v>732</v>
      </c>
      <c r="G42" t="s">
        <v>237</v>
      </c>
      <c r="H42" t="s">
        <v>790</v>
      </c>
    </row>
    <row r="43" spans="1:8">
      <c r="A43" t="s">
        <v>791</v>
      </c>
      <c r="B43" t="s">
        <v>789</v>
      </c>
      <c r="C43" s="33">
        <v>2036</v>
      </c>
      <c r="D43" s="33">
        <v>25102.659885406625</v>
      </c>
      <c r="E43" t="s">
        <v>753</v>
      </c>
      <c r="F43" t="s">
        <v>732</v>
      </c>
      <c r="G43" t="s">
        <v>237</v>
      </c>
      <c r="H43" t="s">
        <v>790</v>
      </c>
    </row>
    <row r="44" spans="1:8">
      <c r="A44" t="s">
        <v>791</v>
      </c>
      <c r="B44" t="s">
        <v>789</v>
      </c>
      <c r="C44" s="33">
        <v>2037</v>
      </c>
      <c r="D44" s="33">
        <v>24367.67109170523</v>
      </c>
      <c r="E44" t="s">
        <v>753</v>
      </c>
      <c r="F44" t="s">
        <v>732</v>
      </c>
      <c r="G44" t="s">
        <v>237</v>
      </c>
      <c r="H44" t="s">
        <v>790</v>
      </c>
    </row>
    <row r="45" spans="1:8">
      <c r="A45" t="s">
        <v>791</v>
      </c>
      <c r="B45" t="s">
        <v>789</v>
      </c>
      <c r="C45" s="33">
        <v>2038</v>
      </c>
      <c r="D45" s="33">
        <v>23764.41861240939</v>
      </c>
      <c r="E45" t="s">
        <v>753</v>
      </c>
      <c r="F45" t="s">
        <v>732</v>
      </c>
      <c r="G45" t="s">
        <v>237</v>
      </c>
      <c r="H45" t="s">
        <v>790</v>
      </c>
    </row>
    <row r="46" spans="1:8">
      <c r="A46" t="s">
        <v>791</v>
      </c>
      <c r="B46" t="s">
        <v>789</v>
      </c>
      <c r="C46" s="33">
        <v>2039</v>
      </c>
      <c r="D46" s="33">
        <v>23611.211044276006</v>
      </c>
      <c r="E46" t="s">
        <v>753</v>
      </c>
      <c r="F46" t="s">
        <v>732</v>
      </c>
      <c r="G46" t="s">
        <v>237</v>
      </c>
      <c r="H46" t="s">
        <v>790</v>
      </c>
    </row>
    <row r="47" spans="1:8">
      <c r="A47" t="s">
        <v>791</v>
      </c>
      <c r="B47" t="s">
        <v>789</v>
      </c>
      <c r="C47" s="33">
        <v>2040</v>
      </c>
      <c r="D47" s="33">
        <v>23130.605905133678</v>
      </c>
      <c r="E47" t="s">
        <v>753</v>
      </c>
      <c r="F47" t="s">
        <v>732</v>
      </c>
      <c r="G47" t="s">
        <v>237</v>
      </c>
      <c r="H47" t="s">
        <v>790</v>
      </c>
    </row>
    <row r="48" spans="1:8">
      <c r="A48" t="s">
        <v>791</v>
      </c>
      <c r="B48" t="s">
        <v>789</v>
      </c>
      <c r="C48" s="33">
        <v>2041</v>
      </c>
      <c r="D48" s="33">
        <v>22508.043188043615</v>
      </c>
      <c r="E48" t="s">
        <v>753</v>
      </c>
      <c r="F48" t="s">
        <v>732</v>
      </c>
      <c r="G48" t="s">
        <v>237</v>
      </c>
      <c r="H48" t="s">
        <v>790</v>
      </c>
    </row>
    <row r="49" spans="1:8">
      <c r="A49" t="s">
        <v>791</v>
      </c>
      <c r="B49" t="s">
        <v>789</v>
      </c>
      <c r="C49" s="33">
        <v>2042</v>
      </c>
      <c r="D49" s="33">
        <v>21979.683871505375</v>
      </c>
      <c r="E49" t="s">
        <v>753</v>
      </c>
      <c r="F49" t="s">
        <v>732</v>
      </c>
      <c r="G49" t="s">
        <v>237</v>
      </c>
      <c r="H49" t="s">
        <v>790</v>
      </c>
    </row>
    <row r="50" spans="1:8">
      <c r="A50" t="s">
        <v>791</v>
      </c>
      <c r="B50" t="s">
        <v>789</v>
      </c>
      <c r="C50" s="33">
        <v>2043</v>
      </c>
      <c r="D50" s="33">
        <v>21653.995216444571</v>
      </c>
      <c r="E50" t="s">
        <v>753</v>
      </c>
      <c r="F50" t="s">
        <v>732</v>
      </c>
      <c r="G50" t="s">
        <v>237</v>
      </c>
      <c r="H50" t="s">
        <v>790</v>
      </c>
    </row>
    <row r="51" spans="1:8">
      <c r="A51" t="s">
        <v>791</v>
      </c>
      <c r="B51" t="s">
        <v>789</v>
      </c>
      <c r="C51" s="33">
        <v>2044</v>
      </c>
      <c r="D51" s="33">
        <v>21373.60121105189</v>
      </c>
      <c r="E51" t="s">
        <v>753</v>
      </c>
      <c r="F51" t="s">
        <v>732</v>
      </c>
      <c r="G51" t="s">
        <v>237</v>
      </c>
      <c r="H51" t="s">
        <v>790</v>
      </c>
    </row>
    <row r="52" spans="1:8">
      <c r="A52" t="s">
        <v>791</v>
      </c>
      <c r="B52" t="s">
        <v>789</v>
      </c>
      <c r="C52" s="33">
        <v>2045</v>
      </c>
      <c r="D52" s="33">
        <v>20720.327746900988</v>
      </c>
      <c r="E52" t="s">
        <v>753</v>
      </c>
      <c r="F52" t="s">
        <v>732</v>
      </c>
      <c r="G52" t="s">
        <v>237</v>
      </c>
      <c r="H52" t="s">
        <v>790</v>
      </c>
    </row>
    <row r="53" spans="1:8">
      <c r="A53" t="s">
        <v>791</v>
      </c>
      <c r="B53" t="s">
        <v>789</v>
      </c>
      <c r="C53" s="33">
        <v>2046</v>
      </c>
      <c r="D53" s="33">
        <v>20293.153441252503</v>
      </c>
      <c r="E53" t="s">
        <v>753</v>
      </c>
      <c r="F53" t="s">
        <v>732</v>
      </c>
      <c r="G53" t="s">
        <v>237</v>
      </c>
      <c r="H53" t="s">
        <v>790</v>
      </c>
    </row>
    <row r="54" spans="1:8">
      <c r="A54" t="s">
        <v>791</v>
      </c>
      <c r="B54" t="s">
        <v>789</v>
      </c>
      <c r="C54" s="33">
        <v>2047</v>
      </c>
      <c r="D54" s="33">
        <v>20133.464668819746</v>
      </c>
      <c r="E54" t="s">
        <v>753</v>
      </c>
      <c r="F54" t="s">
        <v>732</v>
      </c>
      <c r="G54" t="s">
        <v>237</v>
      </c>
      <c r="H54" t="s">
        <v>790</v>
      </c>
    </row>
    <row r="55" spans="1:8">
      <c r="A55" t="s">
        <v>791</v>
      </c>
      <c r="B55" t="s">
        <v>789</v>
      </c>
      <c r="C55" s="33">
        <v>2048</v>
      </c>
      <c r="D55" s="33">
        <v>20320.841983399725</v>
      </c>
      <c r="E55" t="s">
        <v>753</v>
      </c>
      <c r="F55" t="s">
        <v>732</v>
      </c>
      <c r="G55" t="s">
        <v>237</v>
      </c>
      <c r="H55" t="s">
        <v>790</v>
      </c>
    </row>
    <row r="56" spans="1:8">
      <c r="A56" t="s">
        <v>791</v>
      </c>
      <c r="B56" t="s">
        <v>789</v>
      </c>
      <c r="C56" s="33">
        <v>2049</v>
      </c>
      <c r="D56" s="33">
        <v>19968.958191729802</v>
      </c>
      <c r="E56" t="s">
        <v>753</v>
      </c>
      <c r="F56" t="s">
        <v>732</v>
      </c>
      <c r="G56" t="s">
        <v>237</v>
      </c>
      <c r="H56" t="s">
        <v>790</v>
      </c>
    </row>
    <row r="57" spans="1:8">
      <c r="A57" t="s">
        <v>791</v>
      </c>
      <c r="B57" t="s">
        <v>789</v>
      </c>
      <c r="C57" s="33">
        <v>2050</v>
      </c>
      <c r="D57" s="33">
        <v>19683.888627003365</v>
      </c>
      <c r="E57" t="s">
        <v>753</v>
      </c>
      <c r="F57" t="s">
        <v>732</v>
      </c>
      <c r="G57" t="s">
        <v>237</v>
      </c>
      <c r="H57" t="s">
        <v>790</v>
      </c>
    </row>
  </sheetData>
  <autoFilter ref="A1:H57" xr:uid="{920DFD39-32B3-4CF3-94FF-4D164312EB35}"/>
  <pageMargins left="0.7" right="0.7" top="0.75" bottom="0.75" header="0.3" footer="0.3"/>
  <headerFooter>
    <oddHeader>&amp;C&amp;"Calibri"&amp;12&amp;K000000 UNCLASSIFIED&amp;1#_x000D_</oddHeader>
    <oddFooter>&amp;C_x000D_&amp;1#&amp;"Calibri"&amp;12&amp;K000000 UNCLASSIFIED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53DD9-A015-424F-94AF-F2CB02CCFAF3}">
  <dimension ref="A2:R34"/>
  <sheetViews>
    <sheetView workbookViewId="0">
      <selection activeCell="L21" sqref="L21"/>
    </sheetView>
  </sheetViews>
  <sheetFormatPr defaultRowHeight="15"/>
  <cols>
    <col min="1" max="1" width="34.7109375" customWidth="1"/>
    <col min="2" max="11" width="10.5703125" bestFit="1" customWidth="1"/>
  </cols>
  <sheetData>
    <row r="2" spans="1:18">
      <c r="A2" t="s">
        <v>792</v>
      </c>
      <c r="J2" t="s">
        <v>793</v>
      </c>
      <c r="K2">
        <v>2025</v>
      </c>
      <c r="L2">
        <f>K2+1</f>
        <v>2026</v>
      </c>
      <c r="M2">
        <f t="shared" ref="M2:Q2" si="0">L2+1</f>
        <v>2027</v>
      </c>
      <c r="N2">
        <f t="shared" si="0"/>
        <v>2028</v>
      </c>
      <c r="O2">
        <f t="shared" si="0"/>
        <v>2029</v>
      </c>
      <c r="P2">
        <f t="shared" si="0"/>
        <v>2030</v>
      </c>
      <c r="Q2">
        <f t="shared" si="0"/>
        <v>2031</v>
      </c>
    </row>
    <row r="3" spans="1:18">
      <c r="B3">
        <v>2026</v>
      </c>
      <c r="C3">
        <f>B3+1</f>
        <v>2027</v>
      </c>
      <c r="D3">
        <f t="shared" ref="D3:F3" si="1">C3+1</f>
        <v>2028</v>
      </c>
      <c r="E3">
        <f t="shared" si="1"/>
        <v>2029</v>
      </c>
      <c r="F3">
        <f t="shared" si="1"/>
        <v>2030</v>
      </c>
      <c r="J3" t="s">
        <v>794</v>
      </c>
      <c r="K3" s="338">
        <v>2.1665070000000002E-2</v>
      </c>
      <c r="L3" s="338">
        <v>2.0854259999999999E-2</v>
      </c>
      <c r="M3" s="338">
        <v>1.9745749999999999E-2</v>
      </c>
      <c r="N3" s="338">
        <v>1.985429E-2</v>
      </c>
      <c r="O3" s="338">
        <v>1.997724E-2</v>
      </c>
      <c r="P3" s="476">
        <v>1.997724E-2</v>
      </c>
      <c r="Q3" s="476">
        <v>1.997724E-2</v>
      </c>
      <c r="R3" s="363" t="s">
        <v>795</v>
      </c>
    </row>
    <row r="4" spans="1:18">
      <c r="A4" t="s">
        <v>81</v>
      </c>
      <c r="B4" s="462">
        <v>71</v>
      </c>
      <c r="C4" s="462">
        <v>75</v>
      </c>
      <c r="D4" s="462">
        <v>78</v>
      </c>
      <c r="E4" s="462">
        <v>82</v>
      </c>
      <c r="F4" s="462">
        <v>87</v>
      </c>
      <c r="J4">
        <v>1</v>
      </c>
      <c r="K4" s="25">
        <f>J4/(1+K3)</f>
        <v>0.97879435185153185</v>
      </c>
      <c r="L4" s="25">
        <f t="shared" ref="L4:Q4" si="2">K4/(1+L3)</f>
        <v>0.95879930192144369</v>
      </c>
      <c r="M4" s="25">
        <f t="shared" si="2"/>
        <v>0.94023368268163288</v>
      </c>
      <c r="N4" s="25">
        <f t="shared" si="2"/>
        <v>0.92192942844965908</v>
      </c>
      <c r="O4" s="25">
        <f t="shared" si="2"/>
        <v>0.90387254959694896</v>
      </c>
      <c r="P4" s="25">
        <f t="shared" si="2"/>
        <v>0.88616933216759719</v>
      </c>
      <c r="Q4" s="25">
        <f t="shared" si="2"/>
        <v>0.86881284936083203</v>
      </c>
    </row>
    <row r="5" spans="1:18">
      <c r="A5" s="463" t="s">
        <v>796</v>
      </c>
      <c r="B5" s="462">
        <v>203</v>
      </c>
      <c r="C5" s="462">
        <v>213</v>
      </c>
      <c r="D5" s="462">
        <v>224</v>
      </c>
      <c r="E5" s="462">
        <v>236</v>
      </c>
      <c r="F5" s="462">
        <v>248</v>
      </c>
    </row>
    <row r="6" spans="1:18">
      <c r="A6" s="463" t="s">
        <v>797</v>
      </c>
      <c r="B6" s="462">
        <v>254</v>
      </c>
      <c r="C6" s="462">
        <v>267</v>
      </c>
      <c r="D6" s="462">
        <v>280</v>
      </c>
      <c r="E6" s="462">
        <v>295</v>
      </c>
      <c r="F6" s="462">
        <v>309</v>
      </c>
      <c r="J6" t="s">
        <v>798</v>
      </c>
      <c r="K6">
        <v>2025</v>
      </c>
      <c r="L6">
        <f>K6+1</f>
        <v>2026</v>
      </c>
      <c r="M6">
        <f t="shared" ref="M6:P6" si="3">L6+1</f>
        <v>2027</v>
      </c>
      <c r="N6">
        <f t="shared" si="3"/>
        <v>2028</v>
      </c>
      <c r="O6">
        <f t="shared" si="3"/>
        <v>2029</v>
      </c>
      <c r="P6">
        <f t="shared" si="3"/>
        <v>2030</v>
      </c>
      <c r="Q6">
        <v>2031</v>
      </c>
    </row>
    <row r="7" spans="1:18">
      <c r="J7" t="s">
        <v>794</v>
      </c>
      <c r="K7" s="338">
        <v>2.6729559999999999E-2</v>
      </c>
      <c r="L7" s="338">
        <v>2.3894380000000003E-2</v>
      </c>
      <c r="M7" s="338">
        <v>2.2163430000000001E-2</v>
      </c>
      <c r="N7" s="338">
        <v>2.0769120000000002E-2</v>
      </c>
      <c r="O7" s="338">
        <v>2.0191859999999999E-2</v>
      </c>
      <c r="P7" s="338">
        <v>1.9986540000000001E-2</v>
      </c>
      <c r="Q7" s="476">
        <v>1.9986540000000001E-2</v>
      </c>
      <c r="R7" s="363" t="s">
        <v>799</v>
      </c>
    </row>
    <row r="8" spans="1:18">
      <c r="J8">
        <v>1</v>
      </c>
      <c r="K8" s="25">
        <f>J8/(1+K7)</f>
        <v>0.97396630910285675</v>
      </c>
      <c r="L8" s="25">
        <f t="shared" ref="L8:N8" si="4">K8/(1+L7)</f>
        <v>0.95123708863687362</v>
      </c>
      <c r="M8" s="25">
        <f t="shared" si="4"/>
        <v>0.93061154480636588</v>
      </c>
      <c r="N8" s="25">
        <f t="shared" si="4"/>
        <v>0.91167681954011881</v>
      </c>
      <c r="O8" s="25">
        <f>N8/(1+O7)</f>
        <v>0.89363271290962742</v>
      </c>
      <c r="P8" s="25">
        <f t="shared" ref="P8" si="5">O8/(1+P7)</f>
        <v>0.87612206422805083</v>
      </c>
      <c r="Q8" s="25">
        <f>P8/(1+Q7)</f>
        <v>0.85895453505499275</v>
      </c>
    </row>
    <row r="10" spans="1:18">
      <c r="A10" t="s">
        <v>800</v>
      </c>
      <c r="Q10" s="464"/>
    </row>
    <row r="11" spans="1:18">
      <c r="B11">
        <f>B3</f>
        <v>2026</v>
      </c>
      <c r="C11">
        <f>C3</f>
        <v>2027</v>
      </c>
      <c r="D11">
        <f>D3</f>
        <v>2028</v>
      </c>
      <c r="E11">
        <f>E3</f>
        <v>2029</v>
      </c>
      <c r="F11">
        <f>F3</f>
        <v>2030</v>
      </c>
      <c r="G11" t="s">
        <v>801</v>
      </c>
    </row>
    <row r="12" spans="1:18">
      <c r="A12" t="s">
        <v>81</v>
      </c>
      <c r="B12" s="459">
        <f>B4*L$4</f>
        <v>68.074750436422505</v>
      </c>
      <c r="C12" s="459">
        <f>C4*M$4</f>
        <v>70.517526201122465</v>
      </c>
      <c r="D12" s="459">
        <f t="shared" ref="C12:F14" si="6">D4*N$4</f>
        <v>71.910495419073413</v>
      </c>
      <c r="E12" s="459">
        <f t="shared" si="6"/>
        <v>74.11754906694982</v>
      </c>
      <c r="F12" s="459">
        <f t="shared" si="6"/>
        <v>77.096731898580956</v>
      </c>
      <c r="G12" s="494">
        <f>F12*1.03</f>
        <v>79.409633855538388</v>
      </c>
    </row>
    <row r="13" spans="1:18">
      <c r="A13" s="463" t="s">
        <v>796</v>
      </c>
      <c r="B13" s="459">
        <f t="shared" ref="B13:B14" si="7">B5*L$4</f>
        <v>194.63625829005306</v>
      </c>
      <c r="C13" s="459">
        <f t="shared" si="6"/>
        <v>200.2697744111878</v>
      </c>
      <c r="D13" s="459">
        <f t="shared" si="6"/>
        <v>206.51219197272363</v>
      </c>
      <c r="E13" s="459">
        <f t="shared" si="6"/>
        <v>213.31392170487996</v>
      </c>
      <c r="F13" s="459">
        <f>F5*P$4</f>
        <v>219.7699943775641</v>
      </c>
      <c r="G13" s="494">
        <f t="shared" ref="G13:G14" si="8">F13*1.03</f>
        <v>226.36309420889103</v>
      </c>
    </row>
    <row r="14" spans="1:18">
      <c r="A14" s="463" t="s">
        <v>797</v>
      </c>
      <c r="B14" s="459">
        <f t="shared" si="7"/>
        <v>243.53502268804669</v>
      </c>
      <c r="C14" s="459">
        <f t="shared" si="6"/>
        <v>251.04239327599598</v>
      </c>
      <c r="D14" s="459">
        <f>D6*N$4</f>
        <v>258.14023996590453</v>
      </c>
      <c r="E14" s="459">
        <f t="shared" si="6"/>
        <v>266.64240213109997</v>
      </c>
      <c r="F14" s="459">
        <f t="shared" si="6"/>
        <v>273.82632363978752</v>
      </c>
      <c r="G14" s="494">
        <f t="shared" si="8"/>
        <v>282.04111334898113</v>
      </c>
    </row>
    <row r="15" spans="1:18">
      <c r="C15" s="25"/>
      <c r="D15" s="25"/>
      <c r="E15" s="25"/>
      <c r="F15" s="465"/>
    </row>
    <row r="17" spans="1:8">
      <c r="A17" t="s">
        <v>802</v>
      </c>
    </row>
    <row r="18" spans="1:8">
      <c r="B18">
        <v>2026</v>
      </c>
      <c r="C18">
        <f>B18+1</f>
        <v>2027</v>
      </c>
      <c r="D18">
        <f t="shared" ref="D18:G18" si="9">C18+1</f>
        <v>2028</v>
      </c>
      <c r="E18">
        <f t="shared" si="9"/>
        <v>2029</v>
      </c>
      <c r="F18">
        <f t="shared" si="9"/>
        <v>2030</v>
      </c>
      <c r="G18">
        <f t="shared" si="9"/>
        <v>2031</v>
      </c>
    </row>
    <row r="19" spans="1:8">
      <c r="A19" t="s">
        <v>81</v>
      </c>
      <c r="B19" s="466">
        <f t="shared" ref="B19:G21" si="10">B12/L$8</f>
        <v>71.564440926051233</v>
      </c>
      <c r="C19" s="459">
        <f t="shared" si="10"/>
        <v>75.775468931878748</v>
      </c>
      <c r="D19" s="459">
        <f t="shared" si="10"/>
        <v>78.877178708292206</v>
      </c>
      <c r="E19" s="459">
        <f t="shared" si="10"/>
        <v>82.939610419616869</v>
      </c>
      <c r="F19" s="459">
        <f t="shared" si="10"/>
        <v>87.997706080499995</v>
      </c>
      <c r="G19" s="459">
        <f t="shared" si="10"/>
        <v>92.449170025575754</v>
      </c>
      <c r="H19" s="464"/>
    </row>
    <row r="20" spans="1:8">
      <c r="A20" s="463" t="s">
        <v>796</v>
      </c>
      <c r="B20" s="459">
        <f t="shared" si="10"/>
        <v>204.61382405617465</v>
      </c>
      <c r="C20" s="459">
        <f t="shared" si="10"/>
        <v>215.20233176653565</v>
      </c>
      <c r="D20" s="459">
        <f t="shared" si="10"/>
        <v>226.51907731612118</v>
      </c>
      <c r="E20" s="459">
        <f t="shared" si="10"/>
        <v>238.70424462231193</v>
      </c>
      <c r="F20" s="459">
        <f t="shared" si="10"/>
        <v>250.84403572372412</v>
      </c>
      <c r="G20" s="459">
        <f t="shared" si="10"/>
        <v>263.53326627980209</v>
      </c>
    </row>
    <row r="21" spans="1:8">
      <c r="A21" s="463" t="s">
        <v>797</v>
      </c>
      <c r="B21" s="459">
        <f t="shared" si="10"/>
        <v>256.0192675382678</v>
      </c>
      <c r="C21" s="459">
        <f t="shared" si="10"/>
        <v>269.76066939748836</v>
      </c>
      <c r="D21" s="459">
        <f t="shared" si="10"/>
        <v>283.14884664515148</v>
      </c>
      <c r="E21" s="459">
        <f t="shared" si="10"/>
        <v>298.38030577788993</v>
      </c>
      <c r="F21" s="459">
        <f t="shared" si="10"/>
        <v>312.54357676867238</v>
      </c>
      <c r="G21" s="459">
        <f t="shared" si="10"/>
        <v>328.35394871152761</v>
      </c>
    </row>
    <row r="23" spans="1:8" ht="15.75" thickBot="1"/>
    <row r="24" spans="1:8">
      <c r="A24" s="467" t="s">
        <v>803</v>
      </c>
      <c r="B24" s="520" t="s">
        <v>804</v>
      </c>
      <c r="C24" s="520"/>
      <c r="D24" s="520" t="s">
        <v>805</v>
      </c>
      <c r="E24" s="520"/>
      <c r="F24" s="521"/>
    </row>
    <row r="25" spans="1:8">
      <c r="A25" s="468"/>
      <c r="B25">
        <v>2027</v>
      </c>
      <c r="C25">
        <f>B25+1</f>
        <v>2028</v>
      </c>
      <c r="D25">
        <f t="shared" ref="D25:F25" si="11">C25+1</f>
        <v>2029</v>
      </c>
      <c r="E25">
        <f t="shared" si="11"/>
        <v>2030</v>
      </c>
      <c r="F25" s="469">
        <f t="shared" si="11"/>
        <v>2031</v>
      </c>
    </row>
    <row r="26" spans="1:8">
      <c r="A26" s="468" t="s">
        <v>81</v>
      </c>
      <c r="B26" s="459">
        <f t="shared" ref="B26:C28" si="12">C4</f>
        <v>75</v>
      </c>
      <c r="C26" s="459">
        <f t="shared" si="12"/>
        <v>78</v>
      </c>
      <c r="D26" s="459">
        <f>E19</f>
        <v>82.939610419616869</v>
      </c>
      <c r="E26" s="459">
        <f t="shared" ref="E26" si="13">F19</f>
        <v>87.997706080499995</v>
      </c>
      <c r="F26" s="470">
        <f>G19</f>
        <v>92.449170025575754</v>
      </c>
      <c r="G26" s="459"/>
    </row>
    <row r="27" spans="1:8">
      <c r="A27" s="471" t="s">
        <v>796</v>
      </c>
      <c r="B27" s="459">
        <f t="shared" si="12"/>
        <v>213</v>
      </c>
      <c r="C27" s="459">
        <f t="shared" si="12"/>
        <v>224</v>
      </c>
      <c r="D27" s="459">
        <f t="shared" ref="D27:F28" si="14">E20</f>
        <v>238.70424462231193</v>
      </c>
      <c r="E27" s="459">
        <f t="shared" si="14"/>
        <v>250.84403572372412</v>
      </c>
      <c r="F27" s="470">
        <f t="shared" si="14"/>
        <v>263.53326627980209</v>
      </c>
      <c r="G27" s="459"/>
    </row>
    <row r="28" spans="1:8" ht="15.75" thickBot="1">
      <c r="A28" s="472" t="s">
        <v>797</v>
      </c>
      <c r="B28" s="473">
        <f t="shared" si="12"/>
        <v>267</v>
      </c>
      <c r="C28" s="473">
        <f t="shared" si="12"/>
        <v>280</v>
      </c>
      <c r="D28" s="473">
        <f t="shared" si="14"/>
        <v>298.38030577788993</v>
      </c>
      <c r="E28" s="473">
        <f t="shared" si="14"/>
        <v>312.54357676867238</v>
      </c>
      <c r="F28" s="474">
        <f t="shared" si="14"/>
        <v>328.35394871152761</v>
      </c>
      <c r="G28" s="459"/>
    </row>
    <row r="32" spans="1:8">
      <c r="B32" s="459"/>
    </row>
    <row r="33" spans="2:2">
      <c r="B33" s="459"/>
    </row>
    <row r="34" spans="2:2">
      <c r="B34" s="475"/>
    </row>
  </sheetData>
  <mergeCells count="2">
    <mergeCell ref="B24:C24"/>
    <mergeCell ref="D24:F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A96A-0DCD-45B6-ABCD-E91FCF3C25A4}">
  <sheetPr>
    <tabColor theme="6" tint="0.59999389629810485"/>
  </sheetPr>
  <dimension ref="A1:U80"/>
  <sheetViews>
    <sheetView zoomScale="85" zoomScaleNormal="85" workbookViewId="0"/>
  </sheetViews>
  <sheetFormatPr defaultColWidth="9.140625" defaultRowHeight="15"/>
  <cols>
    <col min="1" max="1" width="40.85546875" customWidth="1"/>
    <col min="2" max="6" width="12.85546875" customWidth="1"/>
    <col min="7" max="7" width="12.5703125" customWidth="1"/>
    <col min="8" max="8" width="13.85546875" customWidth="1"/>
    <col min="9" max="9" width="12.7109375" customWidth="1"/>
    <col min="10" max="10" width="11.7109375" customWidth="1"/>
    <col min="11" max="11" width="10.140625" customWidth="1"/>
    <col min="15" max="15" width="8.85546875" customWidth="1"/>
  </cols>
  <sheetData>
    <row r="1" spans="1:21" s="173" customFormat="1">
      <c r="A1" s="172" t="s">
        <v>59</v>
      </c>
    </row>
    <row r="2" spans="1:21">
      <c r="A2" s="42" t="s">
        <v>60</v>
      </c>
    </row>
    <row r="3" spans="1:21">
      <c r="A3" t="s">
        <v>61</v>
      </c>
      <c r="B3" s="171" t="s">
        <v>62</v>
      </c>
      <c r="C3" s="170"/>
      <c r="D3" s="170"/>
      <c r="E3" s="137" t="s">
        <v>63</v>
      </c>
      <c r="F3" s="137"/>
      <c r="G3" s="137"/>
      <c r="H3" s="137"/>
      <c r="I3" s="268"/>
      <c r="J3" s="166" t="s">
        <v>64</v>
      </c>
      <c r="K3" s="127"/>
      <c r="L3" s="127"/>
      <c r="M3" s="127"/>
      <c r="N3" s="127"/>
      <c r="R3" s="153" t="s">
        <v>65</v>
      </c>
    </row>
    <row r="4" spans="1:21">
      <c r="B4" s="167">
        <v>2023</v>
      </c>
      <c r="C4" s="167">
        <v>2024</v>
      </c>
      <c r="D4" s="157">
        <v>2025</v>
      </c>
      <c r="E4" s="436">
        <v>2026</v>
      </c>
      <c r="F4" s="436">
        <v>2027</v>
      </c>
      <c r="G4" s="168">
        <v>2028</v>
      </c>
      <c r="H4" s="137">
        <v>2029</v>
      </c>
      <c r="I4" s="168">
        <v>2030</v>
      </c>
      <c r="J4" s="129">
        <v>2031</v>
      </c>
      <c r="K4" s="169">
        <v>2032</v>
      </c>
      <c r="L4" s="129">
        <v>2033</v>
      </c>
      <c r="M4" s="169">
        <v>2034</v>
      </c>
      <c r="N4" s="129">
        <v>2035</v>
      </c>
      <c r="R4" s="156" t="s">
        <v>62</v>
      </c>
    </row>
    <row r="5" spans="1:21">
      <c r="A5" t="s">
        <v>66</v>
      </c>
      <c r="B5" s="435">
        <v>73600</v>
      </c>
      <c r="C5" s="435">
        <v>72100</v>
      </c>
      <c r="D5" s="435">
        <v>68500</v>
      </c>
      <c r="E5" s="162">
        <v>65700</v>
      </c>
      <c r="F5" s="162">
        <v>63400</v>
      </c>
      <c r="G5" s="162">
        <v>60439.90064234598</v>
      </c>
      <c r="H5" s="162">
        <v>57862.514098637184</v>
      </c>
      <c r="I5" s="162">
        <v>55179.666499609288</v>
      </c>
      <c r="J5" s="128">
        <v>51572.704996981462</v>
      </c>
      <c r="K5" s="128">
        <v>50060.817995841455</v>
      </c>
      <c r="L5" s="128">
        <v>48181.642407075575</v>
      </c>
      <c r="M5" s="128">
        <v>46104.255393831889</v>
      </c>
      <c r="N5" s="128">
        <v>44080.579206269635</v>
      </c>
      <c r="O5" s="7"/>
      <c r="P5" s="7"/>
      <c r="Q5" s="7"/>
      <c r="R5" s="174" t="s">
        <v>67</v>
      </c>
      <c r="S5" s="7"/>
      <c r="T5" s="7"/>
      <c r="U5" s="7"/>
    </row>
    <row r="6" spans="1:21">
      <c r="A6" t="s">
        <v>68</v>
      </c>
      <c r="B6" s="435">
        <v>42900</v>
      </c>
      <c r="C6" s="435">
        <v>42700</v>
      </c>
      <c r="D6" s="435">
        <v>42900</v>
      </c>
      <c r="E6" s="162">
        <v>42300</v>
      </c>
      <c r="F6" s="162">
        <v>41900</v>
      </c>
      <c r="G6" s="162">
        <v>42844.757679845898</v>
      </c>
      <c r="H6" s="162">
        <v>42749.961561673706</v>
      </c>
      <c r="I6" s="162">
        <v>42556.880095727902</v>
      </c>
      <c r="J6" s="128">
        <v>41762.659581134089</v>
      </c>
      <c r="K6" s="128">
        <v>40986.623101785561</v>
      </c>
      <c r="L6" s="128">
        <v>39907.07156468906</v>
      </c>
      <c r="M6" s="128">
        <v>38859.07457059947</v>
      </c>
      <c r="N6" s="128">
        <v>37803.880044767786</v>
      </c>
      <c r="O6" s="7"/>
      <c r="P6" s="7"/>
      <c r="Q6" s="7"/>
    </row>
    <row r="7" spans="1:21">
      <c r="A7" s="1" t="s">
        <v>69</v>
      </c>
      <c r="B7" s="435">
        <f>B5-B6</f>
        <v>30700</v>
      </c>
      <c r="C7" s="435">
        <f>C5-C6</f>
        <v>29400</v>
      </c>
      <c r="D7" s="435">
        <f>D5-D6</f>
        <v>25600</v>
      </c>
      <c r="E7" s="162">
        <v>23400</v>
      </c>
      <c r="F7" s="162">
        <v>21400</v>
      </c>
      <c r="G7" s="162">
        <v>17595.142962500082</v>
      </c>
      <c r="H7" s="162">
        <v>15112.552536963478</v>
      </c>
      <c r="I7" s="162">
        <v>12622.786403881386</v>
      </c>
      <c r="J7" s="128">
        <v>9810.0454158473731</v>
      </c>
      <c r="K7" s="128">
        <v>9074.1948940558941</v>
      </c>
      <c r="L7" s="128">
        <v>8274.5708423865144</v>
      </c>
      <c r="M7" s="128">
        <v>7245.1808232324183</v>
      </c>
      <c r="N7" s="128">
        <v>6276.6991615018487</v>
      </c>
      <c r="P7" s="7"/>
    </row>
    <row r="8" spans="1:21">
      <c r="A8" t="s">
        <v>70</v>
      </c>
      <c r="B8" s="435">
        <v>1600</v>
      </c>
      <c r="C8" s="435">
        <v>1400</v>
      </c>
      <c r="D8" s="435">
        <v>800</v>
      </c>
      <c r="E8" s="162">
        <v>700</v>
      </c>
      <c r="F8" s="162">
        <v>700</v>
      </c>
      <c r="G8" s="162">
        <v>0</v>
      </c>
      <c r="H8" s="162">
        <v>0</v>
      </c>
      <c r="I8" s="162">
        <v>0</v>
      </c>
      <c r="J8" s="128">
        <v>0</v>
      </c>
      <c r="K8" s="128">
        <v>0</v>
      </c>
      <c r="L8" s="128">
        <v>0</v>
      </c>
      <c r="M8" s="128">
        <v>0</v>
      </c>
      <c r="N8" s="128">
        <v>0</v>
      </c>
      <c r="O8" s="7"/>
      <c r="P8" s="7"/>
      <c r="Q8" s="7"/>
      <c r="R8" s="7"/>
    </row>
    <row r="9" spans="1:21">
      <c r="A9" t="s">
        <v>71</v>
      </c>
      <c r="B9" s="435">
        <v>6200</v>
      </c>
      <c r="C9" s="435">
        <v>6100</v>
      </c>
      <c r="D9" s="435">
        <v>6000</v>
      </c>
      <c r="E9" s="161">
        <v>4600</v>
      </c>
      <c r="F9" s="161">
        <v>4400</v>
      </c>
      <c r="G9" s="161">
        <v>4100</v>
      </c>
      <c r="H9" s="161">
        <v>4000</v>
      </c>
      <c r="I9" s="161">
        <v>4000</v>
      </c>
      <c r="J9" s="128">
        <v>3877.0338192239578</v>
      </c>
      <c r="K9" s="128">
        <v>3766.4919417316282</v>
      </c>
      <c r="L9" s="128">
        <v>3616.5394213821546</v>
      </c>
      <c r="M9" s="128">
        <v>3507.7889367469675</v>
      </c>
      <c r="N9" s="128">
        <v>3399.0384521117799</v>
      </c>
      <c r="O9" s="7"/>
      <c r="P9" s="7"/>
      <c r="Q9" s="7"/>
      <c r="R9" s="7"/>
    </row>
    <row r="10" spans="1:21">
      <c r="A10" t="s">
        <v>72</v>
      </c>
      <c r="B10" s="435">
        <v>8000</v>
      </c>
      <c r="C10" s="435">
        <v>7700</v>
      </c>
      <c r="D10" s="435">
        <v>12500</v>
      </c>
      <c r="E10" s="162">
        <v>11500</v>
      </c>
      <c r="F10" s="162">
        <v>10500</v>
      </c>
      <c r="G10" s="162">
        <v>12121.243538924547</v>
      </c>
      <c r="H10" s="162">
        <v>10542.195261117673</v>
      </c>
      <c r="I10" s="162">
        <v>8710.3786530452508</v>
      </c>
      <c r="J10" s="128">
        <v>0</v>
      </c>
      <c r="K10" s="128">
        <v>0</v>
      </c>
      <c r="L10" s="128">
        <v>0</v>
      </c>
      <c r="M10" s="128">
        <v>0</v>
      </c>
      <c r="N10" s="128">
        <v>0</v>
      </c>
      <c r="O10" s="7"/>
      <c r="P10" s="7"/>
      <c r="Q10" s="7"/>
      <c r="R10" s="7"/>
    </row>
    <row r="11" spans="1:21">
      <c r="A11" t="s">
        <v>73</v>
      </c>
      <c r="B11" s="435">
        <v>0</v>
      </c>
      <c r="C11" s="435">
        <v>0</v>
      </c>
      <c r="D11" s="435">
        <v>300</v>
      </c>
      <c r="E11" s="162">
        <v>300</v>
      </c>
      <c r="F11" s="162">
        <v>300</v>
      </c>
      <c r="G11" s="162">
        <v>-1924.2181506330853</v>
      </c>
      <c r="H11" s="162">
        <v>-1872.4893596166501</v>
      </c>
      <c r="I11" s="162">
        <v>-1775.1679458801552</v>
      </c>
      <c r="J11" s="128">
        <v>0</v>
      </c>
      <c r="K11" s="128">
        <v>0</v>
      </c>
      <c r="L11" s="128">
        <v>0</v>
      </c>
      <c r="M11" s="128">
        <v>0</v>
      </c>
      <c r="N11" s="128">
        <v>0</v>
      </c>
      <c r="O11" s="7"/>
      <c r="P11" s="7"/>
      <c r="Q11" s="7"/>
      <c r="R11" s="7"/>
    </row>
    <row r="12" spans="1:21">
      <c r="A12" t="s">
        <v>74</v>
      </c>
      <c r="B12" s="435">
        <v>0</v>
      </c>
      <c r="C12" s="435">
        <v>0</v>
      </c>
      <c r="D12" s="435">
        <v>0</v>
      </c>
      <c r="E12" s="152">
        <v>0</v>
      </c>
      <c r="F12" s="152">
        <v>0</v>
      </c>
      <c r="G12" s="152">
        <v>0</v>
      </c>
      <c r="H12" s="152">
        <v>0</v>
      </c>
      <c r="I12" s="152">
        <v>0</v>
      </c>
      <c r="J12" s="128">
        <v>0</v>
      </c>
      <c r="K12" s="128">
        <v>0</v>
      </c>
      <c r="L12" s="128">
        <v>0</v>
      </c>
      <c r="M12" s="128">
        <v>0</v>
      </c>
      <c r="N12" s="128">
        <v>0</v>
      </c>
      <c r="O12" s="7"/>
      <c r="P12" s="7"/>
      <c r="Q12" s="7"/>
      <c r="R12" s="7"/>
    </row>
    <row r="13" spans="1:21">
      <c r="A13" t="s">
        <v>75</v>
      </c>
      <c r="B13" s="435">
        <f t="shared" ref="B13:D13" si="0">(ROUND((B7-B8-B9-B10-B11),1))</f>
        <v>14900</v>
      </c>
      <c r="C13" s="435">
        <f t="shared" si="0"/>
        <v>14200</v>
      </c>
      <c r="D13" s="435">
        <f t="shared" si="0"/>
        <v>6000</v>
      </c>
      <c r="E13" s="162">
        <v>5200</v>
      </c>
      <c r="F13" s="162">
        <v>4300</v>
      </c>
      <c r="G13" s="162">
        <v>3300</v>
      </c>
      <c r="H13" s="162">
        <v>2400</v>
      </c>
      <c r="I13" s="162">
        <v>1700.0000000000011</v>
      </c>
      <c r="J13" s="128">
        <v>5933.0115966234152</v>
      </c>
      <c r="K13" s="438">
        <v>5307.7029523242654</v>
      </c>
      <c r="L13" s="438">
        <v>4658.0314210043598</v>
      </c>
      <c r="M13" s="438">
        <v>3737.3918864854509</v>
      </c>
      <c r="N13" s="438">
        <v>2877.6607093900689</v>
      </c>
      <c r="P13" s="7"/>
    </row>
    <row r="14" spans="1:21">
      <c r="B14" s="435">
        <v>0</v>
      </c>
      <c r="C14" s="435">
        <v>0</v>
      </c>
      <c r="D14" s="435"/>
      <c r="J14" s="198"/>
      <c r="K14" s="198"/>
      <c r="L14" s="198"/>
      <c r="M14" s="198"/>
      <c r="N14" s="198"/>
    </row>
    <row r="15" spans="1:21">
      <c r="A15" t="s">
        <v>76</v>
      </c>
      <c r="B15" s="435">
        <v>8000</v>
      </c>
      <c r="C15" s="435">
        <v>2800</v>
      </c>
      <c r="D15" s="435">
        <v>2600</v>
      </c>
      <c r="E15" s="162">
        <v>2300</v>
      </c>
      <c r="F15" s="162">
        <v>2100</v>
      </c>
      <c r="G15" s="162">
        <v>1900</v>
      </c>
      <c r="H15" s="162">
        <v>1700</v>
      </c>
      <c r="I15" s="162">
        <v>1400</v>
      </c>
      <c r="J15" s="289">
        <v>1200</v>
      </c>
      <c r="K15" s="289">
        <v>1000</v>
      </c>
      <c r="L15" s="289">
        <v>800</v>
      </c>
      <c r="M15" s="289">
        <v>600.00000000000011</v>
      </c>
      <c r="N15" s="289">
        <v>400.00000000000006</v>
      </c>
      <c r="O15" s="7"/>
      <c r="P15" s="7"/>
      <c r="Q15" s="7"/>
      <c r="R15" s="7"/>
    </row>
    <row r="16" spans="1:21">
      <c r="A16" t="s">
        <v>77</v>
      </c>
      <c r="B16" s="435">
        <v>0</v>
      </c>
      <c r="C16" s="435">
        <v>4900</v>
      </c>
      <c r="D16" s="435">
        <v>4500</v>
      </c>
      <c r="E16" s="162">
        <v>4200</v>
      </c>
      <c r="F16" s="162">
        <v>3800</v>
      </c>
      <c r="G16" s="162">
        <v>3400</v>
      </c>
      <c r="H16" s="162">
        <v>3000</v>
      </c>
      <c r="I16" s="162">
        <v>2500</v>
      </c>
      <c r="J16" s="289">
        <v>2300</v>
      </c>
      <c r="K16" s="289">
        <v>2099.9999999999995</v>
      </c>
      <c r="L16" s="289">
        <v>1899.9999999999998</v>
      </c>
      <c r="M16" s="289">
        <v>1699.9999999999998</v>
      </c>
      <c r="N16" s="289">
        <v>1499.9999999999998</v>
      </c>
      <c r="O16" s="7"/>
      <c r="P16" s="7"/>
      <c r="Q16" s="7"/>
      <c r="R16" s="7"/>
    </row>
    <row r="17" spans="1:19">
      <c r="A17" t="s">
        <v>78</v>
      </c>
      <c r="B17" s="435">
        <f t="shared" ref="B17:N17" si="1">(ROUND((B15+B16),1))</f>
        <v>8000</v>
      </c>
      <c r="C17" s="435">
        <f t="shared" si="1"/>
        <v>7700</v>
      </c>
      <c r="D17" s="435">
        <f t="shared" si="1"/>
        <v>7100</v>
      </c>
      <c r="E17" s="162">
        <f t="shared" si="1"/>
        <v>6500</v>
      </c>
      <c r="F17" s="162">
        <f t="shared" si="1"/>
        <v>5900</v>
      </c>
      <c r="G17" s="162">
        <f t="shared" si="1"/>
        <v>5300</v>
      </c>
      <c r="H17" s="162">
        <f t="shared" si="1"/>
        <v>4700</v>
      </c>
      <c r="I17" s="162">
        <f t="shared" si="1"/>
        <v>3900</v>
      </c>
      <c r="J17" s="290">
        <f t="shared" si="1"/>
        <v>3500</v>
      </c>
      <c r="K17" s="290">
        <f t="shared" si="1"/>
        <v>3100</v>
      </c>
      <c r="L17" s="290">
        <f t="shared" si="1"/>
        <v>2700</v>
      </c>
      <c r="M17" s="290">
        <f t="shared" si="1"/>
        <v>2300</v>
      </c>
      <c r="N17" s="290">
        <f t="shared" si="1"/>
        <v>1900</v>
      </c>
      <c r="O17" s="7"/>
      <c r="P17" s="7"/>
      <c r="Q17" s="7"/>
      <c r="R17" s="7"/>
    </row>
    <row r="18" spans="1:19">
      <c r="B18" s="197"/>
      <c r="C18" s="197"/>
      <c r="D18" s="14"/>
      <c r="I18" s="198"/>
      <c r="J18" s="198"/>
      <c r="K18" s="198"/>
      <c r="L18" s="198"/>
      <c r="M18" s="198"/>
      <c r="N18" s="198"/>
      <c r="O18" s="7"/>
      <c r="P18" s="7"/>
      <c r="Q18" s="7"/>
      <c r="R18" s="7"/>
    </row>
    <row r="19" spans="1:19">
      <c r="A19" t="s">
        <v>79</v>
      </c>
      <c r="B19" s="163">
        <f>B13+B17</f>
        <v>22900</v>
      </c>
      <c r="C19" s="163">
        <f>C13+C17</f>
        <v>21900</v>
      </c>
      <c r="D19" s="163">
        <f t="shared" ref="D19:N19" si="2">D13+D17</f>
        <v>13100</v>
      </c>
      <c r="E19" s="162">
        <f>E13+E17</f>
        <v>11700</v>
      </c>
      <c r="F19" s="162">
        <f t="shared" si="2"/>
        <v>10200</v>
      </c>
      <c r="G19" s="162">
        <f t="shared" si="2"/>
        <v>8600</v>
      </c>
      <c r="H19" s="162">
        <f t="shared" si="2"/>
        <v>7100</v>
      </c>
      <c r="I19" s="162">
        <f t="shared" si="2"/>
        <v>5600.0000000000009</v>
      </c>
      <c r="J19" s="164">
        <f t="shared" si="2"/>
        <v>9433.0115966234152</v>
      </c>
      <c r="K19" s="164">
        <f t="shared" si="2"/>
        <v>8407.7029523242654</v>
      </c>
      <c r="L19" s="164">
        <f t="shared" si="2"/>
        <v>7358.0314210043598</v>
      </c>
      <c r="M19" s="164">
        <f t="shared" si="2"/>
        <v>6037.3918864854513</v>
      </c>
      <c r="N19" s="164">
        <f t="shared" si="2"/>
        <v>4777.6607093900693</v>
      </c>
      <c r="S19" s="9"/>
    </row>
    <row r="20" spans="1:19">
      <c r="A20" t="s">
        <v>80</v>
      </c>
      <c r="B20" s="163">
        <f>B19+B9</f>
        <v>29100</v>
      </c>
      <c r="C20" s="163">
        <f>C19+C9</f>
        <v>28000</v>
      </c>
      <c r="D20" s="269">
        <f t="shared" ref="D20:N20" si="3">ROUND((D19+D9),1)</f>
        <v>19100</v>
      </c>
      <c r="E20" s="154">
        <f t="shared" si="3"/>
        <v>16300</v>
      </c>
      <c r="F20" s="154">
        <f t="shared" si="3"/>
        <v>14600</v>
      </c>
      <c r="G20" s="154">
        <f t="shared" si="3"/>
        <v>12700</v>
      </c>
      <c r="H20" s="154">
        <f t="shared" si="3"/>
        <v>11100</v>
      </c>
      <c r="I20" s="154">
        <f t="shared" si="3"/>
        <v>9600</v>
      </c>
      <c r="J20" s="165">
        <f t="shared" si="3"/>
        <v>13310</v>
      </c>
      <c r="K20" s="165">
        <f t="shared" si="3"/>
        <v>12174.2</v>
      </c>
      <c r="L20" s="165">
        <f t="shared" si="3"/>
        <v>10974.6</v>
      </c>
      <c r="M20" s="165">
        <f t="shared" si="3"/>
        <v>9545.2000000000007</v>
      </c>
      <c r="N20" s="165">
        <f t="shared" si="3"/>
        <v>8176.7</v>
      </c>
    </row>
    <row r="21" spans="1:19">
      <c r="E21" s="9"/>
      <c r="F21" s="9"/>
      <c r="G21" s="9"/>
      <c r="H21" s="9"/>
      <c r="I21" s="9"/>
      <c r="J21" s="104"/>
      <c r="K21" s="104"/>
      <c r="L21" s="104"/>
      <c r="M21" s="104"/>
      <c r="N21" s="104"/>
    </row>
    <row r="22" spans="1:19">
      <c r="E22" s="9"/>
      <c r="F22" s="9"/>
      <c r="G22" s="9"/>
      <c r="H22" s="9"/>
      <c r="I22" s="9"/>
      <c r="J22" s="104"/>
      <c r="K22" s="104"/>
      <c r="L22" s="104"/>
      <c r="M22" s="104"/>
      <c r="N22" s="104"/>
    </row>
    <row r="23" spans="1:19">
      <c r="A23" t="s">
        <v>81</v>
      </c>
      <c r="B23" s="246">
        <v>60</v>
      </c>
      <c r="C23" s="246">
        <v>64</v>
      </c>
      <c r="D23" s="246">
        <v>68</v>
      </c>
      <c r="E23" s="247">
        <v>71</v>
      </c>
      <c r="F23" s="247">
        <v>75</v>
      </c>
      <c r="G23" s="247">
        <v>78</v>
      </c>
      <c r="H23" s="247">
        <v>82</v>
      </c>
      <c r="I23" s="247">
        <v>87</v>
      </c>
      <c r="J23" s="248"/>
      <c r="K23" s="248"/>
      <c r="L23" s="248"/>
      <c r="M23" s="248"/>
      <c r="N23" s="248"/>
    </row>
    <row r="24" spans="1:19">
      <c r="A24" t="s">
        <v>82</v>
      </c>
      <c r="B24" s="246">
        <v>173</v>
      </c>
      <c r="C24" s="246">
        <v>184</v>
      </c>
      <c r="D24" s="246">
        <v>193</v>
      </c>
      <c r="E24" s="247">
        <v>203</v>
      </c>
      <c r="F24" s="247">
        <v>213</v>
      </c>
      <c r="G24" s="247">
        <v>224</v>
      </c>
      <c r="H24" s="247">
        <v>236</v>
      </c>
      <c r="I24" s="247">
        <v>248</v>
      </c>
      <c r="J24" s="248"/>
      <c r="K24" s="248"/>
      <c r="L24" s="248"/>
      <c r="M24" s="248"/>
      <c r="N24" s="248"/>
    </row>
    <row r="25" spans="1:19">
      <c r="A25" t="s">
        <v>83</v>
      </c>
      <c r="B25" s="246">
        <v>216</v>
      </c>
      <c r="C25" s="246">
        <v>230</v>
      </c>
      <c r="D25" s="246">
        <v>242</v>
      </c>
      <c r="E25" s="247">
        <v>254</v>
      </c>
      <c r="F25" s="247">
        <v>267</v>
      </c>
      <c r="G25" s="247">
        <v>280</v>
      </c>
      <c r="H25" s="247">
        <v>295</v>
      </c>
      <c r="I25" s="247">
        <v>309</v>
      </c>
      <c r="J25" s="248"/>
      <c r="K25" s="248"/>
      <c r="L25" s="248"/>
      <c r="M25" s="248"/>
      <c r="N25" s="248"/>
    </row>
    <row r="27" spans="1:19">
      <c r="A27" s="42" t="s">
        <v>84</v>
      </c>
      <c r="D27" s="9"/>
      <c r="E27" s="9"/>
      <c r="F27" s="9"/>
      <c r="G27" s="9"/>
      <c r="H27" s="9"/>
      <c r="I27" s="9"/>
      <c r="J27" s="9"/>
      <c r="K27" s="9"/>
      <c r="L27" s="9"/>
      <c r="M27" s="9"/>
      <c r="N27" s="9"/>
    </row>
    <row r="28" spans="1:19">
      <c r="D28" s="9"/>
      <c r="E28" s="9"/>
      <c r="F28" s="9"/>
      <c r="G28" s="9"/>
      <c r="H28" s="9"/>
      <c r="I28" s="9"/>
      <c r="J28" s="9"/>
      <c r="K28" s="9"/>
      <c r="L28" s="9"/>
      <c r="M28" s="9"/>
      <c r="N28" s="9"/>
    </row>
    <row r="29" spans="1:19">
      <c r="A29" s="1" t="s">
        <v>85</v>
      </c>
      <c r="D29" s="9"/>
      <c r="E29" s="9"/>
      <c r="F29" s="9"/>
      <c r="G29" s="9"/>
      <c r="H29" s="9"/>
      <c r="I29" s="9"/>
      <c r="J29" s="9"/>
      <c r="K29" s="9"/>
      <c r="L29" s="9"/>
      <c r="M29" s="9"/>
      <c r="N29" s="9"/>
    </row>
    <row r="30" spans="1:19">
      <c r="A30" s="1"/>
      <c r="B30" s="1" t="s">
        <v>86</v>
      </c>
      <c r="C30" s="1" t="s">
        <v>87</v>
      </c>
      <c r="D30" s="203" t="s">
        <v>88</v>
      </c>
      <c r="E30" s="203" t="s">
        <v>89</v>
      </c>
      <c r="F30" s="203" t="s">
        <v>90</v>
      </c>
      <c r="G30" s="9"/>
      <c r="H30" s="9"/>
      <c r="I30" s="9"/>
      <c r="J30" s="9"/>
      <c r="K30" s="9"/>
      <c r="L30" s="9"/>
      <c r="M30" s="9"/>
      <c r="N30" s="9"/>
    </row>
    <row r="31" spans="1:19">
      <c r="A31" t="s">
        <v>91</v>
      </c>
      <c r="B31" s="111">
        <v>3.53</v>
      </c>
      <c r="C31" s="9">
        <v>4.08</v>
      </c>
      <c r="D31" s="9">
        <v>7.6</v>
      </c>
      <c r="E31" s="9">
        <v>11.13</v>
      </c>
      <c r="F31" s="203">
        <f>SUM(B31*4)</f>
        <v>14.12</v>
      </c>
      <c r="G31" s="9"/>
      <c r="H31" s="9"/>
      <c r="I31" s="9"/>
      <c r="J31" s="9"/>
      <c r="K31" s="9"/>
      <c r="L31" s="9"/>
      <c r="M31" s="9"/>
      <c r="N31" s="9"/>
    </row>
    <row r="32" spans="1:19">
      <c r="A32" t="s">
        <v>92</v>
      </c>
      <c r="B32" s="111">
        <v>2.97</v>
      </c>
      <c r="C32" s="9">
        <v>0</v>
      </c>
      <c r="D32" s="9">
        <v>0</v>
      </c>
      <c r="E32" s="9">
        <v>4.03</v>
      </c>
      <c r="F32" s="203">
        <f>SUM(B32:E32)</f>
        <v>7</v>
      </c>
      <c r="G32" s="9"/>
      <c r="H32" s="9"/>
      <c r="I32" s="9"/>
      <c r="J32" s="9"/>
      <c r="K32" s="9"/>
      <c r="L32" s="9"/>
      <c r="M32" s="9"/>
      <c r="N32" s="9"/>
    </row>
    <row r="33" spans="1:14">
      <c r="A33" t="s">
        <v>93</v>
      </c>
      <c r="B33" s="111">
        <v>0.55000000000000004</v>
      </c>
      <c r="C33" s="9">
        <v>4.08</v>
      </c>
      <c r="D33" s="9">
        <v>7.6</v>
      </c>
      <c r="E33" s="9">
        <v>7.09</v>
      </c>
      <c r="F33" s="203">
        <f>E33</f>
        <v>7.09</v>
      </c>
      <c r="G33" s="9"/>
      <c r="I33" s="9"/>
      <c r="J33" s="9"/>
    </row>
    <row r="35" spans="1:14">
      <c r="A35" s="1" t="s">
        <v>94</v>
      </c>
      <c r="D35" s="111"/>
      <c r="E35" s="111"/>
      <c r="F35" s="177" t="s">
        <v>95</v>
      </c>
      <c r="G35" s="111"/>
      <c r="H35" s="111"/>
    </row>
    <row r="36" spans="1:14">
      <c r="A36" t="s">
        <v>91</v>
      </c>
      <c r="B36" s="7">
        <f>F36/4</f>
        <v>1.5</v>
      </c>
      <c r="C36" s="7">
        <f>B36+B36</f>
        <v>3</v>
      </c>
      <c r="D36" s="7">
        <f>C36+B36</f>
        <v>4.5</v>
      </c>
      <c r="E36" s="7">
        <f>D36+B36</f>
        <v>6</v>
      </c>
      <c r="F36" s="7">
        <f>D13/1000</f>
        <v>6</v>
      </c>
    </row>
    <row r="37" spans="1:14">
      <c r="A37" t="s">
        <v>92</v>
      </c>
      <c r="B37" s="7">
        <v>0</v>
      </c>
      <c r="C37" s="7">
        <v>0</v>
      </c>
      <c r="D37" s="7">
        <v>0</v>
      </c>
      <c r="E37" s="7">
        <v>0</v>
      </c>
      <c r="F37" s="7">
        <v>0</v>
      </c>
      <c r="G37" s="7"/>
      <c r="H37" s="7"/>
      <c r="I37" s="7"/>
    </row>
    <row r="38" spans="1:14">
      <c r="A38" t="s">
        <v>93</v>
      </c>
      <c r="B38" s="7">
        <f>B36</f>
        <v>1.5</v>
      </c>
      <c r="C38" s="7">
        <f t="shared" ref="C38:F38" si="4">C36</f>
        <v>3</v>
      </c>
      <c r="D38" s="7">
        <f t="shared" si="4"/>
        <v>4.5</v>
      </c>
      <c r="E38" s="7">
        <f t="shared" si="4"/>
        <v>6</v>
      </c>
      <c r="F38" s="7">
        <f t="shared" si="4"/>
        <v>6</v>
      </c>
      <c r="G38" s="25"/>
      <c r="H38" s="25"/>
    </row>
    <row r="39" spans="1:14">
      <c r="E39" s="9"/>
      <c r="F39" s="9"/>
      <c r="G39" s="9"/>
      <c r="H39" s="9"/>
      <c r="I39" s="9"/>
      <c r="J39" s="9"/>
      <c r="K39" s="9"/>
      <c r="L39" s="9"/>
      <c r="M39" s="9"/>
      <c r="N39" s="9"/>
    </row>
    <row r="40" spans="1:14">
      <c r="A40" s="203" t="s">
        <v>96</v>
      </c>
      <c r="E40" s="111"/>
      <c r="F40" s="111"/>
      <c r="G40" s="111"/>
      <c r="H40" s="111"/>
      <c r="I40" s="111"/>
      <c r="J40" s="111"/>
      <c r="K40" s="111"/>
      <c r="L40" s="111"/>
      <c r="M40" s="111"/>
      <c r="N40" s="111"/>
    </row>
    <row r="41" spans="1:14">
      <c r="E41" s="111"/>
      <c r="F41" s="111"/>
      <c r="G41" s="111"/>
      <c r="H41" s="111"/>
      <c r="I41" s="111"/>
      <c r="J41" s="111"/>
      <c r="K41" s="111"/>
      <c r="L41" s="111"/>
      <c r="M41" s="111"/>
      <c r="N41" s="111"/>
    </row>
    <row r="42" spans="1:14">
      <c r="E42" s="111"/>
      <c r="F42" s="111"/>
      <c r="G42" s="111"/>
      <c r="H42" s="111"/>
      <c r="I42" s="111"/>
      <c r="J42" s="111"/>
      <c r="K42" s="111"/>
      <c r="L42" s="111"/>
      <c r="M42" s="111"/>
      <c r="N42" s="111"/>
    </row>
    <row r="43" spans="1:14" s="12" customFormat="1">
      <c r="A43" s="19" t="s">
        <v>97</v>
      </c>
      <c r="E43" s="448"/>
      <c r="F43" s="448"/>
      <c r="G43" s="448"/>
      <c r="H43" s="448"/>
      <c r="I43" s="448"/>
      <c r="J43" s="448"/>
      <c r="K43" s="448"/>
      <c r="L43" s="448"/>
      <c r="M43" s="448"/>
      <c r="N43" s="448"/>
    </row>
    <row r="44" spans="1:14">
      <c r="A44" s="42" t="s">
        <v>98</v>
      </c>
      <c r="E44" s="111"/>
      <c r="F44" s="111"/>
      <c r="G44" s="111"/>
      <c r="H44" s="111"/>
      <c r="I44" s="111"/>
      <c r="J44" s="111"/>
      <c r="K44" s="111"/>
      <c r="L44" s="111"/>
      <c r="M44" s="111"/>
      <c r="N44" s="111"/>
    </row>
    <row r="45" spans="1:14">
      <c r="E45" s="111"/>
      <c r="F45" s="111"/>
      <c r="G45" s="111"/>
      <c r="H45" s="111"/>
      <c r="I45" s="111"/>
      <c r="J45" s="111"/>
      <c r="K45" s="111"/>
      <c r="L45" s="111"/>
      <c r="M45" s="111"/>
      <c r="N45" s="111"/>
    </row>
    <row r="46" spans="1:14">
      <c r="A46" s="1" t="s">
        <v>99</v>
      </c>
      <c r="E46" s="111"/>
      <c r="F46" s="111"/>
      <c r="G46" s="111"/>
      <c r="H46" s="111"/>
      <c r="I46" s="111"/>
      <c r="J46" s="111"/>
      <c r="K46" s="111"/>
      <c r="L46" s="111"/>
      <c r="M46" s="111"/>
      <c r="N46" s="111"/>
    </row>
    <row r="47" spans="1:14">
      <c r="A47" t="s">
        <v>100</v>
      </c>
      <c r="B47" t="s">
        <v>101</v>
      </c>
      <c r="C47" s="111" t="s">
        <v>102</v>
      </c>
      <c r="D47" s="111" t="s">
        <v>103</v>
      </c>
      <c r="E47" s="111"/>
      <c r="F47" s="111" t="s">
        <v>104</v>
      </c>
      <c r="G47" s="111" t="s">
        <v>105</v>
      </c>
      <c r="H47" s="111"/>
      <c r="I47" s="111"/>
      <c r="J47" s="111"/>
      <c r="K47" s="111"/>
    </row>
    <row r="48" spans="1:14">
      <c r="B48" t="s">
        <v>106</v>
      </c>
      <c r="C48" s="111" t="s">
        <v>106</v>
      </c>
      <c r="D48" s="111" t="s">
        <v>106</v>
      </c>
      <c r="E48" s="111"/>
      <c r="F48" s="111" t="s">
        <v>106</v>
      </c>
      <c r="G48" s="111" t="s">
        <v>106</v>
      </c>
      <c r="H48" s="111"/>
      <c r="I48" s="111"/>
      <c r="J48" s="111"/>
      <c r="K48" s="111"/>
    </row>
    <row r="49" spans="1:7">
      <c r="A49">
        <v>2026</v>
      </c>
      <c r="B49">
        <v>11.7</v>
      </c>
      <c r="C49">
        <v>0</v>
      </c>
      <c r="D49">
        <v>16.3</v>
      </c>
      <c r="F49">
        <f>B49-D59-D60</f>
        <v>5.1999999999999984</v>
      </c>
      <c r="G49" s="111">
        <f>D49-B49</f>
        <v>4.6000000000000014</v>
      </c>
    </row>
    <row r="50" spans="1:7">
      <c r="A50">
        <v>2027</v>
      </c>
      <c r="B50">
        <v>10.199999999999999</v>
      </c>
      <c r="C50">
        <v>0</v>
      </c>
      <c r="D50">
        <v>14.6</v>
      </c>
      <c r="F50">
        <f>B50-D61-D62</f>
        <v>4.3</v>
      </c>
      <c r="G50" s="111">
        <f t="shared" ref="G50:G52" si="5">D50-B50</f>
        <v>4.4000000000000004</v>
      </c>
    </row>
    <row r="51" spans="1:7">
      <c r="A51">
        <v>2028</v>
      </c>
      <c r="B51">
        <v>8.6</v>
      </c>
      <c r="C51">
        <v>0</v>
      </c>
      <c r="D51">
        <v>12.7</v>
      </c>
      <c r="F51">
        <f>B51-D63-D64</f>
        <v>3.2999999999999994</v>
      </c>
      <c r="G51" s="111">
        <f t="shared" si="5"/>
        <v>4.0999999999999996</v>
      </c>
    </row>
    <row r="52" spans="1:7">
      <c r="A52">
        <v>2029</v>
      </c>
      <c r="B52">
        <v>7.1</v>
      </c>
      <c r="C52">
        <v>0</v>
      </c>
      <c r="D52">
        <v>11.1</v>
      </c>
      <c r="F52">
        <f>B52-D65-D66</f>
        <v>2.3999999999999995</v>
      </c>
      <c r="G52" s="111">
        <f t="shared" si="5"/>
        <v>4</v>
      </c>
    </row>
    <row r="53" spans="1:7">
      <c r="A53">
        <v>2030</v>
      </c>
      <c r="B53">
        <v>5.6</v>
      </c>
      <c r="C53">
        <v>0</v>
      </c>
      <c r="D53">
        <v>9.6</v>
      </c>
      <c r="F53">
        <f>B53-D67-D68</f>
        <v>1.6999999999999993</v>
      </c>
      <c r="G53" s="111">
        <f>D53-B53</f>
        <v>4</v>
      </c>
    </row>
    <row r="55" spans="1:7">
      <c r="A55" s="1" t="s">
        <v>107</v>
      </c>
    </row>
    <row r="57" spans="1:7">
      <c r="A57" t="s">
        <v>100</v>
      </c>
      <c r="B57" t="s">
        <v>108</v>
      </c>
      <c r="C57" t="s">
        <v>109</v>
      </c>
      <c r="D57" t="s">
        <v>110</v>
      </c>
    </row>
    <row r="58" spans="1:7">
      <c r="B58" t="s">
        <v>111</v>
      </c>
      <c r="C58" t="s">
        <v>111</v>
      </c>
      <c r="D58" t="s">
        <v>106</v>
      </c>
    </row>
    <row r="59" spans="1:7">
      <c r="A59">
        <v>2026</v>
      </c>
      <c r="B59">
        <v>71</v>
      </c>
      <c r="C59">
        <v>203</v>
      </c>
      <c r="D59">
        <v>2.2999999999999998</v>
      </c>
    </row>
    <row r="60" spans="1:7">
      <c r="C60">
        <v>254</v>
      </c>
      <c r="D60">
        <v>4.2</v>
      </c>
    </row>
    <row r="61" spans="1:7">
      <c r="A61">
        <v>2027</v>
      </c>
      <c r="B61">
        <v>75</v>
      </c>
      <c r="C61">
        <v>213</v>
      </c>
      <c r="D61">
        <v>2.1</v>
      </c>
    </row>
    <row r="62" spans="1:7">
      <c r="C62">
        <v>267</v>
      </c>
      <c r="D62">
        <v>3.8</v>
      </c>
    </row>
    <row r="63" spans="1:7">
      <c r="A63">
        <v>2028</v>
      </c>
      <c r="B63">
        <v>78</v>
      </c>
      <c r="C63">
        <v>224</v>
      </c>
      <c r="D63">
        <v>1.9</v>
      </c>
    </row>
    <row r="64" spans="1:7">
      <c r="C64">
        <v>280</v>
      </c>
      <c r="D64">
        <v>3.4</v>
      </c>
    </row>
    <row r="65" spans="1:4">
      <c r="A65">
        <v>2029</v>
      </c>
      <c r="B65">
        <v>82</v>
      </c>
      <c r="C65">
        <v>236</v>
      </c>
      <c r="D65">
        <v>1.7</v>
      </c>
    </row>
    <row r="66" spans="1:4">
      <c r="C66">
        <v>295</v>
      </c>
      <c r="D66">
        <v>3</v>
      </c>
    </row>
    <row r="67" spans="1:4">
      <c r="A67">
        <v>2030</v>
      </c>
      <c r="B67">
        <v>87</v>
      </c>
      <c r="C67">
        <v>248</v>
      </c>
      <c r="D67">
        <v>1.4</v>
      </c>
    </row>
    <row r="68" spans="1:4">
      <c r="C68">
        <v>309</v>
      </c>
      <c r="D68">
        <v>2.5</v>
      </c>
    </row>
    <row r="71" spans="1:4" s="196" customFormat="1">
      <c r="A71" s="457" t="s">
        <v>112</v>
      </c>
    </row>
    <row r="72" spans="1:4">
      <c r="A72" s="458">
        <v>45371</v>
      </c>
      <c r="B72" s="459">
        <v>64</v>
      </c>
      <c r="C72" s="11">
        <v>2974000</v>
      </c>
    </row>
    <row r="73" spans="1:4">
      <c r="A73" s="458">
        <v>45462</v>
      </c>
      <c r="B73">
        <v>0</v>
      </c>
      <c r="C73" s="11">
        <v>0</v>
      </c>
    </row>
    <row r="74" spans="1:4">
      <c r="A74" s="458">
        <v>45539</v>
      </c>
      <c r="B74">
        <v>0</v>
      </c>
      <c r="C74" s="11">
        <v>0</v>
      </c>
    </row>
    <row r="75" spans="1:4">
      <c r="A75" s="458">
        <v>45630</v>
      </c>
      <c r="B75" s="459">
        <v>64</v>
      </c>
      <c r="C75" s="11">
        <v>4032500</v>
      </c>
    </row>
    <row r="76" spans="1:4">
      <c r="A76" s="458">
        <v>45735</v>
      </c>
      <c r="B76">
        <v>0</v>
      </c>
      <c r="C76" s="11">
        <v>0</v>
      </c>
    </row>
    <row r="77" spans="1:4">
      <c r="A77" s="458">
        <v>45826</v>
      </c>
      <c r="B77">
        <v>0</v>
      </c>
      <c r="C77" s="11">
        <v>0</v>
      </c>
    </row>
    <row r="78" spans="1:4">
      <c r="A78" s="458">
        <v>45910</v>
      </c>
      <c r="B78">
        <v>0</v>
      </c>
      <c r="C78" s="11">
        <v>0</v>
      </c>
    </row>
    <row r="79" spans="1:4">
      <c r="A79" s="458">
        <v>45994</v>
      </c>
      <c r="B79">
        <v>0</v>
      </c>
      <c r="C79" s="11">
        <v>0</v>
      </c>
    </row>
    <row r="80" spans="1:4">
      <c r="A80" s="458">
        <v>46084</v>
      </c>
      <c r="B80">
        <v>0</v>
      </c>
      <c r="C80" s="11">
        <v>0</v>
      </c>
    </row>
  </sheetData>
  <hyperlinks>
    <hyperlink ref="A27" r:id="rId1" xr:uid="{A9A16B50-3E7B-407C-9C2C-C4DF242C4878}"/>
    <hyperlink ref="A2" r:id="rId2" display="Link to updated regulations" xr:uid="{60840193-6DF2-456D-B991-14C08D0CEE4F}"/>
    <hyperlink ref="A44" r:id="rId3" location="LMS376569" display="Link to official regulations" xr:uid="{CAC1A393-F9F4-413C-B961-258583F267AC}"/>
  </hyperlinks>
  <pageMargins left="0.7" right="0.7" top="0.75" bottom="0.75" header="0.3" footer="0.3"/>
  <pageSetup paperSize="9" orientation="portrait" r:id="rId4"/>
  <headerFooter>
    <oddHeader>&amp;C&amp;"Calibri"&amp;9&amp;K000000 [IN-CONFIDENCE]&amp;1#_x000D_</oddHeader>
    <oddFooter>&amp;C_x000D_&amp;1#&amp;"Calibri"&amp;9&amp;K000000 [IN-CONFIDENCE]</oddFooter>
  </headerFooter>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323-E642-4472-BC11-7AC0B9F3503F}">
  <sheetPr>
    <tabColor theme="5"/>
  </sheetPr>
  <dimension ref="A1:AE55"/>
  <sheetViews>
    <sheetView zoomScale="70" zoomScaleNormal="70" workbookViewId="0">
      <selection activeCell="G30" sqref="G30"/>
    </sheetView>
  </sheetViews>
  <sheetFormatPr defaultColWidth="9.140625" defaultRowHeight="15"/>
  <cols>
    <col min="1" max="1" width="23" customWidth="1"/>
    <col min="2" max="2" width="29.5703125" style="10" customWidth="1"/>
    <col min="3" max="3" width="17.85546875" customWidth="1"/>
    <col min="4" max="4" width="12.5703125" customWidth="1"/>
    <col min="5" max="5" width="13.42578125" customWidth="1"/>
    <col min="7" max="7" width="20" customWidth="1"/>
    <col min="9" max="9" width="9.85546875" bestFit="1" customWidth="1"/>
    <col min="11" max="11" width="10" customWidth="1"/>
    <col min="25" max="25" width="12.42578125" bestFit="1" customWidth="1"/>
  </cols>
  <sheetData>
    <row r="1" spans="1:31">
      <c r="A1" s="19" t="s">
        <v>113</v>
      </c>
      <c r="B1" s="294"/>
      <c r="C1" s="19" t="s">
        <v>114</v>
      </c>
      <c r="D1" s="12"/>
      <c r="E1" s="12"/>
      <c r="F1" s="12"/>
      <c r="G1" s="19" t="s">
        <v>115</v>
      </c>
      <c r="H1" s="12"/>
      <c r="I1" s="12"/>
      <c r="J1" s="12"/>
      <c r="K1" s="12"/>
      <c r="L1" s="19" t="s">
        <v>116</v>
      </c>
      <c r="M1" s="12"/>
      <c r="N1" s="12"/>
      <c r="O1" s="12"/>
      <c r="P1" s="12"/>
      <c r="Q1" s="19" t="s">
        <v>117</v>
      </c>
      <c r="R1" s="12"/>
      <c r="S1" s="12"/>
      <c r="T1" s="12"/>
      <c r="U1" s="12"/>
      <c r="V1" s="12"/>
      <c r="W1" s="12"/>
      <c r="X1" s="12"/>
      <c r="Y1" s="12"/>
      <c r="Z1" s="12"/>
      <c r="AA1" s="12"/>
      <c r="AB1" s="12"/>
      <c r="AC1" s="12"/>
      <c r="AD1" s="12"/>
      <c r="AE1" s="12"/>
    </row>
    <row r="2" spans="1:31" s="1" customFormat="1">
      <c r="A2" s="1" t="s">
        <v>118</v>
      </c>
      <c r="B2" s="44"/>
      <c r="C2" s="129">
        <v>2022</v>
      </c>
      <c r="D2" s="129">
        <v>2023</v>
      </c>
      <c r="E2" s="129">
        <v>2024</v>
      </c>
      <c r="F2" s="129">
        <v>2025</v>
      </c>
      <c r="G2" s="137">
        <v>2026</v>
      </c>
      <c r="H2" s="137">
        <v>2027</v>
      </c>
      <c r="I2" s="137">
        <v>2028</v>
      </c>
      <c r="J2" s="137">
        <v>2029</v>
      </c>
      <c r="K2" s="137">
        <v>2030</v>
      </c>
      <c r="L2" s="225">
        <v>2031</v>
      </c>
      <c r="M2" s="225">
        <v>2032</v>
      </c>
      <c r="N2" s="225">
        <v>2033</v>
      </c>
      <c r="O2" s="225">
        <v>2034</v>
      </c>
      <c r="P2" s="225">
        <v>2035</v>
      </c>
      <c r="Q2" s="226">
        <v>2036</v>
      </c>
      <c r="R2" s="226">
        <v>2037</v>
      </c>
      <c r="S2" s="226">
        <v>2038</v>
      </c>
      <c r="T2" s="226">
        <v>2039</v>
      </c>
      <c r="U2" s="226">
        <v>2040</v>
      </c>
      <c r="V2" s="1">
        <v>2041</v>
      </c>
      <c r="W2" s="1">
        <v>2042</v>
      </c>
      <c r="X2" s="1">
        <v>2043</v>
      </c>
      <c r="Y2" s="1">
        <v>2044</v>
      </c>
      <c r="Z2" s="1">
        <v>2045</v>
      </c>
      <c r="AA2" s="1">
        <v>2046</v>
      </c>
      <c r="AB2" s="1">
        <v>2047</v>
      </c>
      <c r="AC2" s="1">
        <v>2048</v>
      </c>
      <c r="AD2" s="1">
        <v>2049</v>
      </c>
      <c r="AE2" s="1">
        <v>2050</v>
      </c>
    </row>
    <row r="3" spans="1:31" ht="30">
      <c r="A3" t="s">
        <v>119</v>
      </c>
      <c r="B3" s="10" t="s">
        <v>120</v>
      </c>
      <c r="C3" s="80">
        <v>75000</v>
      </c>
      <c r="D3" s="80">
        <v>73000</v>
      </c>
      <c r="E3" s="80">
        <v>72000</v>
      </c>
      <c r="F3" s="80">
        <v>70000</v>
      </c>
      <c r="G3" s="80">
        <v>67000</v>
      </c>
      <c r="H3" s="80">
        <v>64000</v>
      </c>
      <c r="I3" s="80">
        <v>61000</v>
      </c>
      <c r="J3" s="80">
        <v>58000</v>
      </c>
      <c r="K3" s="80">
        <v>55000</v>
      </c>
      <c r="L3" s="80">
        <v>53000</v>
      </c>
      <c r="M3" s="80">
        <v>50000</v>
      </c>
      <c r="N3" s="80">
        <v>48000</v>
      </c>
      <c r="O3" s="80">
        <v>46000</v>
      </c>
      <c r="P3" s="80">
        <v>43000</v>
      </c>
      <c r="Q3" s="80">
        <v>40000</v>
      </c>
      <c r="R3" s="80">
        <v>37000</v>
      </c>
      <c r="S3" s="80">
        <v>35000</v>
      </c>
      <c r="T3" s="80">
        <v>32000</v>
      </c>
      <c r="U3" s="80">
        <v>29000</v>
      </c>
      <c r="V3" s="80">
        <v>27000</v>
      </c>
      <c r="W3" s="80">
        <v>25000</v>
      </c>
      <c r="X3" s="80">
        <v>24000</v>
      </c>
      <c r="Y3" s="80">
        <v>23000</v>
      </c>
      <c r="Z3" s="80">
        <v>22000</v>
      </c>
      <c r="AA3" s="80">
        <v>21000</v>
      </c>
      <c r="AB3" s="80">
        <v>21000</v>
      </c>
      <c r="AC3" s="80">
        <v>20000</v>
      </c>
      <c r="AD3" s="80">
        <v>19000</v>
      </c>
      <c r="AE3" s="80">
        <v>19000</v>
      </c>
    </row>
    <row r="4" spans="1:31">
      <c r="A4" t="s">
        <v>121</v>
      </c>
      <c r="B4" s="10" t="s">
        <v>122</v>
      </c>
      <c r="C4" s="80">
        <v>72743.887236956318</v>
      </c>
      <c r="D4" s="80">
        <v>71227.336586108795</v>
      </c>
      <c r="E4" s="80">
        <v>71147.765726277677</v>
      </c>
      <c r="F4" s="80">
        <v>69017.849740273829</v>
      </c>
      <c r="G4" s="80">
        <v>65932.055473631757</v>
      </c>
      <c r="H4" s="80">
        <v>63673.713724902351</v>
      </c>
      <c r="I4" s="80">
        <v>60439.90064234598</v>
      </c>
      <c r="J4" s="80">
        <v>57862.514098637184</v>
      </c>
      <c r="K4" s="80">
        <v>55179.666499609288</v>
      </c>
      <c r="L4" s="80">
        <v>53542.175515277544</v>
      </c>
      <c r="M4" s="80">
        <v>51972.552219795121</v>
      </c>
      <c r="N4" s="80">
        <v>50021.614234215027</v>
      </c>
      <c r="O4" s="80">
        <v>47864.895479928979</v>
      </c>
      <c r="P4" s="80">
        <v>45763.93867289534</v>
      </c>
      <c r="Q4" s="80">
        <v>43771.270926335339</v>
      </c>
      <c r="R4" s="80">
        <v>40304.832209401728</v>
      </c>
      <c r="S4" s="80">
        <v>38165.523991982627</v>
      </c>
      <c r="T4" s="80">
        <v>35991.515340297527</v>
      </c>
      <c r="U4" s="80">
        <v>33931.326295095234</v>
      </c>
      <c r="V4" s="80">
        <v>32143.52209520957</v>
      </c>
      <c r="W4" s="80">
        <v>30498.212467426089</v>
      </c>
      <c r="X4" s="80">
        <v>29398.618002825882</v>
      </c>
      <c r="Y4" s="80">
        <v>28880.344756715152</v>
      </c>
      <c r="Z4" s="80">
        <v>28559.802076340555</v>
      </c>
      <c r="AA4" s="80">
        <v>29176.846449829878</v>
      </c>
      <c r="AB4" s="80">
        <v>29806.269423925583</v>
      </c>
      <c r="AC4" s="80">
        <v>30001.844621234464</v>
      </c>
      <c r="AD4" s="80">
        <v>29282.714502502749</v>
      </c>
      <c r="AE4" s="80">
        <v>28585.427724179197</v>
      </c>
    </row>
    <row r="5" spans="1:31" ht="30">
      <c r="A5" s="1"/>
      <c r="B5" s="102" t="s">
        <v>123</v>
      </c>
      <c r="C5" s="116">
        <f>'2026 projections summary'!B8</f>
        <v>72781.501031539752</v>
      </c>
      <c r="D5" s="116">
        <f>'2026 projections summary'!C8</f>
        <v>71297.50986094671</v>
      </c>
      <c r="E5" s="116">
        <f>'2026 projections summary'!D8</f>
        <v>69886.35590812999</v>
      </c>
      <c r="F5" s="116">
        <f>'2026 projections summary'!E8</f>
        <v>68345.065887270001</v>
      </c>
      <c r="G5" s="116">
        <f>'2026 projections summary'!F8</f>
        <v>65768.235158259995</v>
      </c>
      <c r="H5" s="116">
        <f>'2026 projections summary'!G8</f>
        <v>63411.124797079981</v>
      </c>
      <c r="I5" s="116">
        <f>'2026 projections summary'!H8</f>
        <v>60153.803180819988</v>
      </c>
      <c r="J5" s="116">
        <f>'2026 projections summary'!I8</f>
        <v>57227.853782489998</v>
      </c>
      <c r="K5" s="116">
        <f>'2026 projections summary'!J8</f>
        <v>54821.266492149982</v>
      </c>
      <c r="L5" s="116">
        <f>'2026 projections summary'!K8</f>
        <v>52975.794828649996</v>
      </c>
      <c r="M5" s="116">
        <f>'2026 projections summary'!L8</f>
        <v>51427.506965570006</v>
      </c>
      <c r="N5" s="116">
        <f>'2026 projections summary'!M8</f>
        <v>49946.367972199994</v>
      </c>
      <c r="O5" s="116">
        <f>'2026 projections summary'!N8</f>
        <v>48142.580835250003</v>
      </c>
      <c r="P5" s="116">
        <f>'2026 projections summary'!O8</f>
        <v>46256.581759599998</v>
      </c>
      <c r="Q5" s="116">
        <f>'2026 projections summary'!P8</f>
        <v>44290.068597139994</v>
      </c>
      <c r="R5" s="116">
        <f>'2026 projections summary'!Q8</f>
        <v>40817.391092029997</v>
      </c>
      <c r="S5" s="116">
        <f>'2026 projections summary'!R8</f>
        <v>38519.249439430001</v>
      </c>
      <c r="T5" s="116">
        <f>'2026 projections summary'!S8</f>
        <v>36743.052574819994</v>
      </c>
      <c r="U5" s="116">
        <f>'2026 projections summary'!T8</f>
        <v>34626.302296349997</v>
      </c>
      <c r="V5" s="116">
        <f>'2026 projections summary'!U8</f>
        <v>32560.317253469995</v>
      </c>
      <c r="W5" s="116">
        <f>'2026 projections summary'!V8</f>
        <v>30623.251979939992</v>
      </c>
      <c r="X5" s="116">
        <f>'2026 projections summary'!W8</f>
        <v>29292.322495519998</v>
      </c>
      <c r="Y5" s="116">
        <f>'2026 projections summary'!X8</f>
        <v>28598.867374930003</v>
      </c>
      <c r="Z5" s="116">
        <f>'2026 projections summary'!Y8</f>
        <v>27674.117248329992</v>
      </c>
      <c r="AA5" s="116">
        <f>'2026 projections summary'!Z8</f>
        <v>28057.645752770008</v>
      </c>
      <c r="AB5" s="116">
        <f>'2026 projections summary'!AA8</f>
        <v>28670.067637399992</v>
      </c>
      <c r="AC5" s="116">
        <f>'2026 projections summary'!AB8</f>
        <v>29088.739063820012</v>
      </c>
      <c r="AD5" s="116">
        <f>'2026 projections summary'!AC8</f>
        <v>29159.847542479998</v>
      </c>
      <c r="AE5" s="116">
        <f>'2026 projections summary'!AD8</f>
        <v>28153.115485279999</v>
      </c>
    </row>
    <row r="6" spans="1:31">
      <c r="B6" s="10" t="s">
        <v>124</v>
      </c>
      <c r="C6" s="80">
        <v>73102.319337811772</v>
      </c>
      <c r="D6" s="80">
        <v>72368.851493940194</v>
      </c>
      <c r="E6" s="80">
        <v>71134.429799825171</v>
      </c>
      <c r="F6" s="80">
        <v>68692.824397925899</v>
      </c>
      <c r="G6" s="80">
        <v>63951.533036174798</v>
      </c>
      <c r="H6" s="80">
        <v>59384.486374208223</v>
      </c>
      <c r="I6" s="80">
        <v>56250.569141429209</v>
      </c>
      <c r="J6" s="80">
        <v>53693.977297552105</v>
      </c>
      <c r="K6" s="80">
        <v>50603.676049582071</v>
      </c>
      <c r="L6" s="80">
        <v>48495.19699135088</v>
      </c>
      <c r="M6" s="80">
        <v>46491.256311878707</v>
      </c>
      <c r="N6" s="80">
        <v>44494.928717088362</v>
      </c>
      <c r="O6" s="80">
        <v>42135.260608151119</v>
      </c>
      <c r="P6" s="80">
        <v>39793.218575331484</v>
      </c>
      <c r="Q6" s="80">
        <v>37301.615249797047</v>
      </c>
      <c r="R6" s="80">
        <v>34127.258186070787</v>
      </c>
      <c r="S6" s="80">
        <v>31860.404974232872</v>
      </c>
      <c r="T6" s="80">
        <v>29420.090969336132</v>
      </c>
      <c r="U6" s="80">
        <v>27274.305932525531</v>
      </c>
      <c r="V6" s="80">
        <v>25302.076952389376</v>
      </c>
      <c r="W6" s="80">
        <v>23294.047088988096</v>
      </c>
      <c r="X6" s="80">
        <v>21695.448830001678</v>
      </c>
      <c r="Y6" s="80">
        <v>20760.900758168169</v>
      </c>
      <c r="Z6" s="80">
        <v>20199.977277249964</v>
      </c>
      <c r="AA6" s="80">
        <v>20551.279008035282</v>
      </c>
      <c r="AB6" s="80">
        <v>21057.785006411057</v>
      </c>
      <c r="AC6" s="80">
        <v>20733.515942212573</v>
      </c>
      <c r="AD6" s="80">
        <v>19594.162020720414</v>
      </c>
      <c r="AE6" s="80">
        <v>18442.086065508101</v>
      </c>
    </row>
    <row r="7" spans="1:31">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row>
    <row r="8" spans="1:31">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row>
    <row r="9" spans="1:31">
      <c r="A9" s="38" t="s">
        <v>125</v>
      </c>
      <c r="B9" s="295"/>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row>
    <row r="10" spans="1:31">
      <c r="A10" s="1"/>
      <c r="C10" s="80" t="s">
        <v>114</v>
      </c>
      <c r="D10" s="80" t="s">
        <v>115</v>
      </c>
      <c r="E10" s="80" t="s">
        <v>116</v>
      </c>
      <c r="F10" s="80"/>
      <c r="G10" s="91" t="s">
        <v>126</v>
      </c>
      <c r="H10" s="80" t="s">
        <v>114</v>
      </c>
      <c r="I10" s="80" t="s">
        <v>115</v>
      </c>
      <c r="J10" s="80" t="s">
        <v>116</v>
      </c>
      <c r="K10" s="80"/>
      <c r="L10" s="80"/>
      <c r="M10" s="80"/>
      <c r="N10" s="80"/>
      <c r="O10" s="80"/>
      <c r="P10" s="80"/>
      <c r="Q10" s="80"/>
      <c r="R10" s="80"/>
      <c r="S10" s="80"/>
      <c r="T10" s="80"/>
      <c r="U10" s="80"/>
      <c r="V10" s="80"/>
      <c r="W10" s="80"/>
      <c r="X10" s="80"/>
      <c r="Y10" s="80"/>
      <c r="Z10" s="80"/>
      <c r="AA10" s="80"/>
      <c r="AB10" s="80"/>
      <c r="AC10" s="80"/>
      <c r="AD10" s="80"/>
      <c r="AE10" s="80"/>
    </row>
    <row r="11" spans="1:31" ht="30">
      <c r="B11" s="10" t="str">
        <f>B3</f>
        <v>Demonstration path used to set existing budgets</v>
      </c>
      <c r="C11" s="296">
        <f>SUM(C3:F3)</f>
        <v>290000</v>
      </c>
      <c r="D11" s="296">
        <f>SUM(G3:K3)</f>
        <v>305000</v>
      </c>
      <c r="E11" s="296">
        <f>SUM(L3:P3)</f>
        <v>240000</v>
      </c>
      <c r="F11" s="296"/>
      <c r="G11" s="296" t="str">
        <f>B11</f>
        <v>Demonstration path used to set existing budgets</v>
      </c>
      <c r="H11" s="297">
        <f t="shared" ref="H11:J14" si="0">C11-C$11</f>
        <v>0</v>
      </c>
      <c r="I11" s="297">
        <f t="shared" si="0"/>
        <v>0</v>
      </c>
      <c r="J11" s="297">
        <f t="shared" si="0"/>
        <v>0</v>
      </c>
      <c r="K11" s="296"/>
      <c r="L11" s="296"/>
      <c r="M11" s="298"/>
      <c r="N11" s="298"/>
      <c r="O11" s="298"/>
      <c r="P11" s="296"/>
      <c r="Q11" s="296"/>
      <c r="R11" s="298"/>
      <c r="S11" s="298"/>
      <c r="T11" s="298"/>
      <c r="U11" s="296"/>
      <c r="V11" s="296"/>
      <c r="W11" s="296"/>
      <c r="Z11" s="299"/>
      <c r="AA11" s="299"/>
      <c r="AB11" s="299"/>
      <c r="AC11" s="299"/>
      <c r="AD11" s="296"/>
      <c r="AE11" s="296"/>
    </row>
    <row r="12" spans="1:31">
      <c r="B12" s="10" t="str">
        <f>B4</f>
        <v>ERP2 - New Measures</v>
      </c>
      <c r="C12" s="296">
        <f>SUM(C4:F4)</f>
        <v>284136.83928961662</v>
      </c>
      <c r="D12" s="296">
        <f>SUM(G4:K4)</f>
        <v>303087.85043912655</v>
      </c>
      <c r="E12" s="296">
        <f>SUM(L4:P4)</f>
        <v>249165.176122112</v>
      </c>
      <c r="F12" s="296"/>
      <c r="G12" s="296" t="str">
        <f t="shared" ref="G12:G14" si="1">B12</f>
        <v>ERP2 - New Measures</v>
      </c>
      <c r="H12" s="297">
        <f t="shared" si="0"/>
        <v>-5863.1607103833812</v>
      </c>
      <c r="I12" s="297">
        <f t="shared" si="0"/>
        <v>-1912.1495608734549</v>
      </c>
      <c r="J12" s="297">
        <f t="shared" si="0"/>
        <v>9165.1761221119959</v>
      </c>
      <c r="K12" s="296"/>
      <c r="L12" s="296"/>
      <c r="M12" s="298"/>
      <c r="N12" s="298"/>
      <c r="O12" s="298"/>
      <c r="P12" s="296"/>
      <c r="Q12" s="296"/>
      <c r="R12" s="298"/>
      <c r="S12" s="298"/>
      <c r="T12" s="298"/>
      <c r="U12" s="296"/>
      <c r="V12" s="296"/>
      <c r="W12" s="296"/>
      <c r="X12" s="296"/>
      <c r="Y12" s="296"/>
      <c r="Z12" s="296"/>
      <c r="AA12" s="296"/>
      <c r="AB12" s="296"/>
      <c r="AC12" s="296"/>
      <c r="AD12" s="296"/>
      <c r="AE12" s="296"/>
    </row>
    <row r="13" spans="1:31" ht="30">
      <c r="B13" s="10" t="str">
        <f>B5</f>
        <v>Updated 2026 projections (WAM-central)</v>
      </c>
      <c r="C13" s="296">
        <f>SUM(C5:F5)</f>
        <v>282310.43268788641</v>
      </c>
      <c r="D13" s="296">
        <f>SUM(G5:K5)</f>
        <v>301382.28341079992</v>
      </c>
      <c r="E13" s="296">
        <f>SUM(L5:P5)</f>
        <v>248748.83236126998</v>
      </c>
      <c r="F13" s="296"/>
      <c r="G13" s="296" t="str">
        <f t="shared" si="1"/>
        <v>Updated 2026 projections (WAM-central)</v>
      </c>
      <c r="H13" s="297">
        <f t="shared" si="0"/>
        <v>-7689.5673121135915</v>
      </c>
      <c r="I13" s="297">
        <f t="shared" si="0"/>
        <v>-3617.7165892000776</v>
      </c>
      <c r="J13" s="297">
        <f t="shared" si="0"/>
        <v>8748.8323612699751</v>
      </c>
      <c r="K13" s="298"/>
      <c r="L13" s="296"/>
      <c r="M13" s="298"/>
      <c r="N13" s="298"/>
      <c r="O13" s="298"/>
      <c r="P13" s="296"/>
      <c r="Q13" s="296"/>
      <c r="R13" s="298"/>
      <c r="S13" s="298"/>
      <c r="T13" s="298"/>
      <c r="U13" s="296"/>
      <c r="V13" s="296"/>
      <c r="W13" s="296"/>
      <c r="X13" s="296"/>
      <c r="Y13" s="296"/>
      <c r="Z13" s="296"/>
      <c r="AA13" s="296"/>
      <c r="AB13" s="296"/>
      <c r="AC13" s="296"/>
      <c r="AD13" s="296"/>
      <c r="AE13" s="296"/>
    </row>
    <row r="14" spans="1:31" ht="21.75" customHeight="1">
      <c r="B14" s="10" t="str">
        <f>B6</f>
        <v>Commission EB4 demo path</v>
      </c>
      <c r="C14" s="296">
        <f>SUM(C6:F6)</f>
        <v>285298.42502950307</v>
      </c>
      <c r="D14" s="296">
        <f>SUM(G6:K6)</f>
        <v>283884.24189894641</v>
      </c>
      <c r="E14" s="296">
        <f>SUM(L6:P6)</f>
        <v>221409.86120380054</v>
      </c>
      <c r="F14" s="296"/>
      <c r="G14" s="296" t="str">
        <f t="shared" si="1"/>
        <v>Commission EB4 demo path</v>
      </c>
      <c r="H14" s="297">
        <f t="shared" si="0"/>
        <v>-4701.5749704969348</v>
      </c>
      <c r="I14" s="297">
        <f t="shared" si="0"/>
        <v>-21115.758101053594</v>
      </c>
      <c r="J14" s="297">
        <f t="shared" si="0"/>
        <v>-18590.138796199462</v>
      </c>
      <c r="K14" s="296"/>
      <c r="L14" s="296"/>
      <c r="M14" s="298"/>
      <c r="N14" s="298"/>
      <c r="O14" s="298"/>
      <c r="P14" s="296"/>
      <c r="Q14" s="296"/>
      <c r="R14" s="298"/>
      <c r="S14" s="298"/>
      <c r="T14" s="298"/>
      <c r="U14" s="296"/>
      <c r="V14" s="296"/>
      <c r="W14" s="296"/>
      <c r="X14" s="296"/>
      <c r="Y14" s="296"/>
      <c r="Z14" s="296"/>
      <c r="AA14" s="296"/>
      <c r="AB14" s="296"/>
      <c r="AC14" s="296"/>
      <c r="AD14" s="296"/>
      <c r="AE14" s="296"/>
    </row>
    <row r="15" spans="1:31">
      <c r="C15" s="80"/>
      <c r="D15" s="80"/>
      <c r="E15" s="80"/>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row>
    <row r="16" spans="1:31">
      <c r="A16" s="24" t="s">
        <v>127</v>
      </c>
      <c r="B16" s="300"/>
      <c r="C16" s="301"/>
      <c r="D16" s="301"/>
      <c r="E16" s="301"/>
      <c r="F16" s="301"/>
      <c r="G16" s="302"/>
      <c r="H16" s="302"/>
      <c r="I16" s="302"/>
      <c r="J16" s="302"/>
      <c r="K16" s="302"/>
      <c r="L16" s="303"/>
      <c r="M16" s="303"/>
      <c r="N16" s="303"/>
      <c r="O16" s="303"/>
      <c r="P16" s="303"/>
      <c r="Q16" s="238"/>
      <c r="R16" s="238"/>
      <c r="S16" s="238"/>
      <c r="T16" s="238"/>
      <c r="U16" s="238"/>
      <c r="V16" s="238"/>
      <c r="W16" s="238"/>
      <c r="X16" s="238"/>
      <c r="Y16" s="238"/>
      <c r="Z16" s="238"/>
      <c r="AA16" s="238"/>
      <c r="AB16" s="238"/>
      <c r="AC16" s="238"/>
      <c r="AD16" s="238"/>
      <c r="AE16" s="238"/>
    </row>
    <row r="17" spans="1:31" ht="30">
      <c r="A17" s="1"/>
      <c r="B17" s="102" t="str">
        <f>B11</f>
        <v>Demonstration path used to set existing budgets</v>
      </c>
      <c r="C17" s="249">
        <f t="shared" ref="C17:AE19" si="2">(C$3-C3)*-1</f>
        <v>0</v>
      </c>
      <c r="D17" s="249">
        <f t="shared" si="2"/>
        <v>0</v>
      </c>
      <c r="E17" s="249">
        <f t="shared" si="2"/>
        <v>0</v>
      </c>
      <c r="F17" s="249">
        <f t="shared" si="2"/>
        <v>0</v>
      </c>
      <c r="G17" s="249">
        <f t="shared" si="2"/>
        <v>0</v>
      </c>
      <c r="H17" s="249">
        <f t="shared" si="2"/>
        <v>0</v>
      </c>
      <c r="I17" s="249">
        <f t="shared" si="2"/>
        <v>0</v>
      </c>
      <c r="J17" s="249">
        <f t="shared" si="2"/>
        <v>0</v>
      </c>
      <c r="K17" s="249">
        <f t="shared" si="2"/>
        <v>0</v>
      </c>
      <c r="L17" s="249">
        <f t="shared" si="2"/>
        <v>0</v>
      </c>
      <c r="M17" s="249">
        <f t="shared" si="2"/>
        <v>0</v>
      </c>
      <c r="N17" s="249">
        <f t="shared" si="2"/>
        <v>0</v>
      </c>
      <c r="O17" s="249">
        <f t="shared" si="2"/>
        <v>0</v>
      </c>
      <c r="P17" s="249">
        <f t="shared" si="2"/>
        <v>0</v>
      </c>
      <c r="Q17" s="249">
        <f t="shared" si="2"/>
        <v>0</v>
      </c>
      <c r="R17" s="249">
        <f t="shared" si="2"/>
        <v>0</v>
      </c>
      <c r="S17" s="249">
        <f t="shared" si="2"/>
        <v>0</v>
      </c>
      <c r="T17" s="249">
        <f t="shared" si="2"/>
        <v>0</v>
      </c>
      <c r="U17" s="249">
        <f t="shared" si="2"/>
        <v>0</v>
      </c>
      <c r="V17" s="249">
        <f t="shared" si="2"/>
        <v>0</v>
      </c>
      <c r="W17" s="249">
        <f t="shared" si="2"/>
        <v>0</v>
      </c>
      <c r="X17" s="249">
        <f t="shared" si="2"/>
        <v>0</v>
      </c>
      <c r="Y17" s="249">
        <f t="shared" si="2"/>
        <v>0</v>
      </c>
      <c r="Z17" s="249">
        <f t="shared" si="2"/>
        <v>0</v>
      </c>
      <c r="AA17" s="249">
        <f t="shared" si="2"/>
        <v>0</v>
      </c>
      <c r="AB17" s="249">
        <f t="shared" si="2"/>
        <v>0</v>
      </c>
      <c r="AC17" s="249">
        <f t="shared" si="2"/>
        <v>0</v>
      </c>
      <c r="AD17" s="249">
        <f t="shared" si="2"/>
        <v>0</v>
      </c>
      <c r="AE17" s="249">
        <f t="shared" si="2"/>
        <v>0</v>
      </c>
    </row>
    <row r="18" spans="1:31">
      <c r="B18" s="102" t="str">
        <f>B12</f>
        <v>ERP2 - New Measures</v>
      </c>
      <c r="C18" s="249">
        <f t="shared" si="2"/>
        <v>-2256.1127630436822</v>
      </c>
      <c r="D18" s="249">
        <f t="shared" si="2"/>
        <v>-1772.663413891205</v>
      </c>
      <c r="E18" s="249">
        <f t="shared" si="2"/>
        <v>-852.23427372232254</v>
      </c>
      <c r="F18" s="249">
        <f t="shared" si="2"/>
        <v>-982.1502597261715</v>
      </c>
      <c r="G18" s="249">
        <f t="shared" si="2"/>
        <v>-1067.9445263682428</v>
      </c>
      <c r="H18" s="249">
        <f t="shared" si="2"/>
        <v>-326.2862750976492</v>
      </c>
      <c r="I18" s="249">
        <f t="shared" si="2"/>
        <v>-560.09935765402042</v>
      </c>
      <c r="J18" s="249">
        <f t="shared" si="2"/>
        <v>-137.48590136281564</v>
      </c>
      <c r="K18" s="249">
        <f t="shared" si="2"/>
        <v>179.66649960928771</v>
      </c>
      <c r="L18" s="249">
        <f t="shared" si="2"/>
        <v>542.17551527754404</v>
      </c>
      <c r="M18" s="249">
        <f t="shared" si="2"/>
        <v>1972.5522197951213</v>
      </c>
      <c r="N18" s="249">
        <f t="shared" si="2"/>
        <v>2021.614234215027</v>
      </c>
      <c r="O18" s="249">
        <f t="shared" si="2"/>
        <v>1864.8954799289786</v>
      </c>
      <c r="P18" s="249">
        <f t="shared" si="2"/>
        <v>2763.9386728953396</v>
      </c>
      <c r="Q18" s="249">
        <f t="shared" si="2"/>
        <v>3771.270926335339</v>
      </c>
      <c r="R18" s="249">
        <f t="shared" si="2"/>
        <v>3304.8322094017276</v>
      </c>
      <c r="S18" s="249">
        <f t="shared" si="2"/>
        <v>3165.5239919826272</v>
      </c>
      <c r="T18" s="249">
        <f t="shared" si="2"/>
        <v>3991.5153402975266</v>
      </c>
      <c r="U18" s="249">
        <f t="shared" si="2"/>
        <v>4931.3262950952339</v>
      </c>
      <c r="V18" s="249">
        <f t="shared" si="2"/>
        <v>5143.5220952095697</v>
      </c>
      <c r="W18" s="249">
        <f t="shared" si="2"/>
        <v>5498.2124674260886</v>
      </c>
      <c r="X18" s="249">
        <f t="shared" si="2"/>
        <v>5398.6180028258823</v>
      </c>
      <c r="Y18" s="249">
        <f t="shared" si="2"/>
        <v>5880.3447567151525</v>
      </c>
      <c r="Z18" s="249">
        <f t="shared" si="2"/>
        <v>6559.8020763405548</v>
      </c>
      <c r="AA18" s="249">
        <f t="shared" si="2"/>
        <v>8176.8464498298781</v>
      </c>
      <c r="AB18" s="249">
        <f t="shared" si="2"/>
        <v>8806.2694239255834</v>
      </c>
      <c r="AC18" s="249">
        <f t="shared" si="2"/>
        <v>10001.844621234464</v>
      </c>
      <c r="AD18" s="249">
        <f t="shared" si="2"/>
        <v>10282.714502502749</v>
      </c>
      <c r="AE18" s="249">
        <f t="shared" si="2"/>
        <v>9585.427724179197</v>
      </c>
    </row>
    <row r="19" spans="1:31" ht="30">
      <c r="A19" s="116"/>
      <c r="B19" s="102" t="str">
        <f>B13</f>
        <v>Updated 2026 projections (WAM-central)</v>
      </c>
      <c r="C19" s="249">
        <f t="shared" si="2"/>
        <v>-2218.4989684602479</v>
      </c>
      <c r="D19" s="249">
        <f t="shared" si="2"/>
        <v>-1702.4901390532905</v>
      </c>
      <c r="E19" s="249">
        <f t="shared" si="2"/>
        <v>-2113.64409187001</v>
      </c>
      <c r="F19" s="249">
        <f t="shared" si="2"/>
        <v>-1654.9341127299995</v>
      </c>
      <c r="G19" s="249">
        <f t="shared" si="2"/>
        <v>-1231.7648417400051</v>
      </c>
      <c r="H19" s="249">
        <f t="shared" si="2"/>
        <v>-588.87520292001864</v>
      </c>
      <c r="I19" s="249">
        <f t="shared" si="2"/>
        <v>-846.19681918001152</v>
      </c>
      <c r="J19" s="249">
        <f t="shared" si="2"/>
        <v>-772.14621751000232</v>
      </c>
      <c r="K19" s="249">
        <f t="shared" si="2"/>
        <v>-178.73350785001821</v>
      </c>
      <c r="L19" s="249">
        <f t="shared" si="2"/>
        <v>-24.205171350004093</v>
      </c>
      <c r="M19" s="249">
        <f t="shared" si="2"/>
        <v>1427.5069655700063</v>
      </c>
      <c r="N19" s="249">
        <f t="shared" si="2"/>
        <v>1946.3679721999943</v>
      </c>
      <c r="O19" s="249">
        <f t="shared" si="2"/>
        <v>2142.5808352500026</v>
      </c>
      <c r="P19" s="249">
        <f t="shared" si="2"/>
        <v>3256.5817595999979</v>
      </c>
      <c r="Q19" s="249">
        <f t="shared" si="2"/>
        <v>4290.0685971399944</v>
      </c>
      <c r="R19" s="249">
        <f t="shared" si="2"/>
        <v>3817.3910920299968</v>
      </c>
      <c r="S19" s="249">
        <f t="shared" si="2"/>
        <v>3519.2494394300011</v>
      </c>
      <c r="T19" s="249">
        <f t="shared" si="2"/>
        <v>4743.0525748199943</v>
      </c>
      <c r="U19" s="249">
        <f t="shared" si="2"/>
        <v>5626.3022963499971</v>
      </c>
      <c r="V19" s="249">
        <f t="shared" si="2"/>
        <v>5560.3172534699952</v>
      </c>
      <c r="W19" s="249">
        <f t="shared" si="2"/>
        <v>5623.2519799399925</v>
      </c>
      <c r="X19" s="249">
        <f t="shared" si="2"/>
        <v>5292.3224955199985</v>
      </c>
      <c r="Y19" s="249">
        <f t="shared" si="2"/>
        <v>5598.8673749300033</v>
      </c>
      <c r="Z19" s="249">
        <f t="shared" si="2"/>
        <v>5674.1172483299924</v>
      </c>
      <c r="AA19" s="249">
        <f t="shared" si="2"/>
        <v>7057.6457527700077</v>
      </c>
      <c r="AB19" s="249">
        <f t="shared" si="2"/>
        <v>7670.0676373999922</v>
      </c>
      <c r="AC19" s="249">
        <f t="shared" si="2"/>
        <v>9088.7390638200122</v>
      </c>
      <c r="AD19" s="249">
        <f t="shared" si="2"/>
        <v>10159.847542479998</v>
      </c>
      <c r="AE19" s="249">
        <f t="shared" si="2"/>
        <v>9153.1154852799991</v>
      </c>
    </row>
    <row r="20" spans="1:31">
      <c r="A20" s="116"/>
      <c r="B20" s="102" t="str">
        <f>B14</f>
        <v>Commission EB4 demo path</v>
      </c>
      <c r="C20" s="249">
        <f t="shared" ref="C20:AE20" si="3">(C3-C$6)*-1</f>
        <v>-1897.6806621882279</v>
      </c>
      <c r="D20" s="249">
        <f t="shared" si="3"/>
        <v>-631.1485060598061</v>
      </c>
      <c r="E20" s="249">
        <f t="shared" si="3"/>
        <v>-865.57020017482864</v>
      </c>
      <c r="F20" s="249">
        <f t="shared" si="3"/>
        <v>-1307.1756020741013</v>
      </c>
      <c r="G20" s="249">
        <f t="shared" si="3"/>
        <v>-3048.4669638252017</v>
      </c>
      <c r="H20" s="249">
        <f t="shared" si="3"/>
        <v>-4615.5136257917766</v>
      </c>
      <c r="I20" s="249">
        <f t="shared" si="3"/>
        <v>-4749.4308585707913</v>
      </c>
      <c r="J20" s="249">
        <f t="shared" si="3"/>
        <v>-4306.0227024478954</v>
      </c>
      <c r="K20" s="249">
        <f t="shared" si="3"/>
        <v>-4396.3239504179292</v>
      </c>
      <c r="L20" s="249">
        <f t="shared" si="3"/>
        <v>-4504.8030086491199</v>
      </c>
      <c r="M20" s="249">
        <f t="shared" si="3"/>
        <v>-3508.7436881212925</v>
      </c>
      <c r="N20" s="249">
        <f t="shared" si="3"/>
        <v>-3505.0712829116383</v>
      </c>
      <c r="O20" s="249">
        <f t="shared" si="3"/>
        <v>-3864.7393918488815</v>
      </c>
      <c r="P20" s="249">
        <f t="shared" si="3"/>
        <v>-3206.7814246685157</v>
      </c>
      <c r="Q20" s="249">
        <f t="shared" si="3"/>
        <v>-2698.384750202953</v>
      </c>
      <c r="R20" s="249">
        <f t="shared" si="3"/>
        <v>-2872.7418139292131</v>
      </c>
      <c r="S20" s="249">
        <f t="shared" si="3"/>
        <v>-3139.5950257671284</v>
      </c>
      <c r="T20" s="249">
        <f t="shared" si="3"/>
        <v>-2579.9090306638682</v>
      </c>
      <c r="U20" s="249">
        <f t="shared" si="3"/>
        <v>-1725.6940674744692</v>
      </c>
      <c r="V20" s="249">
        <f t="shared" si="3"/>
        <v>-1697.9230476106241</v>
      </c>
      <c r="W20" s="249">
        <f t="shared" si="3"/>
        <v>-1705.9529110119038</v>
      </c>
      <c r="X20" s="249">
        <f t="shared" si="3"/>
        <v>-2304.5511699983217</v>
      </c>
      <c r="Y20" s="249">
        <f t="shared" si="3"/>
        <v>-2239.099241831831</v>
      </c>
      <c r="Z20" s="249">
        <f t="shared" si="3"/>
        <v>-1800.0227227500363</v>
      </c>
      <c r="AA20" s="249">
        <f t="shared" si="3"/>
        <v>-448.72099196471754</v>
      </c>
      <c r="AB20" s="249">
        <f t="shared" si="3"/>
        <v>57.785006411057111</v>
      </c>
      <c r="AC20" s="249">
        <f t="shared" si="3"/>
        <v>733.51594221257255</v>
      </c>
      <c r="AD20" s="249">
        <f t="shared" si="3"/>
        <v>594.16202072041415</v>
      </c>
      <c r="AE20" s="249">
        <f t="shared" si="3"/>
        <v>-557.91393449189854</v>
      </c>
    </row>
    <row r="21" spans="1:31">
      <c r="B21" s="102"/>
      <c r="C21" s="249"/>
      <c r="D21" s="116"/>
      <c r="E21" s="116"/>
      <c r="F21" s="116"/>
      <c r="G21" s="116"/>
      <c r="H21" s="116"/>
      <c r="I21" s="116"/>
      <c r="K21" s="116"/>
      <c r="L21" s="80"/>
      <c r="M21" s="80"/>
      <c r="N21" s="80"/>
      <c r="O21" s="80"/>
      <c r="P21" s="80"/>
      <c r="Q21" s="116"/>
      <c r="R21" s="116"/>
      <c r="S21" s="116"/>
      <c r="T21" s="116"/>
      <c r="U21" s="116"/>
      <c r="V21" s="116"/>
      <c r="W21" s="116"/>
      <c r="X21" s="116"/>
      <c r="Y21" s="116"/>
      <c r="Z21" s="116"/>
      <c r="AA21" s="116"/>
      <c r="AB21" s="116"/>
      <c r="AC21" s="116"/>
      <c r="AD21" s="116"/>
      <c r="AE21" s="116"/>
    </row>
    <row r="22" spans="1:31">
      <c r="A22" s="137" t="s">
        <v>128</v>
      </c>
      <c r="B22" s="304"/>
      <c r="C22" s="305"/>
      <c r="D22" s="306"/>
      <c r="E22" s="306"/>
      <c r="F22" s="306"/>
      <c r="G22" s="306"/>
      <c r="H22" s="306"/>
      <c r="I22" s="306"/>
      <c r="J22" s="136"/>
      <c r="K22" s="306"/>
      <c r="L22" s="307"/>
      <c r="M22" s="307"/>
      <c r="N22" s="307"/>
      <c r="O22" s="307"/>
      <c r="P22" s="307"/>
      <c r="Q22" s="306"/>
      <c r="R22" s="306"/>
      <c r="S22" s="306"/>
      <c r="T22" s="306"/>
      <c r="U22" s="306"/>
      <c r="V22" s="306"/>
      <c r="W22" s="306"/>
      <c r="X22" s="306"/>
      <c r="Y22" s="306"/>
      <c r="Z22" s="306"/>
      <c r="AA22" s="306"/>
      <c r="AB22" s="306"/>
      <c r="AC22" s="306"/>
      <c r="AD22" s="306"/>
      <c r="AE22" s="306"/>
    </row>
    <row r="23" spans="1:31" ht="30">
      <c r="B23" s="102" t="s">
        <v>129</v>
      </c>
      <c r="C23" s="249">
        <v>0</v>
      </c>
      <c r="D23" s="249">
        <v>0</v>
      </c>
      <c r="E23" s="249">
        <v>0</v>
      </c>
      <c r="F23" s="249">
        <v>0</v>
      </c>
      <c r="G23" s="249">
        <v>0</v>
      </c>
      <c r="H23" s="249">
        <v>0</v>
      </c>
      <c r="I23" s="249">
        <v>0</v>
      </c>
      <c r="J23" s="249">
        <v>0</v>
      </c>
      <c r="K23" s="249">
        <v>0</v>
      </c>
      <c r="L23" s="156">
        <f>$J$13*(L5/SUM($L$5:$P$5))</f>
        <v>1863.230246193729</v>
      </c>
      <c r="M23" s="156">
        <f>$J$13*(M5/SUM($L$5:$P$5))</f>
        <v>1808.774871137324</v>
      </c>
      <c r="N23" s="156">
        <f>$J$13*(N5/SUM($L$5:$P$5))</f>
        <v>1756.6812125109611</v>
      </c>
      <c r="O23" s="156">
        <f>$J$13*(O5/SUM($L$5:$P$5))</f>
        <v>1693.2395829491747</v>
      </c>
      <c r="P23" s="156">
        <f>$J$13*(P5/SUM($L$5:$P$5))</f>
        <v>1626.9064484787871</v>
      </c>
      <c r="Q23" s="116">
        <v>0</v>
      </c>
      <c r="R23" s="116">
        <v>0</v>
      </c>
      <c r="S23" s="116">
        <v>0</v>
      </c>
      <c r="T23" s="116">
        <v>0</v>
      </c>
      <c r="U23" s="116">
        <v>0</v>
      </c>
      <c r="V23" s="116">
        <v>0</v>
      </c>
      <c r="W23" s="116">
        <v>0</v>
      </c>
      <c r="X23" s="116">
        <v>0</v>
      </c>
      <c r="Y23" s="116">
        <v>0</v>
      </c>
      <c r="Z23" s="116">
        <v>0</v>
      </c>
      <c r="AA23" s="116">
        <v>0</v>
      </c>
      <c r="AB23" s="116">
        <v>0</v>
      </c>
      <c r="AC23" s="116">
        <v>0</v>
      </c>
      <c r="AD23" s="116">
        <v>0</v>
      </c>
      <c r="AE23" s="116">
        <v>0</v>
      </c>
    </row>
    <row r="24" spans="1:31">
      <c r="B24" s="102"/>
      <c r="C24" s="249"/>
      <c r="D24" s="249"/>
      <c r="E24" s="249"/>
      <c r="F24" s="249"/>
      <c r="G24" s="249"/>
      <c r="H24" s="249"/>
      <c r="I24" s="249"/>
      <c r="J24" s="249"/>
      <c r="K24" s="249"/>
      <c r="L24" s="189"/>
      <c r="M24" s="189"/>
      <c r="N24" s="189"/>
      <c r="O24" s="189"/>
      <c r="P24" s="189"/>
      <c r="Q24" s="116"/>
      <c r="R24" s="116"/>
      <c r="S24" s="116"/>
      <c r="T24" s="116"/>
      <c r="U24" s="116"/>
      <c r="V24" s="116"/>
      <c r="W24" s="116"/>
      <c r="X24" s="116"/>
      <c r="Y24" s="116"/>
      <c r="Z24" s="116"/>
      <c r="AA24" s="116"/>
      <c r="AB24" s="116"/>
      <c r="AC24" s="116"/>
      <c r="AD24" s="116"/>
      <c r="AE24" s="116"/>
    </row>
    <row r="25" spans="1:31">
      <c r="A25" s="339" t="s">
        <v>130</v>
      </c>
      <c r="B25" s="340" t="s">
        <v>131</v>
      </c>
      <c r="C25" s="341">
        <f t="shared" ref="C25:AE25" si="4">C5-C23</f>
        <v>72781.501031539752</v>
      </c>
      <c r="D25" s="341">
        <f t="shared" si="4"/>
        <v>71297.50986094671</v>
      </c>
      <c r="E25" s="341">
        <f t="shared" si="4"/>
        <v>69886.35590812999</v>
      </c>
      <c r="F25" s="341">
        <f t="shared" si="4"/>
        <v>68345.065887270001</v>
      </c>
      <c r="G25" s="341">
        <f t="shared" si="4"/>
        <v>65768.235158259995</v>
      </c>
      <c r="H25" s="341">
        <f t="shared" si="4"/>
        <v>63411.124797079981</v>
      </c>
      <c r="I25" s="341">
        <f t="shared" si="4"/>
        <v>60153.803180819988</v>
      </c>
      <c r="J25" s="341">
        <f t="shared" si="4"/>
        <v>57227.853782489998</v>
      </c>
      <c r="K25" s="341">
        <f t="shared" si="4"/>
        <v>54821.266492149982</v>
      </c>
      <c r="L25" s="341">
        <f t="shared" si="4"/>
        <v>51112.564582456267</v>
      </c>
      <c r="M25" s="341">
        <f t="shared" si="4"/>
        <v>49618.732094432686</v>
      </c>
      <c r="N25" s="341">
        <f t="shared" si="4"/>
        <v>48189.68675968903</v>
      </c>
      <c r="O25" s="341">
        <f t="shared" si="4"/>
        <v>46449.34125230083</v>
      </c>
      <c r="P25" s="341">
        <f t="shared" si="4"/>
        <v>44629.675311121209</v>
      </c>
      <c r="Q25" s="341">
        <f t="shared" si="4"/>
        <v>44290.068597139994</v>
      </c>
      <c r="R25" s="341">
        <f t="shared" si="4"/>
        <v>40817.391092029997</v>
      </c>
      <c r="S25" s="341">
        <f t="shared" si="4"/>
        <v>38519.249439430001</v>
      </c>
      <c r="T25" s="341">
        <f t="shared" si="4"/>
        <v>36743.052574819994</v>
      </c>
      <c r="U25" s="341">
        <f t="shared" si="4"/>
        <v>34626.302296349997</v>
      </c>
      <c r="V25" s="341">
        <f t="shared" si="4"/>
        <v>32560.317253469995</v>
      </c>
      <c r="W25" s="341">
        <f t="shared" si="4"/>
        <v>30623.251979939992</v>
      </c>
      <c r="X25" s="341">
        <f t="shared" si="4"/>
        <v>29292.322495519998</v>
      </c>
      <c r="Y25" s="341">
        <f t="shared" si="4"/>
        <v>28598.867374930003</v>
      </c>
      <c r="Z25" s="341">
        <f t="shared" si="4"/>
        <v>27674.117248329992</v>
      </c>
      <c r="AA25" s="341">
        <f t="shared" si="4"/>
        <v>28057.645752770008</v>
      </c>
      <c r="AB25" s="341">
        <f t="shared" si="4"/>
        <v>28670.067637399992</v>
      </c>
      <c r="AC25" s="341">
        <f t="shared" si="4"/>
        <v>29088.739063820012</v>
      </c>
      <c r="AD25" s="341">
        <f t="shared" si="4"/>
        <v>29159.847542479998</v>
      </c>
      <c r="AE25" s="341">
        <f t="shared" si="4"/>
        <v>28153.115485279999</v>
      </c>
    </row>
    <row r="26" spans="1:31">
      <c r="C26" s="308"/>
      <c r="E26" s="296"/>
      <c r="F26" s="296"/>
      <c r="G26" s="4"/>
      <c r="H26" s="298"/>
    </row>
    <row r="27" spans="1:31">
      <c r="A27" s="1"/>
    </row>
    <row r="28" spans="1:31">
      <c r="C28" s="1"/>
      <c r="D28" s="1"/>
      <c r="E28" s="1"/>
      <c r="F28" s="1"/>
      <c r="G28" s="1"/>
      <c r="H28" s="1"/>
      <c r="I28" s="1"/>
      <c r="J28" s="1"/>
      <c r="K28" s="1"/>
      <c r="L28" s="1"/>
      <c r="M28" s="1"/>
      <c r="N28" s="1"/>
      <c r="O28" s="1"/>
      <c r="P28" s="1"/>
      <c r="Q28" s="1"/>
      <c r="R28" s="1"/>
      <c r="S28" s="1"/>
      <c r="T28" s="1"/>
      <c r="U28" s="1"/>
    </row>
    <row r="29" spans="1:31">
      <c r="C29" s="108"/>
      <c r="D29" s="108"/>
      <c r="E29" s="108"/>
      <c r="F29" s="108"/>
      <c r="G29" s="108"/>
      <c r="H29" s="108"/>
      <c r="I29" s="108"/>
      <c r="J29" s="108"/>
      <c r="K29" s="108"/>
      <c r="L29" s="108"/>
      <c r="M29" s="108"/>
      <c r="N29" s="108"/>
      <c r="O29" s="108"/>
      <c r="P29" s="108"/>
      <c r="Q29" s="108"/>
      <c r="R29" s="108"/>
      <c r="S29" s="108"/>
      <c r="T29" s="108"/>
      <c r="U29" s="108"/>
    </row>
    <row r="30" spans="1:31">
      <c r="C30" s="108"/>
      <c r="D30" s="108"/>
      <c r="E30" s="108"/>
      <c r="F30" s="108"/>
      <c r="G30" s="108"/>
      <c r="H30" s="108"/>
      <c r="I30" s="108"/>
      <c r="J30" s="108"/>
      <c r="K30" s="108"/>
      <c r="L30" s="108"/>
      <c r="M30" s="108"/>
      <c r="N30" s="108"/>
      <c r="O30" s="108"/>
      <c r="P30" s="108"/>
      <c r="Q30" s="108"/>
      <c r="R30" s="108"/>
      <c r="S30" s="108"/>
      <c r="T30" s="108"/>
      <c r="U30" s="108"/>
    </row>
    <row r="31" spans="1:31">
      <c r="C31" s="9"/>
      <c r="D31" s="9"/>
      <c r="E31" s="9"/>
      <c r="F31" s="9"/>
      <c r="G31" s="9"/>
      <c r="H31" s="9"/>
      <c r="I31" s="9"/>
      <c r="J31" s="9"/>
      <c r="K31" s="9"/>
      <c r="L31" s="9"/>
      <c r="M31" s="9"/>
      <c r="N31" s="9"/>
      <c r="O31" s="9"/>
      <c r="P31" s="9"/>
      <c r="Q31" s="9"/>
      <c r="R31" s="9"/>
      <c r="S31" s="9"/>
      <c r="T31" s="9"/>
      <c r="U31" s="9"/>
    </row>
    <row r="32" spans="1:31">
      <c r="C32" s="203"/>
      <c r="D32" s="203"/>
      <c r="E32" s="203"/>
      <c r="F32" s="203"/>
      <c r="G32" s="203"/>
      <c r="H32" s="203"/>
      <c r="I32" s="203"/>
      <c r="J32" s="203"/>
      <c r="K32" s="203"/>
      <c r="L32" s="203"/>
      <c r="M32" s="203"/>
      <c r="N32" s="203"/>
      <c r="O32" s="203"/>
      <c r="P32" s="203"/>
      <c r="Q32" s="203"/>
      <c r="R32" s="203"/>
      <c r="S32" s="203"/>
      <c r="T32" s="203"/>
      <c r="U32" s="203"/>
    </row>
    <row r="33" spans="2:31">
      <c r="C33" s="81"/>
      <c r="D33" s="81"/>
      <c r="E33" s="81"/>
      <c r="F33" s="81"/>
      <c r="G33" s="81"/>
      <c r="H33" s="81"/>
      <c r="I33" s="81"/>
      <c r="J33" s="81"/>
      <c r="K33" s="81"/>
      <c r="L33" s="81"/>
      <c r="M33" s="81"/>
      <c r="N33" s="81"/>
      <c r="O33" s="81"/>
      <c r="P33" s="81"/>
      <c r="Q33" s="81"/>
      <c r="R33" s="81"/>
      <c r="S33" s="81"/>
      <c r="T33" s="81"/>
      <c r="U33" s="81"/>
    </row>
    <row r="34" spans="2:31">
      <c r="C34" s="37"/>
      <c r="D34" s="37"/>
      <c r="E34" s="37"/>
      <c r="F34" s="37"/>
      <c r="G34" s="37"/>
      <c r="H34" s="37"/>
      <c r="I34" s="37"/>
      <c r="J34" s="37"/>
      <c r="K34" s="37"/>
      <c r="L34" s="37"/>
      <c r="M34" s="37"/>
      <c r="N34" s="37"/>
      <c r="O34" s="37"/>
      <c r="P34" s="37"/>
      <c r="Q34" s="37"/>
      <c r="R34" s="37"/>
      <c r="S34" s="37"/>
      <c r="T34" s="37"/>
      <c r="U34" s="37"/>
    </row>
    <row r="36" spans="2:31" ht="11.25" customHeight="1">
      <c r="C36" s="4"/>
      <c r="D36" s="158"/>
    </row>
    <row r="37" spans="2:31">
      <c r="D37" s="11"/>
    </row>
    <row r="39" spans="2:31">
      <c r="C39" s="11"/>
      <c r="D39" s="4"/>
      <c r="E39" s="4"/>
      <c r="F39" s="4"/>
      <c r="G39" s="4"/>
      <c r="H39" s="4"/>
      <c r="I39" s="4"/>
      <c r="J39" s="4"/>
      <c r="K39" s="4"/>
      <c r="L39" s="4"/>
      <c r="M39" s="4"/>
      <c r="N39" s="4"/>
      <c r="O39" s="4"/>
      <c r="P39" s="4"/>
      <c r="Q39" s="4"/>
      <c r="R39" s="11"/>
    </row>
    <row r="40" spans="2:31">
      <c r="L40" s="25"/>
      <c r="M40" s="25"/>
      <c r="N40" s="25"/>
      <c r="O40" s="25"/>
      <c r="P40" s="25"/>
      <c r="Q40" s="80"/>
      <c r="R40" s="80"/>
      <c r="S40" s="80"/>
      <c r="T40" s="80"/>
      <c r="U40" s="80"/>
      <c r="V40" s="80"/>
      <c r="W40" s="80"/>
      <c r="X40" s="80"/>
      <c r="Y40" s="80"/>
      <c r="Z40" s="80"/>
      <c r="AA40" s="80"/>
      <c r="AB40" s="80"/>
      <c r="AC40" s="80"/>
      <c r="AD40" s="80"/>
      <c r="AE40" s="80"/>
    </row>
    <row r="41" spans="2:31">
      <c r="B41" s="95"/>
      <c r="C41" s="80"/>
      <c r="D41" s="80"/>
      <c r="E41" s="80"/>
      <c r="F41" s="80"/>
      <c r="L41" s="80"/>
      <c r="M41" s="80"/>
      <c r="N41" s="80"/>
      <c r="O41" s="80"/>
      <c r="P41" s="80"/>
      <c r="Q41" s="80"/>
      <c r="R41" s="80"/>
      <c r="S41" s="80"/>
      <c r="T41" s="80"/>
      <c r="U41" s="80"/>
      <c r="V41" s="80"/>
      <c r="W41" s="80"/>
      <c r="X41" s="80"/>
      <c r="Y41" s="80"/>
      <c r="Z41" s="80"/>
      <c r="AA41" s="80"/>
      <c r="AB41" s="80"/>
      <c r="AC41" s="80"/>
      <c r="AD41" s="80"/>
      <c r="AE41" s="80"/>
    </row>
    <row r="42" spans="2:31">
      <c r="C42" s="11"/>
      <c r="D42" s="7"/>
      <c r="R42" s="4"/>
    </row>
    <row r="50" spans="3:8">
      <c r="C50" s="11"/>
    </row>
    <row r="51" spans="3:8">
      <c r="C51" s="11"/>
    </row>
    <row r="52" spans="3:8">
      <c r="C52" s="11"/>
    </row>
    <row r="53" spans="3:8">
      <c r="C53" s="11"/>
    </row>
    <row r="54" spans="3:8">
      <c r="C54" s="11"/>
    </row>
    <row r="55" spans="3:8">
      <c r="C55" s="1"/>
      <c r="E55" s="296"/>
      <c r="F55" s="296"/>
      <c r="G55" s="4"/>
      <c r="H55" s="298"/>
    </row>
  </sheetData>
  <conditionalFormatting sqref="C17:AE20">
    <cfRule type="cellIs" dxfId="19" priority="1" operator="greaterThan">
      <formula>0</formula>
    </cfRule>
    <cfRule type="cellIs" dxfId="18" priority="2" operator="lessThan">
      <formula>0</formula>
    </cfRule>
    <cfRule type="cellIs" dxfId="17" priority="3" operator="greaterThan">
      <formula>0</formula>
    </cfRule>
  </conditionalFormatting>
  <conditionalFormatting sqref="H11:J14">
    <cfRule type="cellIs" dxfId="16" priority="4" operator="lessThan">
      <formula>0</formula>
    </cfRule>
    <cfRule type="cellIs" dxfId="15" priority="5" operator="greaterThan">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24383-4D49-48B3-9281-664415095242}">
  <sheetPr>
    <tabColor theme="5"/>
  </sheetPr>
  <dimension ref="A1:AC119"/>
  <sheetViews>
    <sheetView tabSelected="1" zoomScale="70" zoomScaleNormal="70" workbookViewId="0">
      <pane ySplit="2" topLeftCell="A3" activePane="bottomLeft" state="frozen"/>
      <selection pane="bottomLeft" activeCell="K18" sqref="K18"/>
    </sheetView>
  </sheetViews>
  <sheetFormatPr defaultColWidth="8.7109375" defaultRowHeight="15"/>
  <cols>
    <col min="1" max="1" width="22.85546875" style="11" customWidth="1"/>
    <col min="2" max="2" width="37.7109375" style="11" customWidth="1"/>
    <col min="3" max="14" width="14.140625" style="11" customWidth="1"/>
    <col min="15" max="29" width="14.85546875" style="11" customWidth="1"/>
    <col min="30" max="16384" width="8.7109375" style="11"/>
  </cols>
  <sheetData>
    <row r="1" spans="1:29" s="80" customFormat="1">
      <c r="A1" s="91" t="s">
        <v>132</v>
      </c>
      <c r="H1" s="80" t="s">
        <v>115</v>
      </c>
      <c r="I1" s="91">
        <f>SUM(E8:I8)</f>
        <v>301382.28341079992</v>
      </c>
      <c r="M1" s="91" t="s">
        <v>116</v>
      </c>
      <c r="N1" s="91">
        <f>SUM(J8:N8)</f>
        <v>240000.00000000003</v>
      </c>
      <c r="O1" s="189"/>
      <c r="S1" s="80" t="s">
        <v>133</v>
      </c>
      <c r="T1" s="80">
        <f>SUM(O8:S8)</f>
        <v>194996.06399976998</v>
      </c>
    </row>
    <row r="2" spans="1:29">
      <c r="C2" s="99">
        <v>2024</v>
      </c>
      <c r="D2" s="99">
        <v>2025</v>
      </c>
      <c r="E2" s="100">
        <v>2026</v>
      </c>
      <c r="F2" s="100">
        <v>2027</v>
      </c>
      <c r="G2" s="100">
        <v>2028</v>
      </c>
      <c r="H2" s="100">
        <v>2029</v>
      </c>
      <c r="I2" s="100">
        <v>2030</v>
      </c>
      <c r="J2" s="101">
        <v>2031</v>
      </c>
      <c r="K2" s="101">
        <v>2032</v>
      </c>
      <c r="L2" s="101">
        <v>2033</v>
      </c>
      <c r="M2" s="101">
        <v>2034</v>
      </c>
      <c r="N2" s="101">
        <v>2035</v>
      </c>
      <c r="O2" s="190">
        <v>2036</v>
      </c>
      <c r="P2" s="190">
        <v>2037</v>
      </c>
      <c r="Q2" s="190">
        <v>2038</v>
      </c>
      <c r="R2" s="190">
        <v>2039</v>
      </c>
      <c r="S2" s="190">
        <v>2040</v>
      </c>
      <c r="T2" s="190">
        <v>2041</v>
      </c>
      <c r="U2" s="190">
        <v>2042</v>
      </c>
      <c r="V2" s="190">
        <v>2043</v>
      </c>
      <c r="W2" s="190">
        <v>2044</v>
      </c>
      <c r="X2" s="190">
        <v>2045</v>
      </c>
      <c r="Y2" s="190">
        <v>2046</v>
      </c>
      <c r="Z2" s="190">
        <v>2047</v>
      </c>
      <c r="AA2" s="190">
        <v>2048</v>
      </c>
      <c r="AB2" s="190">
        <v>2049</v>
      </c>
      <c r="AC2" s="190">
        <v>2050</v>
      </c>
    </row>
    <row r="3" spans="1:29" s="84" customFormat="1">
      <c r="A3" t="s">
        <v>118</v>
      </c>
    </row>
    <row r="4" spans="1:29">
      <c r="A4" s="185"/>
      <c r="B4" t="s">
        <v>134</v>
      </c>
      <c r="C4" s="11">
        <f>'2026 projections summary'!D9</f>
        <v>76663.911029179988</v>
      </c>
      <c r="D4" s="11">
        <f>'2026 projections summary'!E9</f>
        <v>75735.36361832</v>
      </c>
      <c r="E4" s="11">
        <f>'2026 projections summary'!F9</f>
        <v>75009.719370309991</v>
      </c>
      <c r="F4" s="11">
        <f>'2026 projections summary'!G9</f>
        <v>74376.704368129984</v>
      </c>
      <c r="G4" s="11">
        <f>'2026 projections summary'!H9</f>
        <v>73280.98546186999</v>
      </c>
      <c r="H4" s="11">
        <f>'2026 projections summary'!I9</f>
        <v>72288.82823354</v>
      </c>
      <c r="I4" s="11">
        <f>'2026 projections summary'!J9</f>
        <v>71255.178583199988</v>
      </c>
      <c r="J4" s="11">
        <f>'2026 projections summary'!K9</f>
        <v>70421.342159699998</v>
      </c>
      <c r="K4" s="11">
        <f>'2026 projections summary'!L9</f>
        <v>69509.34700662001</v>
      </c>
      <c r="L4" s="11">
        <f>'2026 projections summary'!M9</f>
        <v>68607.076903249996</v>
      </c>
      <c r="M4" s="11">
        <f>'2026 projections summary'!N9</f>
        <v>67640.752316300001</v>
      </c>
      <c r="N4" s="11">
        <f>'2026 projections summary'!O9</f>
        <v>66581.550270649997</v>
      </c>
      <c r="O4" s="11">
        <f>'2026 projections summary'!P9</f>
        <v>65689.21211819</v>
      </c>
      <c r="P4" s="11">
        <f>'2026 projections summary'!Q9</f>
        <v>64647.451733080001</v>
      </c>
      <c r="Q4" s="11">
        <f>'2026 projections summary'!R9</f>
        <v>63746.92419048</v>
      </c>
      <c r="R4" s="11">
        <f>'2026 projections summary'!S9</f>
        <v>63297.969875869996</v>
      </c>
      <c r="S4" s="11">
        <f>'2026 projections summary'!T9</f>
        <v>62523.192937400003</v>
      </c>
      <c r="T4" s="11">
        <f>'2026 projections summary'!U9</f>
        <v>61598.160504519998</v>
      </c>
      <c r="U4" s="11">
        <f>'2026 projections summary'!V9</f>
        <v>60779.154460989994</v>
      </c>
      <c r="V4" s="11">
        <f>'2026 projections summary'!W9</f>
        <v>60165.60099657</v>
      </c>
      <c r="W4" s="11">
        <f>'2026 projections summary'!X9</f>
        <v>59606.757305980005</v>
      </c>
      <c r="X4" s="11">
        <f>'2026 projections summary'!Y9</f>
        <v>58659.674339379992</v>
      </c>
      <c r="Y4" s="11">
        <f>'2026 projections summary'!Z9</f>
        <v>57950.814583820007</v>
      </c>
      <c r="Z4" s="11">
        <f>'2026 projections summary'!AA9</f>
        <v>57509.210848449991</v>
      </c>
      <c r="AA4" s="11">
        <f>'2026 projections summary'!AB9</f>
        <v>57424.015334870011</v>
      </c>
      <c r="AB4" s="11">
        <f>'2026 projections summary'!AC9</f>
        <v>56782.259913529997</v>
      </c>
      <c r="AC4" s="11">
        <f>'2026 projections summary'!AD9</f>
        <v>56206.75704633</v>
      </c>
    </row>
    <row r="5" spans="1:29" ht="30">
      <c r="A5" s="185"/>
      <c r="B5" s="10" t="s">
        <v>135</v>
      </c>
      <c r="C5" s="11">
        <f>C4-'High level budgets &amp; targets'!E23</f>
        <v>76663.911029179988</v>
      </c>
      <c r="D5" s="11">
        <f>D4-'High level budgets &amp; targets'!F23</f>
        <v>75735.36361832</v>
      </c>
      <c r="E5" s="11">
        <f>E4-'High level budgets &amp; targets'!G23</f>
        <v>75009.719370309991</v>
      </c>
      <c r="F5" s="11">
        <f>F4-'High level budgets &amp; targets'!H23</f>
        <v>74376.704368129984</v>
      </c>
      <c r="G5" s="11">
        <f>G4-'High level budgets &amp; targets'!I23</f>
        <v>73280.98546186999</v>
      </c>
      <c r="H5" s="11">
        <f>H4-'High level budgets &amp; targets'!J23</f>
        <v>72288.82823354</v>
      </c>
      <c r="I5" s="11">
        <f>I4-'High level budgets &amp; targets'!K23</f>
        <v>71255.178583199988</v>
      </c>
      <c r="J5" s="11">
        <f>J4-'High level budgets &amp; targets'!L23</f>
        <v>68558.111913506262</v>
      </c>
      <c r="K5" s="11">
        <f>K4-'High level budgets &amp; targets'!M23</f>
        <v>67700.572135482682</v>
      </c>
      <c r="L5" s="11">
        <f>L4-'High level budgets &amp; targets'!N23</f>
        <v>66850.395690739038</v>
      </c>
      <c r="M5" s="11">
        <f>M4-'High level budgets &amp; targets'!O23</f>
        <v>65947.512733350828</v>
      </c>
      <c r="N5" s="11">
        <f>N4-'High level budgets &amp; targets'!P23</f>
        <v>64954.643822171209</v>
      </c>
      <c r="O5" s="11">
        <f>O4-'High level budgets &amp; targets'!Q23</f>
        <v>65689.21211819</v>
      </c>
      <c r="P5" s="11">
        <f>P4-'High level budgets &amp; targets'!R23</f>
        <v>64647.451733080001</v>
      </c>
      <c r="Q5" s="11">
        <f>Q4-'High level budgets &amp; targets'!S23</f>
        <v>63746.92419048</v>
      </c>
      <c r="R5" s="11">
        <f>R4-'High level budgets &amp; targets'!T23</f>
        <v>63297.969875869996</v>
      </c>
      <c r="S5" s="11">
        <f>S4-'High level budgets &amp; targets'!U23</f>
        <v>62523.192937400003</v>
      </c>
      <c r="T5" s="11">
        <f>T4-'High level budgets &amp; targets'!V23</f>
        <v>61598.160504519998</v>
      </c>
      <c r="U5" s="11">
        <f>U4-'High level budgets &amp; targets'!W23</f>
        <v>60779.154460989994</v>
      </c>
      <c r="V5" s="11">
        <f>V4-'High level budgets &amp; targets'!X23</f>
        <v>60165.60099657</v>
      </c>
      <c r="W5" s="11">
        <f>W4-'High level budgets &amp; targets'!Y23</f>
        <v>59606.757305980005</v>
      </c>
      <c r="X5" s="11">
        <f>X4-'High level budgets &amp; targets'!Z23</f>
        <v>58659.674339379992</v>
      </c>
      <c r="Y5" s="11">
        <f>Y4-'High level budgets &amp; targets'!AA23</f>
        <v>57950.814583820007</v>
      </c>
      <c r="Z5" s="11">
        <f>Z4-'High level budgets &amp; targets'!AB23</f>
        <v>57509.210848449991</v>
      </c>
      <c r="AA5" s="11">
        <f>AA4-'High level budgets &amp; targets'!AC23</f>
        <v>57424.015334870011</v>
      </c>
      <c r="AB5" s="11">
        <f>AB4-'High level budgets &amp; targets'!AD23</f>
        <v>56782.259913529997</v>
      </c>
      <c r="AC5" s="11">
        <f>AC4-'High level budgets &amp; targets'!AE23</f>
        <v>56206.75704633</v>
      </c>
    </row>
    <row r="6" spans="1:29" s="80" customFormat="1">
      <c r="A6" s="185"/>
      <c r="B6"/>
    </row>
    <row r="7" spans="1:29" s="86" customFormat="1">
      <c r="A7" s="85"/>
      <c r="B7" t="s">
        <v>136</v>
      </c>
      <c r="C7" s="11">
        <f>'2026 projections summary'!D8</f>
        <v>69886.35590812999</v>
      </c>
      <c r="D7" s="11">
        <f>'2026 projections summary'!E8</f>
        <v>68345.065887270001</v>
      </c>
      <c r="E7" s="11">
        <f>'2026 projections summary'!F8</f>
        <v>65768.235158259995</v>
      </c>
      <c r="F7" s="11">
        <f>'2026 projections summary'!G8</f>
        <v>63411.124797079981</v>
      </c>
      <c r="G7" s="11">
        <f>'2026 projections summary'!H8</f>
        <v>60153.803180819988</v>
      </c>
      <c r="H7" s="11">
        <f>'2026 projections summary'!I8</f>
        <v>57227.853782489998</v>
      </c>
      <c r="I7" s="11">
        <f>'2026 projections summary'!J8</f>
        <v>54821.266492149982</v>
      </c>
      <c r="J7" s="11">
        <f>'2026 projections summary'!K8</f>
        <v>52975.794828649996</v>
      </c>
      <c r="K7" s="11">
        <f>'2026 projections summary'!L8</f>
        <v>51427.506965570006</v>
      </c>
      <c r="L7" s="11">
        <f>'2026 projections summary'!M8</f>
        <v>49946.367972199994</v>
      </c>
      <c r="M7" s="11">
        <f>'2026 projections summary'!N8</f>
        <v>48142.580835250003</v>
      </c>
      <c r="N7" s="11">
        <f>'2026 projections summary'!O8</f>
        <v>46256.581759599998</v>
      </c>
      <c r="O7" s="11">
        <f>'2026 projections summary'!P8</f>
        <v>44290.068597139994</v>
      </c>
      <c r="P7" s="11">
        <f>'2026 projections summary'!Q8</f>
        <v>40817.391092029997</v>
      </c>
      <c r="Q7" s="11">
        <f>'2026 projections summary'!R8</f>
        <v>38519.249439430001</v>
      </c>
      <c r="R7" s="11">
        <f>'2026 projections summary'!S8</f>
        <v>36743.052574819994</v>
      </c>
      <c r="S7" s="11">
        <f>'2026 projections summary'!T8</f>
        <v>34626.302296349997</v>
      </c>
      <c r="T7" s="11">
        <f>'2026 projections summary'!U8</f>
        <v>32560.317253469995</v>
      </c>
      <c r="U7" s="11">
        <f>'2026 projections summary'!V8</f>
        <v>30623.251979939992</v>
      </c>
      <c r="V7" s="11">
        <f>'2026 projections summary'!W8</f>
        <v>29292.322495519998</v>
      </c>
      <c r="W7" s="11">
        <f>'2026 projections summary'!X8</f>
        <v>28598.867374930003</v>
      </c>
      <c r="X7" s="11">
        <f>'2026 projections summary'!Y8</f>
        <v>27674.117248329992</v>
      </c>
      <c r="Y7" s="11">
        <f>'2026 projections summary'!Z8</f>
        <v>28057.645752770008</v>
      </c>
      <c r="Z7" s="11">
        <f>'2026 projections summary'!AA8</f>
        <v>28670.067637399992</v>
      </c>
      <c r="AA7" s="11">
        <f>'2026 projections summary'!AB8</f>
        <v>29088.739063820012</v>
      </c>
      <c r="AB7" s="11">
        <f>'2026 projections summary'!AC8</f>
        <v>29159.847542479998</v>
      </c>
      <c r="AC7" s="11">
        <f>'2026 projections summary'!AD8</f>
        <v>28153.115485279999</v>
      </c>
    </row>
    <row r="8" spans="1:29" s="86" customFormat="1">
      <c r="A8" s="85"/>
      <c r="B8" t="s">
        <v>137</v>
      </c>
      <c r="C8" s="11">
        <f>'High level budgets &amp; targets'!E25</f>
        <v>69886.35590812999</v>
      </c>
      <c r="D8" s="11">
        <f>'High level budgets &amp; targets'!F25</f>
        <v>68345.065887270001</v>
      </c>
      <c r="E8" s="11">
        <f>'High level budgets &amp; targets'!G25</f>
        <v>65768.235158259995</v>
      </c>
      <c r="F8" s="11">
        <f>'High level budgets &amp; targets'!H25</f>
        <v>63411.124797079981</v>
      </c>
      <c r="G8" s="11">
        <f>'High level budgets &amp; targets'!I25</f>
        <v>60153.803180819988</v>
      </c>
      <c r="H8" s="11">
        <f>'High level budgets &amp; targets'!J25</f>
        <v>57227.853782489998</v>
      </c>
      <c r="I8" s="11">
        <f>'High level budgets &amp; targets'!K25</f>
        <v>54821.266492149982</v>
      </c>
      <c r="J8" s="11">
        <f>'High level budgets &amp; targets'!L25</f>
        <v>51112.564582456267</v>
      </c>
      <c r="K8" s="11">
        <f>'High level budgets &amp; targets'!M25</f>
        <v>49618.732094432686</v>
      </c>
      <c r="L8" s="11">
        <f>'High level budgets &amp; targets'!N25</f>
        <v>48189.68675968903</v>
      </c>
      <c r="M8" s="11">
        <f>'High level budgets &amp; targets'!O25</f>
        <v>46449.34125230083</v>
      </c>
      <c r="N8" s="11">
        <f>'High level budgets &amp; targets'!P25</f>
        <v>44629.675311121209</v>
      </c>
      <c r="O8" s="11">
        <f>'High level budgets &amp; targets'!Q25</f>
        <v>44290.068597139994</v>
      </c>
      <c r="P8" s="11">
        <f>'High level budgets &amp; targets'!R25</f>
        <v>40817.391092029997</v>
      </c>
      <c r="Q8" s="11">
        <f>'High level budgets &amp; targets'!S25</f>
        <v>38519.249439430001</v>
      </c>
      <c r="R8" s="11">
        <f>'High level budgets &amp; targets'!T25</f>
        <v>36743.052574819994</v>
      </c>
      <c r="S8" s="11">
        <f>'High level budgets &amp; targets'!U25</f>
        <v>34626.302296349997</v>
      </c>
      <c r="T8" s="11">
        <f>'High level budgets &amp; targets'!V25</f>
        <v>32560.317253469995</v>
      </c>
      <c r="U8" s="11">
        <f>'High level budgets &amp; targets'!W25</f>
        <v>30623.251979939992</v>
      </c>
      <c r="V8" s="11">
        <f>'High level budgets &amp; targets'!X25</f>
        <v>29292.322495519998</v>
      </c>
      <c r="W8" s="11">
        <f>'High level budgets &amp; targets'!Y25</f>
        <v>28598.867374930003</v>
      </c>
      <c r="X8" s="11">
        <f>'High level budgets &amp; targets'!Z25</f>
        <v>27674.117248329992</v>
      </c>
      <c r="Y8" s="11">
        <f>'High level budgets &amp; targets'!AA25</f>
        <v>28057.645752770008</v>
      </c>
      <c r="Z8" s="11">
        <f>'High level budgets &amp; targets'!AB25</f>
        <v>28670.067637399992</v>
      </c>
      <c r="AA8" s="11">
        <f>'High level budgets &amp; targets'!AC25</f>
        <v>29088.739063820012</v>
      </c>
      <c r="AB8" s="11">
        <f>'High level budgets &amp; targets'!AD25</f>
        <v>29159.847542479998</v>
      </c>
      <c r="AC8" s="11">
        <f>'High level budgets &amp; targets'!AE25</f>
        <v>28153.115485279999</v>
      </c>
    </row>
    <row r="9" spans="1:29" s="85" customFormat="1">
      <c r="B9"/>
      <c r="C9" s="80"/>
      <c r="D9" s="80"/>
      <c r="E9" s="80"/>
      <c r="F9" s="80"/>
      <c r="G9" s="80"/>
      <c r="H9" s="80"/>
      <c r="I9" s="80"/>
      <c r="J9" s="80"/>
      <c r="K9" s="80"/>
      <c r="L9" s="80"/>
      <c r="M9" s="80"/>
      <c r="N9" s="80"/>
      <c r="O9" s="80"/>
      <c r="P9" s="80"/>
      <c r="Q9" s="80"/>
      <c r="R9" s="80"/>
      <c r="S9" s="80"/>
      <c r="T9" s="80"/>
      <c r="U9" s="80"/>
      <c r="V9" s="80"/>
      <c r="W9" s="80"/>
      <c r="X9" s="80"/>
      <c r="Y9" s="80"/>
      <c r="Z9" s="80"/>
      <c r="AA9" s="80"/>
      <c r="AB9" s="80"/>
      <c r="AC9" s="80"/>
    </row>
    <row r="10" spans="1:29" s="82" customFormat="1">
      <c r="A10" s="87" t="s">
        <v>138</v>
      </c>
      <c r="B10" s="1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row>
    <row r="11" spans="1:29">
      <c r="A11" s="80"/>
      <c r="B11" t="s">
        <v>139</v>
      </c>
      <c r="C11" s="11">
        <f>'2026 projections summary'!D5</f>
        <v>40433.749827300002</v>
      </c>
      <c r="D11" s="11">
        <f>'2026 projections summary'!E5</f>
        <v>40437.838247300002</v>
      </c>
      <c r="E11" s="11">
        <f>'2026 projections summary'!F5</f>
        <v>40444.829818899998</v>
      </c>
      <c r="F11" s="11">
        <f>'2026 projections summary'!G5</f>
        <v>40357.633947199996</v>
      </c>
      <c r="G11" s="11">
        <f>'2026 projections summary'!H5</f>
        <v>40366.505075000001</v>
      </c>
      <c r="H11" s="11">
        <f>'2026 projections summary'!I5</f>
        <v>40022.459870599996</v>
      </c>
      <c r="I11" s="11">
        <f>'2026 projections summary'!J5</f>
        <v>39693.616606899996</v>
      </c>
      <c r="J11" s="11">
        <f>'2026 projections summary'!K5</f>
        <v>39393.341778199996</v>
      </c>
      <c r="K11" s="11">
        <f>'2026 projections summary'!L5</f>
        <v>39103.779199500001</v>
      </c>
      <c r="L11" s="11">
        <f>'2026 projections summary'!M5</f>
        <v>38797.543872800001</v>
      </c>
      <c r="M11" s="11">
        <f>'2026 projections summary'!N5</f>
        <v>38499.856874099998</v>
      </c>
      <c r="N11" s="11">
        <f>'2026 projections summary'!O5</f>
        <v>38201.882238400001</v>
      </c>
      <c r="O11" s="11">
        <f>'2026 projections summary'!P5</f>
        <v>37912.896578699998</v>
      </c>
      <c r="P11" s="11">
        <f>'2026 projections summary'!Q5</f>
        <v>37607.487164099999</v>
      </c>
      <c r="Q11" s="11">
        <f>'2026 projections summary'!R5</f>
        <v>37310.709249600004</v>
      </c>
      <c r="R11" s="11">
        <f>'2026 projections summary'!S5</f>
        <v>37013.9580059</v>
      </c>
      <c r="S11" s="11">
        <f>'2026 projections summary'!T5</f>
        <v>36725.8682854</v>
      </c>
      <c r="T11" s="11">
        <f>'2026 projections summary'!U5</f>
        <v>36420.795002799998</v>
      </c>
      <c r="U11" s="11">
        <f>'2026 projections summary'!V5</f>
        <v>36125.658702499997</v>
      </c>
      <c r="V11" s="11">
        <f>'2026 projections summary'!W5</f>
        <v>35830.6495001</v>
      </c>
      <c r="W11" s="11">
        <f>'2026 projections summary'!X5</f>
        <v>35544.440803800004</v>
      </c>
      <c r="X11" s="11">
        <f>'2026 projections summary'!Y5</f>
        <v>35241.681011599998</v>
      </c>
      <c r="Y11" s="11">
        <f>'2026 projections summary'!Z5</f>
        <v>34947.659986300001</v>
      </c>
      <c r="Z11" s="11">
        <f>'2026 projections summary'!AA5</f>
        <v>34653.681403099996</v>
      </c>
      <c r="AA11" s="11">
        <f>'2026 projections summary'!AB5</f>
        <v>34368.505428900004</v>
      </c>
      <c r="AB11" s="11">
        <f>'2026 projections summary'!AC5</f>
        <v>34066.071468800001</v>
      </c>
      <c r="AC11" s="11">
        <f>'2026 projections summary'!AD5</f>
        <v>33763.821937499997</v>
      </c>
    </row>
    <row r="12" spans="1:29">
      <c r="B12" t="s">
        <v>140</v>
      </c>
      <c r="C12" s="11">
        <f>'2026 projections summary'!D6-'2026 projections summary'!D12</f>
        <v>1709.512370125271</v>
      </c>
      <c r="D12" s="11">
        <f>'2026 projections summary'!E6-'2026 projections summary'!E12</f>
        <v>1712.6779216843554</v>
      </c>
      <c r="E12" s="11">
        <f>'2026 projections summary'!F6-'2026 projections summary'!F12</f>
        <v>1736.7772396038181</v>
      </c>
      <c r="F12" s="11">
        <f>'2026 projections summary'!G6-'2026 projections summary'!G12</f>
        <v>1762.6029759221667</v>
      </c>
      <c r="G12" s="11">
        <f>'2026 projections summary'!H6-'2026 projections summary'!H12</f>
        <v>1791.2790357441052</v>
      </c>
      <c r="H12" s="11">
        <f>'2026 projections summary'!I6-'2026 projections summary'!I12</f>
        <v>1818.1041359779583</v>
      </c>
      <c r="I12" s="11">
        <f>'2026 projections summary'!J6-'2026 projections summary'!J12</f>
        <v>1840.6576705286388</v>
      </c>
      <c r="J12" s="11">
        <f>'2026 projections summary'!K6-'2026 projections summary'!K12</f>
        <v>1855.757315320626</v>
      </c>
      <c r="K12" s="11">
        <f>'2026 projections summary'!L6-'2026 projections summary'!L12</f>
        <v>1871.824461798647</v>
      </c>
      <c r="L12" s="11">
        <f>'2026 projections summary'!M6-'2026 projections summary'!M12</f>
        <v>1875.5225246152977</v>
      </c>
      <c r="M12" s="11">
        <f>'2026 projections summary'!N6-'2026 projections summary'!N12</f>
        <v>1878.909284226067</v>
      </c>
      <c r="N12" s="11">
        <f>'2026 projections summary'!O6-'2026 projections summary'!O12</f>
        <v>1882.6752799613751</v>
      </c>
      <c r="O12" s="11">
        <f>'2026 projections summary'!P6-'2026 projections summary'!P12</f>
        <v>1886.5948506234756</v>
      </c>
      <c r="P12" s="11">
        <f>'2026 projections summary'!Q6-'2026 projections summary'!Q12</f>
        <v>1890.7170147903591</v>
      </c>
      <c r="Q12" s="11">
        <f>'2026 projections summary'!R6-'2026 projections summary'!R12</f>
        <v>1894.9037733131004</v>
      </c>
      <c r="R12" s="11">
        <f>'2026 projections summary'!S6-'2026 projections summary'!S12</f>
        <v>1899.8508055080906</v>
      </c>
      <c r="S12" s="11">
        <f>'2026 projections summary'!T6-'2026 projections summary'!T12</f>
        <v>1901.378422053637</v>
      </c>
      <c r="T12" s="11">
        <f>'2026 projections summary'!U6-'2026 projections summary'!U12</f>
        <v>1905.5497224791147</v>
      </c>
      <c r="U12" s="11">
        <f>'2026 projections summary'!V6-'2026 projections summary'!V12</f>
        <v>1910.4199969952952</v>
      </c>
      <c r="V12" s="11">
        <f>'2026 projections summary'!W6-'2026 projections summary'!W12</f>
        <v>1915.3212191870098</v>
      </c>
      <c r="W12" s="11">
        <f>'2026 projections summary'!X6-'2026 projections summary'!X12</f>
        <v>1920.0372462792425</v>
      </c>
      <c r="X12" s="11">
        <f>'2026 projections summary'!Y6-'2026 projections summary'!Y12</f>
        <v>1924.7858486133493</v>
      </c>
      <c r="Y12" s="11">
        <f>'2026 projections summary'!Z6-'2026 projections summary'!Z12</f>
        <v>1931.5942525875851</v>
      </c>
      <c r="Z12" s="11">
        <f>'2026 projections summary'!AA6-'2026 projections summary'!AA12</f>
        <v>1938.212157701314</v>
      </c>
      <c r="AA12" s="11">
        <f>'2026 projections summary'!AB6-'2026 projections summary'!AB12</f>
        <v>1944.6879003122078</v>
      </c>
      <c r="AB12" s="11">
        <f>'2026 projections summary'!AC6-'2026 projections summary'!AC12</f>
        <v>1950.752023918491</v>
      </c>
      <c r="AC12" s="11">
        <f>'2026 projections summary'!AD6-'2026 projections summary'!AD12</f>
        <v>1955.0181021559815</v>
      </c>
    </row>
    <row r="13" spans="1:29">
      <c r="A13" s="21">
        <v>0.8</v>
      </c>
      <c r="B13" t="s">
        <v>141</v>
      </c>
      <c r="C13" s="11">
        <f>'2026 projections summary'!D13*$A$13</f>
        <v>876.77909104561559</v>
      </c>
      <c r="D13" s="11">
        <f>'2026 projections summary'!E13*$A$13</f>
        <v>812.48290101415353</v>
      </c>
      <c r="E13" s="11">
        <f>'2026 projections summary'!F13*$A$13</f>
        <v>794.52013184230611</v>
      </c>
      <c r="F13" s="11">
        <f>'2026 projections summary'!G13*$A$13</f>
        <v>753.27716656930033</v>
      </c>
      <c r="G13" s="11">
        <f>'2026 projections summary'!H13*$A$13</f>
        <v>690.65850617759702</v>
      </c>
      <c r="H13" s="11">
        <f>'2026 projections summary'!I13*$A$13</f>
        <v>654.78354091086157</v>
      </c>
      <c r="I13" s="11">
        <f>'2026 projections summary'!J13*$A$13</f>
        <v>652.7428452597328</v>
      </c>
      <c r="J13" s="11">
        <f>'2026 projections summary'!K13*$A$13</f>
        <v>653.96747514388744</v>
      </c>
      <c r="K13" s="11">
        <f>'2026 projections summary'!L13*$A$13</f>
        <v>615.2677474876532</v>
      </c>
      <c r="L13" s="11">
        <f>'2026 projections summary'!M13*$A$13</f>
        <v>616.45516324951507</v>
      </c>
      <c r="M13" s="11">
        <f>'2026 projections summary'!N13*$A$13</f>
        <v>589.67854714388898</v>
      </c>
      <c r="N13" s="11">
        <f>'2026 projections summary'!O13*$A$13</f>
        <v>580.23992196263248</v>
      </c>
      <c r="O13" s="11">
        <f>'2026 projections summary'!P13*$A$13</f>
        <v>557.44138365071865</v>
      </c>
      <c r="P13" s="11">
        <f>'2026 projections summary'!Q13*$A$13</f>
        <v>556.30445210732694</v>
      </c>
      <c r="Q13" s="11">
        <f>'2026 projections summary'!R13*$A$13</f>
        <v>513.06249724288284</v>
      </c>
      <c r="R13" s="11">
        <f>'2026 projections summary'!S13*$A$13</f>
        <v>497.36911117824349</v>
      </c>
      <c r="S13" s="11">
        <f>'2026 projections summary'!T13*$A$13</f>
        <v>449.39085685939153</v>
      </c>
      <c r="T13" s="11">
        <f>'2026 projections summary'!U13*$A$13</f>
        <v>448.39275139963587</v>
      </c>
      <c r="U13" s="11">
        <f>'2026 projections summary'!V13*$A$13</f>
        <v>423.71917176206756</v>
      </c>
      <c r="V13" s="11">
        <f>'2026 projections summary'!W13*$A$13</f>
        <v>437.44027408469748</v>
      </c>
      <c r="W13" s="11">
        <f>'2026 projections summary'!X13*$A$13</f>
        <v>438.72905276142649</v>
      </c>
      <c r="X13" s="11">
        <f>'2026 projections summary'!Y13*$A$13</f>
        <v>420.0906989367117</v>
      </c>
      <c r="Y13" s="11">
        <f>'2026 projections summary'!Z13*$A$13</f>
        <v>399.65685012179176</v>
      </c>
      <c r="Z13" s="11">
        <f>'2026 projections summary'!AA13*$A$13</f>
        <v>377.82630000389986</v>
      </c>
      <c r="AA13" s="11">
        <f>'2026 projections summary'!AB13*$A$13</f>
        <v>366.34158568056353</v>
      </c>
      <c r="AB13" s="11">
        <f>'2026 projections summary'!AC13*$A$13</f>
        <v>356.74916489155567</v>
      </c>
      <c r="AC13" s="11">
        <f>'2026 projections summary'!AD13*$A$13</f>
        <v>348.09066681863118</v>
      </c>
    </row>
    <row r="14" spans="1:29">
      <c r="A14" s="314">
        <v>4.3799999999999999E-2</v>
      </c>
      <c r="B14" t="s">
        <v>142</v>
      </c>
      <c r="C14" s="11">
        <f>'2026 projections summary'!D4*$A$14</f>
        <v>176.20019459077199</v>
      </c>
      <c r="D14" s="11">
        <f>'2026 projections summary'!E4*$A$14</f>
        <v>179.39244993825602</v>
      </c>
      <c r="E14" s="11">
        <f>'2026 projections summary'!F4*$A$14</f>
        <v>147.23051546143202</v>
      </c>
      <c r="F14" s="11">
        <f>'2026 projections summary'!G4*$A$14</f>
        <v>134.70443957354399</v>
      </c>
      <c r="G14" s="11">
        <f>'2026 projections summary'!H4*$A$14</f>
        <v>129.17176951689601</v>
      </c>
      <c r="H14" s="11">
        <f>'2026 projections summary'!I4*$A$14</f>
        <v>127.41271762097398</v>
      </c>
      <c r="I14" s="11">
        <f>'2026 projections summary'!J4*$A$14</f>
        <v>127.518738149412</v>
      </c>
      <c r="J14" s="11">
        <f>'2026 projections summary'!K4*$A$14</f>
        <v>127.58458486101601</v>
      </c>
      <c r="K14" s="11">
        <f>'2026 projections summary'!L4*$A$14</f>
        <v>125.464807030998</v>
      </c>
      <c r="L14" s="11">
        <f>'2026 projections summary'!M4*$A$14</f>
        <v>125.52908173256999</v>
      </c>
      <c r="M14" s="11">
        <f>'2026 projections summary'!N4*$A$14</f>
        <v>124.06255478023201</v>
      </c>
      <c r="N14" s="11">
        <f>'2026 projections summary'!O4*$A$14</f>
        <v>123.545509599132</v>
      </c>
      <c r="O14" s="11">
        <f>'2026 projections summary'!P4*$A$14</f>
        <v>122.297233681686</v>
      </c>
      <c r="P14" s="11">
        <f>'2026 projections summary'!Q4*$A$14</f>
        <v>122.235153209442</v>
      </c>
      <c r="Q14" s="11">
        <f>'2026 projections summary'!R4*$A$14</f>
        <v>119.868043109838</v>
      </c>
      <c r="R14" s="11">
        <f>'2026 projections summary'!S4*$A$14</f>
        <v>119.00943568206</v>
      </c>
      <c r="S14" s="11">
        <f>'2026 projections summary'!T4*$A$14</f>
        <v>116.383448367396</v>
      </c>
      <c r="T14" s="11">
        <f>'2026 projections summary'!U4*$A$14</f>
        <v>116.32983919007998</v>
      </c>
      <c r="U14" s="11">
        <f>'2026 projections summary'!V4*$A$14</f>
        <v>114.98021111200798</v>
      </c>
      <c r="V14" s="11">
        <f>'2026 projections summary'!W4*$A$14</f>
        <v>115.73290357460401</v>
      </c>
      <c r="W14" s="11">
        <f>'2026 projections summary'!X4*$A$14</f>
        <v>115.805136627114</v>
      </c>
      <c r="X14" s="11">
        <f>'2026 projections summary'!Y4*$A$14</f>
        <v>114.78656806774201</v>
      </c>
      <c r="Y14" s="11">
        <f>'2026 projections summary'!Z4*$A$14</f>
        <v>113.66990371524598</v>
      </c>
      <c r="Z14" s="11">
        <f>'2026 projections summary'!AA4*$A$14</f>
        <v>112.47697637604598</v>
      </c>
      <c r="AA14" s="11">
        <f>'2026 projections summary'!AB4*$A$14</f>
        <v>111.85068871836002</v>
      </c>
      <c r="AB14" s="11">
        <f>'2026 projections summary'!AC4*$A$14</f>
        <v>111.328208292768</v>
      </c>
      <c r="AC14" s="11">
        <f>'2026 projections summary'!AD4*$A$14</f>
        <v>110.85706331246998</v>
      </c>
    </row>
    <row r="15" spans="1:29">
      <c r="A15" s="406"/>
      <c r="B15" t="s">
        <v>143</v>
      </c>
      <c r="C15" s="11">
        <f>'2026 projections summary'!D14</f>
        <v>53.300735944804799</v>
      </c>
      <c r="D15" s="11">
        <f>'2026 projections summary'!E14</f>
        <v>53.300735944804799</v>
      </c>
      <c r="E15" s="11">
        <f>'2026 projections summary'!F14</f>
        <v>53.300735944804799</v>
      </c>
      <c r="F15" s="11">
        <f>'2026 projections summary'!G14</f>
        <v>53.300735944804799</v>
      </c>
      <c r="G15" s="11">
        <f>'2026 projections summary'!H14</f>
        <v>53.300735944804799</v>
      </c>
      <c r="H15" s="11">
        <f>'2026 projections summary'!I14</f>
        <v>53.300735944804799</v>
      </c>
      <c r="I15" s="11">
        <f>'2026 projections summary'!J14</f>
        <v>53.300735944804799</v>
      </c>
      <c r="J15" s="11">
        <f>'2026 projections summary'!K14</f>
        <v>53.300735944804799</v>
      </c>
      <c r="K15" s="11">
        <f>'2026 projections summary'!L14</f>
        <v>53.300735944804799</v>
      </c>
      <c r="L15" s="11">
        <f>'2026 projections summary'!M14</f>
        <v>53.300735944804799</v>
      </c>
      <c r="M15" s="11">
        <f>'2026 projections summary'!N14</f>
        <v>53.300735944804799</v>
      </c>
      <c r="N15" s="11">
        <f>'2026 projections summary'!O14</f>
        <v>53.300735944804799</v>
      </c>
      <c r="O15" s="11">
        <f>'2026 projections summary'!P14</f>
        <v>53.300735944804799</v>
      </c>
      <c r="P15" s="11">
        <f>'2026 projections summary'!Q14</f>
        <v>53.300735944804799</v>
      </c>
      <c r="Q15" s="11">
        <f>'2026 projections summary'!R14</f>
        <v>53.300735944804799</v>
      </c>
      <c r="R15" s="11">
        <f>'2026 projections summary'!S14</f>
        <v>53.300735944804799</v>
      </c>
      <c r="S15" s="11">
        <f>'2026 projections summary'!T14</f>
        <v>53.300735944804799</v>
      </c>
      <c r="T15" s="11">
        <f>'2026 projections summary'!U14</f>
        <v>53.300735944804799</v>
      </c>
      <c r="U15" s="11">
        <f>'2026 projections summary'!V14</f>
        <v>53.300735944804799</v>
      </c>
      <c r="V15" s="11">
        <f>'2026 projections summary'!W14</f>
        <v>53.300735944804799</v>
      </c>
      <c r="W15" s="11">
        <f>'2026 projections summary'!X14</f>
        <v>53.300735944804799</v>
      </c>
      <c r="X15" s="11">
        <f>'2026 projections summary'!Y14</f>
        <v>53.300735944804799</v>
      </c>
      <c r="Y15" s="11">
        <f>'2026 projections summary'!Z14</f>
        <v>53.300735944804799</v>
      </c>
      <c r="Z15" s="11">
        <f>'2026 projections summary'!AA14</f>
        <v>53.300735944804799</v>
      </c>
      <c r="AA15" s="11">
        <f>'2026 projections summary'!AB14</f>
        <v>53.300735944804799</v>
      </c>
      <c r="AB15" s="11">
        <f>'2026 projections summary'!AC14</f>
        <v>53.300735944804799</v>
      </c>
      <c r="AC15" s="11">
        <f>'2026 projections summary'!AD14</f>
        <v>53.300735944804799</v>
      </c>
    </row>
    <row r="16" spans="1:29" s="81" customFormat="1">
      <c r="B16" t="s">
        <v>144</v>
      </c>
      <c r="C16" s="91">
        <f t="shared" ref="C16:AC16" si="0">SUM(C11:C15)</f>
        <v>43249.542219006464</v>
      </c>
      <c r="D16" s="91">
        <f t="shared" si="0"/>
        <v>43195.692255881571</v>
      </c>
      <c r="E16" s="91">
        <f t="shared" si="0"/>
        <v>43176.658441752355</v>
      </c>
      <c r="F16" s="91">
        <f t="shared" si="0"/>
        <v>43061.519265209805</v>
      </c>
      <c r="G16" s="91">
        <f t="shared" si="0"/>
        <v>43030.915122383405</v>
      </c>
      <c r="H16" s="91">
        <f t="shared" si="0"/>
        <v>42676.061001054586</v>
      </c>
      <c r="I16" s="91">
        <f t="shared" si="0"/>
        <v>42367.836596782574</v>
      </c>
      <c r="J16" s="91">
        <f t="shared" si="0"/>
        <v>42083.951889470329</v>
      </c>
      <c r="K16" s="91">
        <f t="shared" si="0"/>
        <v>41769.636951762106</v>
      </c>
      <c r="L16" s="91">
        <f t="shared" si="0"/>
        <v>41468.351378342188</v>
      </c>
      <c r="M16" s="91">
        <f t="shared" si="0"/>
        <v>41145.807996194992</v>
      </c>
      <c r="N16" s="91">
        <f t="shared" si="0"/>
        <v>40841.643685867944</v>
      </c>
      <c r="O16" s="91">
        <f t="shared" si="0"/>
        <v>40532.530782600683</v>
      </c>
      <c r="P16" s="91">
        <f t="shared" si="0"/>
        <v>40230.044520151925</v>
      </c>
      <c r="Q16" s="91">
        <f t="shared" si="0"/>
        <v>39891.844299210628</v>
      </c>
      <c r="R16" s="91">
        <f t="shared" si="0"/>
        <v>39583.4880942132</v>
      </c>
      <c r="S16" s="91">
        <f t="shared" si="0"/>
        <v>39246.321748625225</v>
      </c>
      <c r="T16" s="91">
        <f t="shared" si="0"/>
        <v>38944.368051813639</v>
      </c>
      <c r="U16" s="91">
        <f t="shared" si="0"/>
        <v>38628.07881831417</v>
      </c>
      <c r="V16" s="91">
        <f t="shared" si="0"/>
        <v>38352.444632891114</v>
      </c>
      <c r="W16" s="91">
        <f t="shared" si="0"/>
        <v>38072.312975412591</v>
      </c>
      <c r="X16" s="91">
        <f t="shared" si="0"/>
        <v>37754.644863162604</v>
      </c>
      <c r="Y16" s="91">
        <f t="shared" si="0"/>
        <v>37445.881728669425</v>
      </c>
      <c r="Z16" s="91">
        <f t="shared" si="0"/>
        <v>37135.497573126064</v>
      </c>
      <c r="AA16" s="91">
        <f t="shared" si="0"/>
        <v>36844.686339555941</v>
      </c>
      <c r="AB16" s="91">
        <f t="shared" si="0"/>
        <v>36538.201601847613</v>
      </c>
      <c r="AC16" s="91">
        <f t="shared" si="0"/>
        <v>36231.088505731881</v>
      </c>
    </row>
    <row r="17" spans="1:29">
      <c r="B17"/>
      <c r="C17" s="23"/>
      <c r="D17" s="23"/>
      <c r="E17" s="23"/>
      <c r="F17" s="23"/>
      <c r="G17" s="23"/>
      <c r="H17" s="23"/>
      <c r="I17" s="23"/>
      <c r="J17" s="188"/>
      <c r="K17" s="28"/>
      <c r="L17" s="28"/>
      <c r="M17" s="28"/>
      <c r="N17" s="28"/>
      <c r="O17" s="28"/>
      <c r="P17" s="28"/>
      <c r="Q17" s="28"/>
      <c r="R17" s="28"/>
      <c r="S17" s="28"/>
      <c r="T17" s="28"/>
      <c r="U17" s="28"/>
      <c r="V17" s="28"/>
      <c r="W17" s="28"/>
      <c r="X17" s="28"/>
      <c r="Y17" s="28"/>
      <c r="Z17" s="28"/>
      <c r="AA17" s="28"/>
      <c r="AB17" s="28"/>
      <c r="AC17" s="28"/>
    </row>
    <row r="18" spans="1:29" s="116" customFormat="1">
      <c r="A18" s="22"/>
      <c r="B18" s="22" t="s">
        <v>145</v>
      </c>
      <c r="C18" s="116">
        <f>'Forestry TA ETS vs non-ETS'!AK40</f>
        <v>-791.10555120570336</v>
      </c>
      <c r="D18" s="116">
        <f>'Forestry TA ETS vs non-ETS'!AL40</f>
        <v>-513.90130430179966</v>
      </c>
      <c r="E18" s="116">
        <f>'Forestry TA ETS vs non-ETS'!AM40</f>
        <v>-345.87479049963622</v>
      </c>
      <c r="F18" s="116">
        <f>'Forestry TA ETS vs non-ETS'!AN40</f>
        <v>-63.746080368275379</v>
      </c>
      <c r="G18" s="116">
        <f>'Forestry TA ETS vs non-ETS'!AO40</f>
        <v>3.1933597459748029</v>
      </c>
      <c r="H18" s="116">
        <f>'Forestry TA ETS vs non-ETS'!AP40</f>
        <v>75.589069233333333</v>
      </c>
      <c r="I18" s="116">
        <f>'Forestry TA ETS vs non-ETS'!AQ40</f>
        <v>139.69316758087172</v>
      </c>
      <c r="J18" s="116">
        <f>'Forestry TA ETS vs non-ETS'!AR40</f>
        <v>73.235430599934205</v>
      </c>
      <c r="K18" s="116">
        <f>'Forestry TA ETS vs non-ETS'!AS40</f>
        <v>-66.711940453216599</v>
      </c>
      <c r="L18" s="116">
        <f>'Forestry TA ETS vs non-ETS'!AT40</f>
        <v>-292.86883553168093</v>
      </c>
      <c r="M18" s="116">
        <f>'Forestry TA ETS vs non-ETS'!AU40</f>
        <v>-578.95097799375856</v>
      </c>
      <c r="N18" s="116">
        <f>'Forestry TA ETS vs non-ETS'!AV40</f>
        <v>-908.66575780868232</v>
      </c>
      <c r="O18" s="116">
        <f>'Forestry TA ETS vs non-ETS'!AW40</f>
        <v>-1290.6997316387531</v>
      </c>
      <c r="P18" s="116">
        <f>'Forestry TA ETS vs non-ETS'!AX40</f>
        <v>-1738.5241697840042</v>
      </c>
      <c r="Q18" s="116">
        <f>'Forestry TA ETS vs non-ETS'!AY40</f>
        <v>-2099.5208794239352</v>
      </c>
      <c r="R18" s="116">
        <f>'Forestry TA ETS vs non-ETS'!AZ40</f>
        <v>-2445.3964530541793</v>
      </c>
      <c r="S18" s="116">
        <f>'Forestry TA ETS vs non-ETS'!BA40</f>
        <v>-2765.0374473282368</v>
      </c>
      <c r="T18" s="116">
        <f>'Forestry TA ETS vs non-ETS'!BB40</f>
        <v>-3042.5179189054743</v>
      </c>
      <c r="U18" s="116">
        <f>'Forestry TA ETS vs non-ETS'!BC40</f>
        <v>-3269.9785911031254</v>
      </c>
      <c r="V18" s="116">
        <f>'Forestry TA ETS vs non-ETS'!BD40</f>
        <v>-3452.2560205996224</v>
      </c>
      <c r="W18" s="116">
        <f>'Forestry TA ETS vs non-ETS'!BE40</f>
        <v>-3635.3909306828673</v>
      </c>
      <c r="X18" s="116">
        <f>'Forestry TA ETS vs non-ETS'!BF40</f>
        <v>-3913.200425008225</v>
      </c>
      <c r="Y18" s="116">
        <f>'Forestry TA ETS vs non-ETS'!BG40</f>
        <v>-4143.1496440958626</v>
      </c>
      <c r="Z18" s="116">
        <f>'Forestry TA ETS vs non-ETS'!BH40</f>
        <v>-4393.5265248802125</v>
      </c>
      <c r="AA18" s="116">
        <f>'Forestry TA ETS vs non-ETS'!BI40</f>
        <v>-4627.4862795627769</v>
      </c>
      <c r="AB18" s="116">
        <f>'Forestry TA ETS vs non-ETS'!BJ40</f>
        <v>-4809.9446314827874</v>
      </c>
      <c r="AC18" s="116">
        <f>'Forestry TA ETS vs non-ETS'!BK40</f>
        <v>-4955.3675886614174</v>
      </c>
    </row>
    <row r="19" spans="1:29" s="116" customFormat="1">
      <c r="A19" s="22"/>
      <c r="B19" s="22" t="s">
        <v>146</v>
      </c>
      <c r="C19" s="116">
        <f>'Forestry TA ETS vs non-ETS'!AK41</f>
        <v>941.81660401082456</v>
      </c>
      <c r="D19" s="116">
        <f>'Forestry TA ETS vs non-ETS'!AL41</f>
        <v>977.90622380439368</v>
      </c>
      <c r="E19" s="116">
        <f>'Forestry TA ETS vs non-ETS'!AM41</f>
        <v>1020.8210292636352</v>
      </c>
      <c r="F19" s="116">
        <f>'Forestry TA ETS vs non-ETS'!AN41</f>
        <v>1083.1058694752139</v>
      </c>
      <c r="G19" s="116">
        <f>'Forestry TA ETS vs non-ETS'!AO41</f>
        <v>1084.0742902086276</v>
      </c>
      <c r="H19" s="116">
        <f>'Forestry TA ETS vs non-ETS'!AP41</f>
        <v>1090.7820172398613</v>
      </c>
      <c r="I19" s="116">
        <f>'Forestry TA ETS vs non-ETS'!AQ41</f>
        <v>1095.5241098921208</v>
      </c>
      <c r="J19" s="116">
        <f>'Forestry TA ETS vs non-ETS'!AR41</f>
        <v>1099.6233530351008</v>
      </c>
      <c r="K19" s="116">
        <f>'Forestry TA ETS vs non-ETS'!AS41</f>
        <v>1102.8188659523323</v>
      </c>
      <c r="L19" s="116">
        <f>'Forestry TA ETS vs non-ETS'!AT41</f>
        <v>1108.447248481019</v>
      </c>
      <c r="M19" s="116">
        <f>'Forestry TA ETS vs non-ETS'!AU41</f>
        <v>1114.978702972865</v>
      </c>
      <c r="N19" s="116">
        <f>'Forestry TA ETS vs non-ETS'!AV41</f>
        <v>1119.9089839294102</v>
      </c>
      <c r="O19" s="116">
        <f>'Forestry TA ETS vs non-ETS'!AW41</f>
        <v>1126.7653376768426</v>
      </c>
      <c r="P19" s="116">
        <f>'Forestry TA ETS vs non-ETS'!AX41</f>
        <v>191.46717583911476</v>
      </c>
      <c r="Q19" s="116">
        <f>'Forestry TA ETS vs non-ETS'!AY41</f>
        <v>202.84507196589536</v>
      </c>
      <c r="R19" s="116">
        <f>'Forestry TA ETS vs non-ETS'!AZ41</f>
        <v>209.35669929343587</v>
      </c>
      <c r="S19" s="116">
        <f>'Forestry TA ETS vs non-ETS'!BA41</f>
        <v>220.36008196272309</v>
      </c>
      <c r="T19" s="116">
        <f>'Forestry TA ETS vs non-ETS'!BB41</f>
        <v>226.75040321761631</v>
      </c>
      <c r="U19" s="116">
        <f>'Forestry TA ETS vs non-ETS'!BC41</f>
        <v>234.30177491983062</v>
      </c>
      <c r="V19" s="116">
        <f>'Forestry TA ETS vs non-ETS'!BD41</f>
        <v>240.06856884051399</v>
      </c>
      <c r="W19" s="116">
        <f>'Forestry TA ETS vs non-ETS'!BE41</f>
        <v>243.5056332315815</v>
      </c>
      <c r="X19" s="116">
        <f>'Forestry TA ETS vs non-ETS'!BF41</f>
        <v>246.94269762264884</v>
      </c>
      <c r="Y19" s="116">
        <f>'Forestry TA ETS vs non-ETS'!BG41</f>
        <v>250.37976201371629</v>
      </c>
      <c r="Z19" s="116">
        <f>'Forestry TA ETS vs non-ETS'!BH41</f>
        <v>253.81682640478374</v>
      </c>
      <c r="AA19" s="116">
        <f>'Forestry TA ETS vs non-ETS'!BI41</f>
        <v>257.25389079585108</v>
      </c>
      <c r="AB19" s="116">
        <f>'Forestry TA ETS vs non-ETS'!BJ41</f>
        <v>260.69095518691847</v>
      </c>
      <c r="AC19" s="116">
        <f>'Forestry TA ETS vs non-ETS'!BK41</f>
        <v>264.12801957798592</v>
      </c>
    </row>
    <row r="20" spans="1:29" s="343" customFormat="1">
      <c r="A20" s="336"/>
      <c r="B20" s="336" t="s">
        <v>147</v>
      </c>
      <c r="C20" s="343">
        <f t="shared" ref="C20:AC20" si="1">C18+C19</f>
        <v>150.7110528051212</v>
      </c>
      <c r="D20" s="343">
        <f t="shared" si="1"/>
        <v>464.00491950259402</v>
      </c>
      <c r="E20" s="343">
        <f t="shared" si="1"/>
        <v>674.94623876399896</v>
      </c>
      <c r="F20" s="343">
        <f t="shared" si="1"/>
        <v>1019.3597891069386</v>
      </c>
      <c r="G20" s="343">
        <f t="shared" si="1"/>
        <v>1087.2676499546023</v>
      </c>
      <c r="H20" s="343">
        <f t="shared" si="1"/>
        <v>1166.3710864731945</v>
      </c>
      <c r="I20" s="343">
        <f t="shared" si="1"/>
        <v>1235.2172774729925</v>
      </c>
      <c r="J20" s="343">
        <f t="shared" si="1"/>
        <v>1172.858783635035</v>
      </c>
      <c r="K20" s="343">
        <f t="shared" si="1"/>
        <v>1036.1069254991157</v>
      </c>
      <c r="L20" s="343">
        <f t="shared" si="1"/>
        <v>815.57841294933803</v>
      </c>
      <c r="M20" s="343">
        <f t="shared" si="1"/>
        <v>536.02772497910644</v>
      </c>
      <c r="N20" s="343">
        <f t="shared" si="1"/>
        <v>211.24322612072785</v>
      </c>
      <c r="O20" s="343">
        <f t="shared" si="1"/>
        <v>-163.93439396191047</v>
      </c>
      <c r="P20" s="343">
        <f t="shared" si="1"/>
        <v>-1547.0569939448894</v>
      </c>
      <c r="Q20" s="343">
        <f t="shared" si="1"/>
        <v>-1896.6758074580398</v>
      </c>
      <c r="R20" s="343">
        <f t="shared" si="1"/>
        <v>-2236.0397537607437</v>
      </c>
      <c r="S20" s="343">
        <f t="shared" si="1"/>
        <v>-2544.6773653655137</v>
      </c>
      <c r="T20" s="343">
        <f t="shared" si="1"/>
        <v>-2815.7675156878581</v>
      </c>
      <c r="U20" s="343">
        <f t="shared" si="1"/>
        <v>-3035.6768161832947</v>
      </c>
      <c r="V20" s="343">
        <f t="shared" si="1"/>
        <v>-3212.1874517591086</v>
      </c>
      <c r="W20" s="343">
        <f t="shared" si="1"/>
        <v>-3391.8852974512856</v>
      </c>
      <c r="X20" s="343">
        <f t="shared" si="1"/>
        <v>-3666.2577273855763</v>
      </c>
      <c r="Y20" s="343">
        <f t="shared" si="1"/>
        <v>-3892.7698820821465</v>
      </c>
      <c r="Z20" s="343">
        <f t="shared" si="1"/>
        <v>-4139.7096984754289</v>
      </c>
      <c r="AA20" s="343">
        <f t="shared" si="1"/>
        <v>-4370.2323887669254</v>
      </c>
      <c r="AB20" s="343">
        <f t="shared" si="1"/>
        <v>-4549.2536762958689</v>
      </c>
      <c r="AC20" s="343">
        <f t="shared" si="1"/>
        <v>-4691.239569083431</v>
      </c>
    </row>
    <row r="21" spans="1:29" s="183" customFormat="1">
      <c r="A21" s="181"/>
      <c r="B21" s="85"/>
      <c r="C21" s="266"/>
      <c r="D21" s="266"/>
      <c r="E21" s="266"/>
      <c r="F21" s="266"/>
      <c r="G21" s="266"/>
      <c r="H21" s="266"/>
      <c r="I21" s="266"/>
      <c r="J21" s="266"/>
      <c r="K21" s="266"/>
      <c r="L21" s="266"/>
      <c r="M21" s="266"/>
      <c r="N21" s="266"/>
      <c r="O21" s="182"/>
      <c r="P21" s="182"/>
      <c r="Q21" s="182"/>
      <c r="R21" s="182"/>
      <c r="S21" s="182"/>
      <c r="T21" s="182"/>
      <c r="U21" s="182"/>
      <c r="V21" s="182"/>
      <c r="W21" s="182"/>
      <c r="X21" s="182"/>
      <c r="Y21" s="182"/>
      <c r="Z21" s="182"/>
      <c r="AA21" s="182"/>
      <c r="AB21" s="182"/>
      <c r="AC21" s="182"/>
    </row>
    <row r="22" spans="1:29" s="81" customFormat="1">
      <c r="B22" s="81" t="s">
        <v>148</v>
      </c>
      <c r="C22" s="91">
        <f t="shared" ref="C22:AC22" si="2">C16+C20</f>
        <v>43400.253271811584</v>
      </c>
      <c r="D22" s="91">
        <f t="shared" si="2"/>
        <v>43659.697175384164</v>
      </c>
      <c r="E22" s="91">
        <f t="shared" si="2"/>
        <v>43851.604680516357</v>
      </c>
      <c r="F22" s="91">
        <f t="shared" si="2"/>
        <v>44080.879054316742</v>
      </c>
      <c r="G22" s="91">
        <f t="shared" si="2"/>
        <v>44118.182772338005</v>
      </c>
      <c r="H22" s="91">
        <f t="shared" si="2"/>
        <v>43842.432087527777</v>
      </c>
      <c r="I22" s="91">
        <f t="shared" si="2"/>
        <v>43603.053874255565</v>
      </c>
      <c r="J22" s="91">
        <f t="shared" si="2"/>
        <v>43256.810673105363</v>
      </c>
      <c r="K22" s="91">
        <f t="shared" si="2"/>
        <v>42805.743877261222</v>
      </c>
      <c r="L22" s="91">
        <f t="shared" si="2"/>
        <v>42283.929791291528</v>
      </c>
      <c r="M22" s="91">
        <f t="shared" si="2"/>
        <v>41681.835721174095</v>
      </c>
      <c r="N22" s="91">
        <f t="shared" si="2"/>
        <v>41052.886911988673</v>
      </c>
      <c r="O22" s="91">
        <f t="shared" si="2"/>
        <v>40368.596388638769</v>
      </c>
      <c r="P22" s="91">
        <f t="shared" si="2"/>
        <v>38682.987526207035</v>
      </c>
      <c r="Q22" s="91">
        <f t="shared" si="2"/>
        <v>37995.168491752585</v>
      </c>
      <c r="R22" s="91">
        <f t="shared" si="2"/>
        <v>37347.448340452458</v>
      </c>
      <c r="S22" s="91">
        <f t="shared" si="2"/>
        <v>36701.644383259714</v>
      </c>
      <c r="T22" s="91">
        <f t="shared" si="2"/>
        <v>36128.600536125778</v>
      </c>
      <c r="U22" s="91">
        <f t="shared" si="2"/>
        <v>35592.402002130875</v>
      </c>
      <c r="V22" s="91">
        <f t="shared" si="2"/>
        <v>35140.257181132009</v>
      </c>
      <c r="W22" s="91">
        <f t="shared" si="2"/>
        <v>34680.427677961306</v>
      </c>
      <c r="X22" s="91">
        <f t="shared" si="2"/>
        <v>34088.387135777026</v>
      </c>
      <c r="Y22" s="91">
        <f t="shared" si="2"/>
        <v>33553.111846587279</v>
      </c>
      <c r="Z22" s="91">
        <f t="shared" si="2"/>
        <v>32995.787874650632</v>
      </c>
      <c r="AA22" s="91">
        <f t="shared" si="2"/>
        <v>32474.453950789015</v>
      </c>
      <c r="AB22" s="91">
        <f t="shared" si="2"/>
        <v>31988.947925551744</v>
      </c>
      <c r="AC22" s="91">
        <f t="shared" si="2"/>
        <v>31539.84893664845</v>
      </c>
    </row>
    <row r="23" spans="1:29">
      <c r="C23" s="108"/>
      <c r="D23" s="108"/>
      <c r="E23" s="108"/>
      <c r="F23" s="108"/>
      <c r="G23" s="108"/>
      <c r="H23" s="108"/>
      <c r="I23" s="108"/>
      <c r="J23" s="108"/>
      <c r="K23" s="108"/>
      <c r="L23" s="28"/>
      <c r="M23" s="28"/>
      <c r="N23" s="28"/>
      <c r="O23" s="28"/>
      <c r="P23" s="28"/>
      <c r="Q23" s="28"/>
      <c r="R23" s="28"/>
      <c r="S23" s="28"/>
      <c r="T23" s="28"/>
      <c r="U23" s="28"/>
      <c r="V23" s="28"/>
      <c r="W23" s="28"/>
      <c r="X23" s="28"/>
      <c r="Y23" s="28"/>
      <c r="Z23" s="28"/>
      <c r="AA23" s="28"/>
      <c r="AB23" s="28"/>
      <c r="AC23" s="28"/>
    </row>
    <row r="24" spans="1:29" s="83" customFormat="1">
      <c r="A24" s="89" t="s">
        <v>149</v>
      </c>
      <c r="C24" s="90"/>
      <c r="D24" s="90"/>
      <c r="E24" s="90"/>
      <c r="F24" s="90"/>
      <c r="G24" s="90"/>
      <c r="H24" s="90"/>
      <c r="I24" s="90"/>
    </row>
    <row r="25" spans="1:29" s="80" customFormat="1">
      <c r="A25" s="91"/>
      <c r="B25" t="s">
        <v>150</v>
      </c>
      <c r="C25" s="28">
        <f>'2026 projections summary'!D2</f>
        <v>14017.367090509999</v>
      </c>
      <c r="D25" s="28">
        <f>'2026 projections summary'!E2</f>
        <v>13939.121786850001</v>
      </c>
      <c r="E25" s="28">
        <f>'2026 projections summary'!F2</f>
        <v>13912.644448759998</v>
      </c>
      <c r="F25" s="28">
        <f>'2026 projections summary'!G2</f>
        <v>13871.29908219</v>
      </c>
      <c r="G25" s="28">
        <f>'2026 projections summary'!H2</f>
        <v>13799.60712228</v>
      </c>
      <c r="H25" s="28">
        <f>'2026 projections summary'!I2</f>
        <v>13716.285780819999</v>
      </c>
      <c r="I25" s="28">
        <f>'2026 projections summary'!J2</f>
        <v>13577.120474809999</v>
      </c>
      <c r="J25" s="28">
        <f>'2026 projections summary'!K2</f>
        <v>13423.845277630002</v>
      </c>
      <c r="K25" s="28">
        <f>'2026 projections summary'!L2</f>
        <v>13257.59110455</v>
      </c>
      <c r="L25" s="28">
        <f>'2026 projections summary'!M2</f>
        <v>13018.674120080001</v>
      </c>
      <c r="M25" s="28">
        <f>'2026 projections summary'!N2</f>
        <v>12768.087961720001</v>
      </c>
      <c r="N25" s="28">
        <f>'2026 projections summary'!O2</f>
        <v>12429.290348229999</v>
      </c>
      <c r="O25" s="28">
        <f>'2026 projections summary'!P2</f>
        <v>12141.262609989999</v>
      </c>
      <c r="P25" s="28">
        <f>'2026 projections summary'!Q2</f>
        <v>11775.749691770001</v>
      </c>
      <c r="Q25" s="28">
        <f>'2026 projections summary'!R2</f>
        <v>11379.16151568</v>
      </c>
      <c r="R25" s="28">
        <f>'2026 projections summary'!S2</f>
        <v>11012.89163009</v>
      </c>
      <c r="S25" s="28">
        <f>'2026 projections summary'!T2</f>
        <v>10644.449618830002</v>
      </c>
      <c r="T25" s="28">
        <f>'2026 projections summary'!U2</f>
        <v>10298.968666519999</v>
      </c>
      <c r="U25" s="28">
        <f>'2026 projections summary'!V2</f>
        <v>9977.2916393600008</v>
      </c>
      <c r="V25" s="28">
        <f>'2026 projections summary'!W2</f>
        <v>9577.4956807499984</v>
      </c>
      <c r="W25" s="28">
        <f>'2026 projections summary'!X2</f>
        <v>9257.3112885800001</v>
      </c>
      <c r="X25" s="28">
        <f>'2026 projections summary'!Y2</f>
        <v>8922.6329973699994</v>
      </c>
      <c r="Y25" s="28">
        <f>'2026 projections summary'!Z2</f>
        <v>8593.7282306400011</v>
      </c>
      <c r="Z25" s="28">
        <f>'2026 projections summary'!AA2</f>
        <v>8295.2820094800009</v>
      </c>
      <c r="AA25" s="28">
        <f>'2026 projections summary'!AB2</f>
        <v>7947.1025858700004</v>
      </c>
      <c r="AB25" s="28">
        <f>'2026 projections summary'!AC2</f>
        <v>7614.5294063299998</v>
      </c>
      <c r="AC25" s="28">
        <f>'2026 projections summary'!AD2</f>
        <v>7349.86221355</v>
      </c>
    </row>
    <row r="26" spans="1:29" s="80" customFormat="1">
      <c r="A26" s="91"/>
      <c r="B26" s="80" t="s">
        <v>151</v>
      </c>
      <c r="C26" s="28">
        <f>'2026 projections summary'!D3-C15</f>
        <v>15050.430652155193</v>
      </c>
      <c r="D26" s="28">
        <f>'2026 projections summary'!E3-D15</f>
        <v>14159.650445155194</v>
      </c>
      <c r="E26" s="28">
        <f>'2026 projections summary'!F3-E15</f>
        <v>14191.832350255194</v>
      </c>
      <c r="F26" s="28">
        <f>'2026 projections summary'!G3-F15</f>
        <v>14099.897765955193</v>
      </c>
      <c r="G26" s="28">
        <f>'2026 projections summary'!H3-G15</f>
        <v>13308.984752455193</v>
      </c>
      <c r="H26" s="28">
        <f>'2026 projections summary'!I3-H15</f>
        <v>12881.740812455195</v>
      </c>
      <c r="I26" s="28">
        <f>'2026 projections summary'!J3-I15</f>
        <v>12408.566918655193</v>
      </c>
      <c r="J26" s="28">
        <f>'2026 projections summary'!K3-J15</f>
        <v>12123.889763955192</v>
      </c>
      <c r="K26" s="28">
        <f>'2026 projections summary'!L3-K15</f>
        <v>11769.963604665194</v>
      </c>
      <c r="L26" s="28">
        <f>'2026 projections summary'!M3-L15</f>
        <v>11465.846265805194</v>
      </c>
      <c r="M26" s="28">
        <f>'2026 projections summary'!N3-M15</f>
        <v>11131.936573975194</v>
      </c>
      <c r="N26" s="28">
        <f>'2026 projections summary'!O3-N15</f>
        <v>10767.993122135194</v>
      </c>
      <c r="O26" s="28">
        <f>'2026 projections summary'!P3-O15</f>
        <v>10500.421844185194</v>
      </c>
      <c r="P26" s="28">
        <f>'2026 projections summary'!Q3-P15</f>
        <v>10138.400499185193</v>
      </c>
      <c r="Q26" s="28">
        <f>'2026 projections summary'!R3-Q15</f>
        <v>9991.6707598051944</v>
      </c>
      <c r="R26" s="28">
        <f>'2026 projections summary'!S3-R15</f>
        <v>10230.119824915193</v>
      </c>
      <c r="S26" s="28">
        <f>'2026 projections summary'!T3-S15</f>
        <v>10179.264853795194</v>
      </c>
      <c r="T26" s="28">
        <f>'2026 projections summary'!U3-T15</f>
        <v>9904.4834704751956</v>
      </c>
      <c r="U26" s="28">
        <f>'2026 projections summary'!V3-U15</f>
        <v>9731.1241533851935</v>
      </c>
      <c r="V26" s="28">
        <f>'2026 projections summary'!W3-V15</f>
        <v>9788.9977135551962</v>
      </c>
      <c r="W26" s="28">
        <f>'2026 projections summary'!X3-W15</f>
        <v>9826.3863194551941</v>
      </c>
      <c r="X26" s="28">
        <f>'2026 projections summary'!Y3-X15</f>
        <v>9529.1989771251938</v>
      </c>
      <c r="Y26" s="28">
        <f>'2026 projections summary'!Z3-Y15</f>
        <v>9453.8695207651945</v>
      </c>
      <c r="Z26" s="28">
        <f>'2026 projections summary'!AA3-Z15</f>
        <v>9618.4617716451939</v>
      </c>
      <c r="AA26" s="28">
        <f>'2026 projections summary'!AB3-AA15</f>
        <v>10168.636911805195</v>
      </c>
      <c r="AB26" s="28">
        <f>'2026 projections summary'!AC3-AB15</f>
        <v>10162.819949075194</v>
      </c>
      <c r="AC26" s="28">
        <f>'2026 projections summary'!AD3-AC15</f>
        <v>10156.527685695195</v>
      </c>
    </row>
    <row r="27" spans="1:29" s="80" customFormat="1">
      <c r="A27" s="91"/>
      <c r="B27" s="80" t="s">
        <v>152</v>
      </c>
      <c r="C27" s="28">
        <f>'2026 projections summary'!D4-C13-C14</f>
        <v>2969.8562073036123</v>
      </c>
      <c r="D27" s="28">
        <f>'2026 projections summary'!E4-D13-D14</f>
        <v>3103.842684167591</v>
      </c>
      <c r="E27" s="28">
        <f>'2026 projections summary'!F4-E13-E14</f>
        <v>2419.6766463362624</v>
      </c>
      <c r="F27" s="28">
        <f>'2026 projections summary'!G4-F13-F14</f>
        <v>2187.4622197371559</v>
      </c>
      <c r="G27" s="28">
        <f>'2026 projections summary'!H4-G13-G14</f>
        <v>2129.2968822255075</v>
      </c>
      <c r="H27" s="28">
        <f>'2026 projections summary'!I4-H13-H14</f>
        <v>2126.769897198164</v>
      </c>
      <c r="I27" s="28">
        <f>'2026 projections summary'!J4-I13-I14</f>
        <v>2131.1251323308552</v>
      </c>
      <c r="J27" s="28">
        <f>'2026 projections summary'!K4-J13-J14</f>
        <v>2131.3380053150968</v>
      </c>
      <c r="K27" s="28">
        <f>'2026 projections summary'!L4-K13-K14</f>
        <v>2123.7607566913489</v>
      </c>
      <c r="L27" s="28">
        <f>'2026 projections summary'!M4-L13-L14</f>
        <v>2123.976525167915</v>
      </c>
      <c r="M27" s="28">
        <f>'2026 projections summary'!N4-M13-M14</f>
        <v>2118.7373177158793</v>
      </c>
      <c r="N27" s="28">
        <f>'2026 projections summary'!O4-N13-N14</f>
        <v>2116.8883035782355</v>
      </c>
      <c r="O27" s="28">
        <f>'2026 projections summary'!P4-O13-O14</f>
        <v>2112.4356676375951</v>
      </c>
      <c r="P27" s="28">
        <f>'2026 projections summary'!Q4-P13-P14</f>
        <v>2112.2173172732309</v>
      </c>
      <c r="Q27" s="28">
        <f>'2026 projections summary'!R4-Q13-Q14</f>
        <v>2103.7827726572796</v>
      </c>
      <c r="R27" s="28">
        <f>'2026 projections summary'!S4-R13-R14</f>
        <v>2100.7318568396963</v>
      </c>
      <c r="S27" s="28">
        <f>'2026 projections summary'!T4-S13-S14</f>
        <v>2091.3820501932128</v>
      </c>
      <c r="T27" s="28">
        <f>'2026 projections summary'!U4-T13-T14</f>
        <v>2091.2098110102838</v>
      </c>
      <c r="U27" s="28">
        <f>'2026 projections summary'!V4-U13-U14</f>
        <v>2086.419592285924</v>
      </c>
      <c r="V27" s="28">
        <f>'2026 projections summary'!W4-V13-V14</f>
        <v>2089.1305569206988</v>
      </c>
      <c r="W27" s="28">
        <f>'2026 projections summary'!X4-W13-W14</f>
        <v>2089.4187016414598</v>
      </c>
      <c r="X27" s="28">
        <f>'2026 projections summary'!Y4-X13-X14</f>
        <v>2085.8206340855468</v>
      </c>
      <c r="Y27" s="28">
        <f>'2026 projections summary'!Z4-Y13-Y14</f>
        <v>2081.8765273329618</v>
      </c>
      <c r="Z27" s="28">
        <f>'2026 projections summary'!AA4-Z13-Z14</f>
        <v>2077.6642207900541</v>
      </c>
      <c r="AA27" s="28">
        <f>'2026 projections summary'!AB4-AA13-AA14</f>
        <v>2075.4764178010769</v>
      </c>
      <c r="AB27" s="28">
        <f>'2026 projections summary'!AC4-AB13-AB14</f>
        <v>2073.6625421756762</v>
      </c>
      <c r="AC27" s="28">
        <f>'2026 projections summary'!AD4-AC13-AC14</f>
        <v>2072.0354505188984</v>
      </c>
    </row>
    <row r="28" spans="1:29" s="80" customFormat="1">
      <c r="A28" s="91"/>
      <c r="B28" s="80" t="s">
        <v>153</v>
      </c>
      <c r="C28" s="28">
        <f>'2026 projections summary'!D6-C12</f>
        <v>1376.7148602047291</v>
      </c>
      <c r="D28" s="28">
        <f>'2026 projections summary'!E6-D12</f>
        <v>1337.0564462656446</v>
      </c>
      <c r="E28" s="28">
        <f>'2026 projections summary'!F6-E12</f>
        <v>1308.907483206182</v>
      </c>
      <c r="F28" s="28">
        <f>'2026 projections summary'!G6-F12</f>
        <v>1156.5260350378333</v>
      </c>
      <c r="G28" s="28">
        <f>'2026 projections summary'!H6-G12</f>
        <v>1012.1815825258948</v>
      </c>
      <c r="H28" s="28">
        <f>'2026 projections summary'!I6-H12</f>
        <v>887.97074201204168</v>
      </c>
      <c r="I28" s="28">
        <f>'2026 projections summary'!J6-I12</f>
        <v>770.52946062136107</v>
      </c>
      <c r="J28" s="28">
        <f>'2026 projections summary'!K6-J12</f>
        <v>658.31722332937375</v>
      </c>
      <c r="K28" s="28">
        <f>'2026 projections summary'!L6-K12</f>
        <v>588.39458895135294</v>
      </c>
      <c r="L28" s="28">
        <f>'2026 projections summary'!M6-L12</f>
        <v>530.22861385470242</v>
      </c>
      <c r="M28" s="28">
        <f>'2026 projections summary'!N6-M12</f>
        <v>476.18246669393284</v>
      </c>
      <c r="N28" s="28">
        <f>'2026 projections summary'!O6-N12</f>
        <v>425.73481083862498</v>
      </c>
      <c r="O28" s="28">
        <f>'2026 projections summary'!P6-O12</f>
        <v>402.56121377652448</v>
      </c>
      <c r="P28" s="28">
        <f>'2026 projections summary'!Q6-P12</f>
        <v>391.03970469964111</v>
      </c>
      <c r="Q28" s="28">
        <f>'2026 projections summary'!R6-Q12</f>
        <v>380.46484312689972</v>
      </c>
      <c r="R28" s="28">
        <f>'2026 projections summary'!S6-R12</f>
        <v>370.73846981190945</v>
      </c>
      <c r="S28" s="28">
        <f>'2026 projections summary'!T6-S12</f>
        <v>361.77466595636292</v>
      </c>
      <c r="T28" s="28">
        <f>'2026 projections summary'!U6-T12</f>
        <v>359.13050470088501</v>
      </c>
      <c r="U28" s="28">
        <f>'2026 projections summary'!V6-U12</f>
        <v>356.2402576447048</v>
      </c>
      <c r="V28" s="28">
        <f>'2026 projections summary'!W6-V12</f>
        <v>357.53241245299023</v>
      </c>
      <c r="W28" s="28">
        <f>'2026 projections summary'!X6-W12</f>
        <v>361.32802089075767</v>
      </c>
      <c r="X28" s="28">
        <f>'2026 projections summary'!Y6-X12</f>
        <v>367.37686763665056</v>
      </c>
      <c r="Y28" s="28">
        <f>'2026 projections summary'!Z6-Y12</f>
        <v>375.45857641241514</v>
      </c>
      <c r="Z28" s="28">
        <f>'2026 projections summary'!AA6-Z12</f>
        <v>382.30527340868593</v>
      </c>
      <c r="AA28" s="28">
        <f>'2026 projections summary'!AB6-AA12</f>
        <v>388.11307983779238</v>
      </c>
      <c r="AB28" s="28">
        <f>'2026 projections summary'!AC6-AB12</f>
        <v>393.04641410150907</v>
      </c>
      <c r="AC28" s="28">
        <f>'2026 projections summary'!AD6-AC12</f>
        <v>397.24319083401815</v>
      </c>
    </row>
    <row r="29" spans="1:29" s="80" customFormat="1" ht="27" customHeight="1">
      <c r="A29" s="91"/>
      <c r="B29" s="344" t="s">
        <v>154</v>
      </c>
      <c r="C29" s="116">
        <f t="shared" ref="C29:AC29" si="3">SUM(C25:C28)</f>
        <v>33414.368810173532</v>
      </c>
      <c r="D29" s="116">
        <f t="shared" si="3"/>
        <v>32539.671362438428</v>
      </c>
      <c r="E29" s="116">
        <f t="shared" si="3"/>
        <v>31833.060928557636</v>
      </c>
      <c r="F29" s="116">
        <f t="shared" si="3"/>
        <v>31315.185102920183</v>
      </c>
      <c r="G29" s="116">
        <f t="shared" si="3"/>
        <v>30250.070339486596</v>
      </c>
      <c r="H29" s="116">
        <f t="shared" si="3"/>
        <v>29612.767232485399</v>
      </c>
      <c r="I29" s="116">
        <f t="shared" si="3"/>
        <v>28887.34198641741</v>
      </c>
      <c r="J29" s="116">
        <f t="shared" si="3"/>
        <v>28337.390270229665</v>
      </c>
      <c r="K29" s="116">
        <f t="shared" si="3"/>
        <v>27739.710054857896</v>
      </c>
      <c r="L29" s="116">
        <f t="shared" si="3"/>
        <v>27138.725524907815</v>
      </c>
      <c r="M29" s="116">
        <f t="shared" si="3"/>
        <v>26494.944320105005</v>
      </c>
      <c r="N29" s="116">
        <f t="shared" si="3"/>
        <v>25739.906584782053</v>
      </c>
      <c r="O29" s="116">
        <f t="shared" si="3"/>
        <v>25156.68133558931</v>
      </c>
      <c r="P29" s="116">
        <f t="shared" si="3"/>
        <v>24417.407212928065</v>
      </c>
      <c r="Q29" s="116">
        <f t="shared" si="3"/>
        <v>23855.079891269372</v>
      </c>
      <c r="R29" s="116">
        <f t="shared" si="3"/>
        <v>23714.481781656799</v>
      </c>
      <c r="S29" s="116">
        <f t="shared" si="3"/>
        <v>23276.87118877477</v>
      </c>
      <c r="T29" s="116">
        <f t="shared" si="3"/>
        <v>22653.792452706366</v>
      </c>
      <c r="U29" s="116">
        <f t="shared" si="3"/>
        <v>22151.075642675827</v>
      </c>
      <c r="V29" s="116">
        <f t="shared" si="3"/>
        <v>21813.156363678885</v>
      </c>
      <c r="W29" s="116">
        <f t="shared" si="3"/>
        <v>21534.44433056741</v>
      </c>
      <c r="X29" s="116">
        <f t="shared" si="3"/>
        <v>20905.029476217391</v>
      </c>
      <c r="Y29" s="116">
        <f t="shared" si="3"/>
        <v>20504.932855150575</v>
      </c>
      <c r="Z29" s="116">
        <f t="shared" si="3"/>
        <v>20373.713275323935</v>
      </c>
      <c r="AA29" s="116">
        <f t="shared" si="3"/>
        <v>20579.328995314067</v>
      </c>
      <c r="AB29" s="116">
        <f t="shared" si="3"/>
        <v>20244.058311682376</v>
      </c>
      <c r="AC29" s="116">
        <f t="shared" si="3"/>
        <v>19975.668540598112</v>
      </c>
    </row>
    <row r="30" spans="1:29" s="80" customFormat="1" ht="22.5" customHeight="1">
      <c r="A30" s="91"/>
      <c r="B30" s="80" t="s">
        <v>155</v>
      </c>
      <c r="C30" s="116">
        <f t="shared" ref="C30:AC30" si="4">C5-C16</f>
        <v>33414.368810173524</v>
      </c>
      <c r="D30" s="116">
        <f t="shared" si="4"/>
        <v>32539.671362438428</v>
      </c>
      <c r="E30" s="116">
        <f t="shared" si="4"/>
        <v>31833.060928557636</v>
      </c>
      <c r="F30" s="116">
        <f t="shared" si="4"/>
        <v>31315.185102920179</v>
      </c>
      <c r="G30" s="116">
        <f t="shared" si="4"/>
        <v>30250.070339486585</v>
      </c>
      <c r="H30" s="116">
        <f t="shared" si="4"/>
        <v>29612.767232485414</v>
      </c>
      <c r="I30" s="116">
        <f t="shared" si="4"/>
        <v>28887.341986417414</v>
      </c>
      <c r="J30" s="116">
        <f t="shared" si="4"/>
        <v>26474.160024035933</v>
      </c>
      <c r="K30" s="116">
        <f t="shared" si="4"/>
        <v>25930.935183720576</v>
      </c>
      <c r="L30" s="116">
        <f t="shared" si="4"/>
        <v>25382.044312396851</v>
      </c>
      <c r="M30" s="116">
        <f t="shared" si="4"/>
        <v>24801.704737155836</v>
      </c>
      <c r="N30" s="116">
        <f t="shared" si="4"/>
        <v>24113.000136303264</v>
      </c>
      <c r="O30" s="116">
        <f t="shared" si="4"/>
        <v>25156.681335589317</v>
      </c>
      <c r="P30" s="116">
        <f t="shared" si="4"/>
        <v>24417.407212928076</v>
      </c>
      <c r="Q30" s="116">
        <f t="shared" si="4"/>
        <v>23855.079891269372</v>
      </c>
      <c r="R30" s="116">
        <f t="shared" si="4"/>
        <v>23714.481781656796</v>
      </c>
      <c r="S30" s="116">
        <f t="shared" si="4"/>
        <v>23276.871188774778</v>
      </c>
      <c r="T30" s="116">
        <f t="shared" si="4"/>
        <v>22653.792452706359</v>
      </c>
      <c r="U30" s="116">
        <f t="shared" si="4"/>
        <v>22151.075642675823</v>
      </c>
      <c r="V30" s="116">
        <f t="shared" si="4"/>
        <v>21813.156363678885</v>
      </c>
      <c r="W30" s="116">
        <f t="shared" si="4"/>
        <v>21534.444330567414</v>
      </c>
      <c r="X30" s="116">
        <f t="shared" si="4"/>
        <v>20905.029476217387</v>
      </c>
      <c r="Y30" s="116">
        <f t="shared" si="4"/>
        <v>20504.932855150582</v>
      </c>
      <c r="Z30" s="116">
        <f t="shared" si="4"/>
        <v>20373.713275323928</v>
      </c>
      <c r="AA30" s="116">
        <f t="shared" si="4"/>
        <v>20579.32899531407</v>
      </c>
      <c r="AB30" s="116">
        <f t="shared" si="4"/>
        <v>20244.058311682384</v>
      </c>
      <c r="AC30" s="116">
        <f t="shared" si="4"/>
        <v>19975.668540598119</v>
      </c>
    </row>
    <row r="31" spans="1:29" s="80" customFormat="1">
      <c r="A31" s="91"/>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row>
    <row r="32" spans="1:29" s="156" customFormat="1">
      <c r="A32" s="189"/>
      <c r="B32" s="116" t="s">
        <v>145</v>
      </c>
      <c r="C32" s="116">
        <f>'Forestry TA ETS vs non-ETS'!AK25</f>
        <v>-7103.9172795611403</v>
      </c>
      <c r="D32" s="116">
        <f>'Forestry TA ETS vs non-ETS'!AL25</f>
        <v>-8029.5684339431718</v>
      </c>
      <c r="E32" s="116">
        <f>'Forestry TA ETS vs non-ETS'!AM25</f>
        <v>-10091.310911895041</v>
      </c>
      <c r="F32" s="116">
        <f>'Forestry TA ETS vs non-ETS'!AN25</f>
        <v>-12159.434500997846</v>
      </c>
      <c r="G32" s="116">
        <f>'Forestry TA ETS vs non-ETS'!AO25</f>
        <v>-14396.881129705587</v>
      </c>
      <c r="H32" s="116">
        <f>'Forestry TA ETS vs non-ETS'!AP25</f>
        <v>-16421.467997851159</v>
      </c>
      <c r="I32" s="116">
        <f>'Forestry TA ETS vs non-ETS'!AQ25</f>
        <v>-17876.735080471222</v>
      </c>
      <c r="J32" s="116">
        <f>'Forestry TA ETS vs non-ETS'!AR25</f>
        <v>-18837.265348200403</v>
      </c>
      <c r="K32" s="116">
        <f>'Forestry TA ETS vs non-ETS'!AS25</f>
        <v>-19352.986507979014</v>
      </c>
      <c r="L32" s="116">
        <f>'Forestry TA ETS vs non-ETS'!AT25</f>
        <v>-19731.851877637779</v>
      </c>
      <c r="M32" s="116">
        <f>'Forestry TA ETS vs non-ETS'!AU25</f>
        <v>-20303.824372670933</v>
      </c>
      <c r="N32" s="116">
        <f>'Forestry TA ETS vs non-ETS'!AV25</f>
        <v>-20815.40714406822</v>
      </c>
      <c r="O32" s="116">
        <f>'Forestry TA ETS vs non-ETS'!AW25</f>
        <v>-21521.782487543725</v>
      </c>
      <c r="P32" s="116">
        <f>'Forestry TA ETS vs non-ETS'!AX25</f>
        <v>-22574.482901586842</v>
      </c>
      <c r="Q32" s="116">
        <f>'Forestry TA ETS vs non-ETS'!AY25</f>
        <v>-23625.609645818204</v>
      </c>
      <c r="R32" s="116">
        <f>'Forestry TA ETS vs non-ETS'!AZ25</f>
        <v>-24616.363019171411</v>
      </c>
      <c r="S32" s="116">
        <f>'Forestry TA ETS vs non-ETS'!BA25</f>
        <v>-25652.967295888408</v>
      </c>
      <c r="T32" s="116">
        <f>'Forestry TA ETS vs non-ETS'!BB25</f>
        <v>-26525.727527842613</v>
      </c>
      <c r="U32" s="116">
        <f>'Forestry TA ETS vs non-ETS'!BC25</f>
        <v>-27424.018837589756</v>
      </c>
      <c r="V32" s="116">
        <f>'Forestry TA ETS vs non-ETS'!BD25</f>
        <v>-27965.131652666667</v>
      </c>
      <c r="W32" s="116">
        <f>'Forestry TA ETS vs non-ETS'!BE25</f>
        <v>-27920.047176299577</v>
      </c>
      <c r="X32" s="116">
        <f>'Forestry TA ETS vs non-ETS'!BF25</f>
        <v>-27623.343843786966</v>
      </c>
      <c r="Y32" s="116">
        <f>'Forestry TA ETS vs non-ETS'!BG25</f>
        <v>-26304.445363210252</v>
      </c>
      <c r="Z32" s="116">
        <f>'Forestry TA ETS vs non-ETS'!BH25</f>
        <v>-25003.481868428338</v>
      </c>
      <c r="AA32" s="116">
        <f>'Forestry TA ETS vs non-ETS'!BI25</f>
        <v>-24269.094169596177</v>
      </c>
      <c r="AB32" s="116">
        <f>'Forestry TA ETS vs non-ETS'!BJ25</f>
        <v>-23377.210920296991</v>
      </c>
      <c r="AC32" s="116">
        <f>'Forestry TA ETS vs non-ETS'!BK25</f>
        <v>-23666.456162792478</v>
      </c>
    </row>
    <row r="33" spans="1:29" s="156" customFormat="1">
      <c r="A33" s="189"/>
      <c r="B33" s="116" t="s">
        <v>146</v>
      </c>
      <c r="C33" s="116">
        <f>'Forestry TA ETS vs non-ETS'!AK26</f>
        <v>22.750907014102836</v>
      </c>
      <c r="D33" s="116">
        <f>'Forestry TA ETS vs non-ETS'!AL26</f>
        <v>22.365584617284497</v>
      </c>
      <c r="E33" s="116">
        <f>'Forestry TA ETS vs non-ETS'!AM26</f>
        <v>21.980262220466159</v>
      </c>
      <c r="F33" s="116">
        <f>'Forestry TA ETS vs non-ETS'!AN26</f>
        <v>21.59493982364782</v>
      </c>
      <c r="G33" s="116">
        <f>'Forestry TA ETS vs non-ETS'!AO26</f>
        <v>29.531002991600758</v>
      </c>
      <c r="H33" s="116">
        <f>'Forestry TA ETS vs non-ETS'!AP26</f>
        <v>41.22226269806788</v>
      </c>
      <c r="I33" s="116">
        <f>'Forestry TA ETS vs non-ETS'!AQ26</f>
        <v>54.705512685983834</v>
      </c>
      <c r="J33" s="116">
        <f>'Forestry TA ETS vs non-ETS'!AR26</f>
        <v>65.959033078765501</v>
      </c>
      <c r="K33" s="116">
        <f>'Forestry TA ETS vs non-ETS'!AS26</f>
        <v>82.139344372041762</v>
      </c>
      <c r="L33" s="116">
        <f>'Forestry TA ETS vs non-ETS'!AT26</f>
        <v>102.66433345477432</v>
      </c>
      <c r="M33" s="116">
        <f>'Forestry TA ETS vs non-ETS'!AU26</f>
        <v>117.44839477787525</v>
      </c>
      <c r="N33" s="116">
        <f>'Forestry TA ETS vs non-ETS'!AV26</f>
        <v>127.0166989011405</v>
      </c>
      <c r="O33" s="116">
        <f>'Forestry TA ETS vs non-ETS'!AW26</f>
        <v>134.39271205388491</v>
      </c>
      <c r="P33" s="116">
        <f>'Forestry TA ETS vs non-ETS'!AX26</f>
        <v>139.29666406664791</v>
      </c>
      <c r="Q33" s="116">
        <f>'Forestry TA ETS vs non-ETS'!AY26</f>
        <v>142.42617778456781</v>
      </c>
      <c r="R33" s="116">
        <f>'Forestry TA ETS vs non-ETS'!AZ26</f>
        <v>145.29900579393291</v>
      </c>
      <c r="S33" s="116">
        <f>'Forestry TA ETS vs non-ETS'!BA26</f>
        <v>148.56561687110522</v>
      </c>
      <c r="T33" s="116">
        <f>'Forestry TA ETS vs non-ETS'!BB26</f>
        <v>151.4614505548725</v>
      </c>
      <c r="U33" s="116">
        <f>'Forestry TA ETS vs non-ETS'!BC26</f>
        <v>151.60089315366059</v>
      </c>
      <c r="V33" s="116">
        <f>'Forestry TA ETS vs non-ETS'!BD26</f>
        <v>151.84638914752998</v>
      </c>
      <c r="W33" s="116">
        <f>'Forestry TA ETS vs non-ETS'!BE26</f>
        <v>151.84638914752998</v>
      </c>
      <c r="X33" s="116">
        <f>'Forestry TA ETS vs non-ETS'!BF26</f>
        <v>151.84638914752998</v>
      </c>
      <c r="Y33" s="116">
        <f>'Forestry TA ETS vs non-ETS'!BG26</f>
        <v>151.84638914752998</v>
      </c>
      <c r="Z33" s="116">
        <f>'Forestry TA ETS vs non-ETS'!BH26</f>
        <v>151.84638914752998</v>
      </c>
      <c r="AA33" s="116">
        <f>'Forestry TA ETS vs non-ETS'!BI26</f>
        <v>151.84638914752998</v>
      </c>
      <c r="AB33" s="116">
        <f>'Forestry TA ETS vs non-ETS'!BJ26</f>
        <v>151.84638914752998</v>
      </c>
      <c r="AC33" s="116">
        <f>'Forestry TA ETS vs non-ETS'!BK26</f>
        <v>151.84638914752998</v>
      </c>
    </row>
    <row r="34" spans="1:29" s="91" customFormat="1">
      <c r="B34" s="1" t="s">
        <v>156</v>
      </c>
      <c r="C34" s="182">
        <f>C32+C33-'Forestry TA ETS vs non-ETS'!AK64</f>
        <v>-6928.2661736189384</v>
      </c>
      <c r="D34" s="182">
        <f>D32+D33-'Forestry TA ETS vs non-ETS'!AL64</f>
        <v>-7854.3026503977881</v>
      </c>
      <c r="E34" s="182">
        <f>E32+E33-'Forestry TA ETS vs non-ETS'!AM64</f>
        <v>-9916.4304507464785</v>
      </c>
      <c r="F34" s="182">
        <f>F32+F33-'Forestry TA ETS vs non-ETS'!AN64</f>
        <v>-11984.939362246101</v>
      </c>
      <c r="G34" s="182">
        <f>G32+G33-'Forestry TA ETS vs non-ETS'!AO64</f>
        <v>-14214.449927785887</v>
      </c>
      <c r="H34" s="182">
        <f>H32+H33-'Forestry TA ETS vs non-ETS'!AP64</f>
        <v>-16227.345536224993</v>
      </c>
      <c r="I34" s="182">
        <f>I32+I33-'Forestry TA ETS vs non-ETS'!AQ64</f>
        <v>-17669.129368857146</v>
      </c>
      <c r="J34" s="182">
        <f>J32+J33-'Forestry TA ETS vs non-ETS'!AR64</f>
        <v>-18618.406116193542</v>
      </c>
      <c r="K34" s="182">
        <f>K32+K33-'Forestry TA ETS vs non-ETS'!AS64</f>
        <v>-19117.946964678875</v>
      </c>
      <c r="L34" s="182">
        <f>L32+L33-'Forestry TA ETS vs non-ETS'!AT64</f>
        <v>-19476.287345254914</v>
      </c>
      <c r="M34" s="182">
        <f>M32+M33-'Forestry TA ETS vs non-ETS'!AU64</f>
        <v>-20034.199204049706</v>
      </c>
      <c r="N34" s="182">
        <f>N32+N33-'Forestry TA ETS vs non-ETS'!AV64</f>
        <v>-20536.21173357328</v>
      </c>
      <c r="O34" s="182">
        <f>O32+O33-'Forestry TA ETS vs non-ETS'!AW64</f>
        <v>-21235.209126145579</v>
      </c>
      <c r="P34" s="182">
        <f>P32+P33-'Forestry TA ETS vs non-ETS'!AX64</f>
        <v>-22283.003650425479</v>
      </c>
      <c r="Q34" s="182">
        <f>Q32+Q33-'Forestry TA ETS vs non-ETS'!AY64</f>
        <v>-23330.998943188471</v>
      </c>
      <c r="R34" s="182">
        <f>R32+R33-'Forestry TA ETS vs non-ETS'!AZ64</f>
        <v>-24318.877550781865</v>
      </c>
      <c r="S34" s="182">
        <f>S32+S33-'Forestry TA ETS vs non-ETS'!BA64</f>
        <v>-25352.213278671232</v>
      </c>
      <c r="T34" s="182">
        <f>T32+T33-'Forestry TA ETS vs non-ETS'!BB64</f>
        <v>-26222.075739191219</v>
      </c>
      <c r="U34" s="182">
        <f>U32+U33-'Forestry TA ETS vs non-ETS'!BC64</f>
        <v>-27120.225668589123</v>
      </c>
      <c r="V34" s="182">
        <f>V32+V33-'Forestry TA ETS vs non-ETS'!BD64</f>
        <v>-27661.091049921699</v>
      </c>
      <c r="W34" s="182">
        <f>W32+W33-'Forestry TA ETS vs non-ETS'!BE64</f>
        <v>-27616.004635804158</v>
      </c>
      <c r="X34" s="182">
        <f>X32+X33-'Forestry TA ETS vs non-ETS'!BF64</f>
        <v>-27319.299365541094</v>
      </c>
      <c r="Y34" s="182">
        <f>Y32+Y33-'Forestry TA ETS vs non-ETS'!BG64</f>
        <v>-26000.398947213918</v>
      </c>
      <c r="Z34" s="182">
        <f>Z32+Z33-'Forestry TA ETS vs non-ETS'!BH64</f>
        <v>-24699.433514681543</v>
      </c>
      <c r="AA34" s="182">
        <f>AA32+AA33-'Forestry TA ETS vs non-ETS'!BI64</f>
        <v>-23965.043878098928</v>
      </c>
      <c r="AB34" s="182">
        <f>AB32+AB33-'Forestry TA ETS vs non-ETS'!BJ64</f>
        <v>-23073.158691049295</v>
      </c>
      <c r="AC34" s="182">
        <f>AC32+AC33-'Forestry TA ETS vs non-ETS'!BK64</f>
        <v>-23362.401995794324</v>
      </c>
    </row>
    <row r="35" spans="1:29" s="80" customFormat="1">
      <c r="A35" s="91"/>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row>
    <row r="36" spans="1:29" s="453" customFormat="1">
      <c r="A36" s="453">
        <f>-'High level budgets &amp; targets'!J13</f>
        <v>-8748.8323612699751</v>
      </c>
      <c r="B36" s="454" t="s">
        <v>157</v>
      </c>
      <c r="C36" s="453">
        <f t="shared" ref="C36:AC36" si="5">C8-C22</f>
        <v>26486.102636318406</v>
      </c>
      <c r="D36" s="453">
        <f t="shared" si="5"/>
        <v>24685.368711885836</v>
      </c>
      <c r="E36" s="453">
        <f>E8-E22</f>
        <v>21916.630477743638</v>
      </c>
      <c r="F36" s="453">
        <f t="shared" si="5"/>
        <v>19330.24574276324</v>
      </c>
      <c r="G36" s="453">
        <f t="shared" si="5"/>
        <v>16035.620408481984</v>
      </c>
      <c r="H36" s="453">
        <f t="shared" si="5"/>
        <v>13385.42169496222</v>
      </c>
      <c r="I36" s="453">
        <f t="shared" si="5"/>
        <v>11218.212617894416</v>
      </c>
      <c r="J36" s="455">
        <f t="shared" si="5"/>
        <v>7855.753909350904</v>
      </c>
      <c r="K36" s="455">
        <f t="shared" si="5"/>
        <v>6812.9882171714635</v>
      </c>
      <c r="L36" s="455">
        <f t="shared" si="5"/>
        <v>5905.7569683975016</v>
      </c>
      <c r="M36" s="455">
        <f t="shared" si="5"/>
        <v>4767.5055311267351</v>
      </c>
      <c r="N36" s="455">
        <f t="shared" si="5"/>
        <v>3576.7883991325361</v>
      </c>
      <c r="O36" s="455">
        <f t="shared" si="5"/>
        <v>3921.4722085012254</v>
      </c>
      <c r="P36" s="453">
        <f t="shared" si="5"/>
        <v>2134.4035658229623</v>
      </c>
      <c r="Q36" s="453">
        <f t="shared" si="5"/>
        <v>524.08094767741568</v>
      </c>
      <c r="R36" s="453">
        <f t="shared" si="5"/>
        <v>-604.39576563246374</v>
      </c>
      <c r="S36" s="453">
        <f t="shared" si="5"/>
        <v>-2075.3420869097172</v>
      </c>
      <c r="T36" s="453">
        <f t="shared" si="5"/>
        <v>-3568.2832826557824</v>
      </c>
      <c r="U36" s="453">
        <f t="shared" si="5"/>
        <v>-4969.1500221908827</v>
      </c>
      <c r="V36" s="453">
        <f t="shared" si="5"/>
        <v>-5847.9346856120101</v>
      </c>
      <c r="W36" s="453">
        <f t="shared" si="5"/>
        <v>-6081.5603030313032</v>
      </c>
      <c r="X36" s="453">
        <f t="shared" si="5"/>
        <v>-6414.2698874470334</v>
      </c>
      <c r="Y36" s="453">
        <f t="shared" si="5"/>
        <v>-5495.466093817271</v>
      </c>
      <c r="Z36" s="453">
        <f t="shared" si="5"/>
        <v>-4325.7202372506399</v>
      </c>
      <c r="AA36" s="453">
        <f t="shared" si="5"/>
        <v>-3385.7148869690027</v>
      </c>
      <c r="AB36" s="453">
        <f t="shared" si="5"/>
        <v>-2829.1003830717455</v>
      </c>
      <c r="AC36" s="453">
        <f t="shared" si="5"/>
        <v>-3386.7334513684509</v>
      </c>
    </row>
    <row r="37" spans="1:29" s="91" customFormat="1">
      <c r="A37" s="192">
        <f ca="1">'5a. Range of auction volumes'!L9</f>
        <v>-521.42765404710224</v>
      </c>
      <c r="B37" s="227" t="s">
        <v>158</v>
      </c>
      <c r="C37" s="192">
        <f>C36</f>
        <v>26486.102636318406</v>
      </c>
      <c r="D37" s="192">
        <f t="shared" ref="D37:I37" si="6">D36</f>
        <v>24685.368711885836</v>
      </c>
      <c r="E37" s="192">
        <f t="shared" si="6"/>
        <v>21916.630477743638</v>
      </c>
      <c r="F37" s="192">
        <f t="shared" si="6"/>
        <v>19330.24574276324</v>
      </c>
      <c r="G37" s="192">
        <f t="shared" si="6"/>
        <v>16035.620408481984</v>
      </c>
      <c r="H37" s="192">
        <f t="shared" si="6"/>
        <v>13385.42169496222</v>
      </c>
      <c r="I37" s="192">
        <f t="shared" si="6"/>
        <v>11218.212617894416</v>
      </c>
      <c r="J37" s="456">
        <f ca="1">J36+$A$37*('5a. Range of auction volumes'!H9/SUM('5a. Range of auction volumes'!$H$9:$K$9))</f>
        <v>7643.2608921475303</v>
      </c>
      <c r="K37" s="456">
        <f ca="1">K36+$A$37*('5a. Range of auction volumes'!I9/SUM('5a. Range of auction volumes'!$H$9:$K$9))</f>
        <v>6656.617643635529</v>
      </c>
      <c r="L37" s="456">
        <f ca="1">L36+$A$37*('5a. Range of auction volumes'!J9/SUM('5a. Range of auction volumes'!$H$9:$K$9))</f>
        <v>5799.6451366784167</v>
      </c>
      <c r="M37" s="456">
        <f ca="1">M36+$A$37*('5a. Range of auction volumes'!K9/SUM('5a. Range of auction volumes'!$H$9:$K$9))</f>
        <v>4721.0532995380254</v>
      </c>
      <c r="N37" s="456">
        <f ca="1">N36-A37</f>
        <v>4098.216053179638</v>
      </c>
      <c r="O37" s="229">
        <f>O36</f>
        <v>3921.4722085012254</v>
      </c>
      <c r="P37" s="192">
        <f>P36</f>
        <v>2134.4035658229623</v>
      </c>
      <c r="Q37" s="192">
        <f t="shared" ref="Q37:AC37" si="7">Q36</f>
        <v>524.08094767741568</v>
      </c>
      <c r="R37" s="192">
        <f t="shared" si="7"/>
        <v>-604.39576563246374</v>
      </c>
      <c r="S37" s="192">
        <f t="shared" si="7"/>
        <v>-2075.3420869097172</v>
      </c>
      <c r="T37" s="192">
        <f t="shared" si="7"/>
        <v>-3568.2832826557824</v>
      </c>
      <c r="U37" s="192">
        <f t="shared" si="7"/>
        <v>-4969.1500221908827</v>
      </c>
      <c r="V37" s="192">
        <f t="shared" si="7"/>
        <v>-5847.9346856120101</v>
      </c>
      <c r="W37" s="192">
        <f t="shared" si="7"/>
        <v>-6081.5603030313032</v>
      </c>
      <c r="X37" s="192">
        <f t="shared" si="7"/>
        <v>-6414.2698874470334</v>
      </c>
      <c r="Y37" s="192">
        <f t="shared" si="7"/>
        <v>-5495.466093817271</v>
      </c>
      <c r="Z37" s="192">
        <f t="shared" si="7"/>
        <v>-4325.7202372506399</v>
      </c>
      <c r="AA37" s="192">
        <f t="shared" si="7"/>
        <v>-3385.7148869690027</v>
      </c>
      <c r="AB37" s="192">
        <f t="shared" si="7"/>
        <v>-2829.1003830717455</v>
      </c>
      <c r="AC37" s="192">
        <f t="shared" si="7"/>
        <v>-3386.7334513684509</v>
      </c>
    </row>
    <row r="38" spans="1:29" s="91" customFormat="1">
      <c r="B38" s="1" t="s">
        <v>159</v>
      </c>
      <c r="C38" s="91">
        <f t="shared" ref="C38:AC38" si="8">C7-C22</f>
        <v>26486.102636318406</v>
      </c>
      <c r="D38" s="91">
        <f t="shared" si="8"/>
        <v>24685.368711885836</v>
      </c>
      <c r="E38" s="91">
        <f t="shared" si="8"/>
        <v>21916.630477743638</v>
      </c>
      <c r="F38" s="91">
        <f t="shared" si="8"/>
        <v>19330.24574276324</v>
      </c>
      <c r="G38" s="91">
        <f t="shared" si="8"/>
        <v>16035.620408481984</v>
      </c>
      <c r="H38" s="91">
        <f t="shared" si="8"/>
        <v>13385.42169496222</v>
      </c>
      <c r="I38" s="91">
        <f t="shared" si="8"/>
        <v>11218.212617894416</v>
      </c>
      <c r="J38" s="91">
        <f t="shared" si="8"/>
        <v>9718.9841555446328</v>
      </c>
      <c r="K38" s="91">
        <f t="shared" si="8"/>
        <v>8621.7630883087841</v>
      </c>
      <c r="L38" s="91">
        <f t="shared" si="8"/>
        <v>7662.4381809084662</v>
      </c>
      <c r="M38" s="91">
        <f t="shared" si="8"/>
        <v>6460.7451140759076</v>
      </c>
      <c r="N38" s="91">
        <f t="shared" si="8"/>
        <v>5203.6948476113248</v>
      </c>
      <c r="O38" s="91">
        <f t="shared" si="8"/>
        <v>3921.4722085012254</v>
      </c>
      <c r="P38" s="91">
        <f t="shared" si="8"/>
        <v>2134.4035658229623</v>
      </c>
      <c r="Q38" s="91">
        <f t="shared" si="8"/>
        <v>524.08094767741568</v>
      </c>
      <c r="R38" s="91">
        <f t="shared" si="8"/>
        <v>-604.39576563246374</v>
      </c>
      <c r="S38" s="91">
        <f t="shared" si="8"/>
        <v>-2075.3420869097172</v>
      </c>
      <c r="T38" s="91">
        <f t="shared" si="8"/>
        <v>-3568.2832826557824</v>
      </c>
      <c r="U38" s="91">
        <f t="shared" si="8"/>
        <v>-4969.1500221908827</v>
      </c>
      <c r="V38" s="91">
        <f t="shared" si="8"/>
        <v>-5847.9346856120101</v>
      </c>
      <c r="W38" s="91">
        <f t="shared" si="8"/>
        <v>-6081.5603030313032</v>
      </c>
      <c r="X38" s="91">
        <f t="shared" si="8"/>
        <v>-6414.2698874470334</v>
      </c>
      <c r="Y38" s="91">
        <f t="shared" si="8"/>
        <v>-5495.466093817271</v>
      </c>
      <c r="Z38" s="91">
        <f t="shared" si="8"/>
        <v>-4325.7202372506399</v>
      </c>
      <c r="AA38" s="91">
        <f t="shared" si="8"/>
        <v>-3385.7148869690027</v>
      </c>
      <c r="AB38" s="91">
        <f t="shared" si="8"/>
        <v>-2829.1003830717455</v>
      </c>
      <c r="AC38" s="91">
        <f t="shared" si="8"/>
        <v>-3386.7334513684509</v>
      </c>
    </row>
    <row r="39" spans="1:29" s="91" customFormat="1">
      <c r="A39" s="28" t="s">
        <v>160</v>
      </c>
      <c r="B39" s="28" t="s">
        <v>161</v>
      </c>
      <c r="C39" s="28">
        <f t="shared" ref="C39:AC39" si="9">C29+C34</f>
        <v>26486.102636554591</v>
      </c>
      <c r="D39" s="28">
        <f t="shared" si="9"/>
        <v>24685.368712040639</v>
      </c>
      <c r="E39" s="28">
        <f t="shared" si="9"/>
        <v>21916.630477811159</v>
      </c>
      <c r="F39" s="28">
        <f t="shared" si="9"/>
        <v>19330.24574067408</v>
      </c>
      <c r="G39" s="28">
        <f t="shared" si="9"/>
        <v>16035.620411700709</v>
      </c>
      <c r="H39" s="28">
        <f t="shared" si="9"/>
        <v>13385.421696260406</v>
      </c>
      <c r="I39" s="28">
        <f t="shared" si="9"/>
        <v>11218.212617560264</v>
      </c>
      <c r="J39" s="255">
        <f t="shared" si="9"/>
        <v>9718.9841540361231</v>
      </c>
      <c r="K39" s="255">
        <f t="shared" si="9"/>
        <v>8621.7630901790217</v>
      </c>
      <c r="L39" s="255">
        <f t="shared" si="9"/>
        <v>7662.4381796529015</v>
      </c>
      <c r="M39" s="255">
        <f t="shared" si="9"/>
        <v>6460.7451160552991</v>
      </c>
      <c r="N39" s="255">
        <f t="shared" si="9"/>
        <v>5203.6948512087729</v>
      </c>
      <c r="O39" s="255">
        <f t="shared" si="9"/>
        <v>3921.4722094437311</v>
      </c>
      <c r="P39" s="28">
        <f t="shared" si="9"/>
        <v>2134.4035625025863</v>
      </c>
      <c r="Q39" s="28">
        <f t="shared" si="9"/>
        <v>524.08094808090027</v>
      </c>
      <c r="R39" s="28">
        <f t="shared" si="9"/>
        <v>-604.39576912506527</v>
      </c>
      <c r="S39" s="28">
        <f t="shared" si="9"/>
        <v>-2075.3420898964614</v>
      </c>
      <c r="T39" s="28">
        <f t="shared" si="9"/>
        <v>-3568.2832864848533</v>
      </c>
      <c r="U39" s="28">
        <f t="shared" si="9"/>
        <v>-4969.1500259132954</v>
      </c>
      <c r="V39" s="28">
        <f t="shared" si="9"/>
        <v>-5847.9346862428138</v>
      </c>
      <c r="W39" s="28">
        <f t="shared" si="9"/>
        <v>-6081.5603052367478</v>
      </c>
      <c r="X39" s="28">
        <f t="shared" si="9"/>
        <v>-6414.269889323703</v>
      </c>
      <c r="Y39" s="28">
        <f t="shared" si="9"/>
        <v>-5495.4660920633432</v>
      </c>
      <c r="Z39" s="28">
        <f t="shared" si="9"/>
        <v>-4325.7202393576081</v>
      </c>
      <c r="AA39" s="28">
        <f t="shared" si="9"/>
        <v>-3385.7148827848614</v>
      </c>
      <c r="AB39" s="28">
        <f t="shared" si="9"/>
        <v>-2829.1003793669188</v>
      </c>
      <c r="AC39" s="28">
        <f t="shared" si="9"/>
        <v>-3386.7334551962122</v>
      </c>
    </row>
    <row r="40" spans="1:29" s="91" customFormat="1"/>
    <row r="41" spans="1:29" s="80" customFormat="1">
      <c r="A41" s="91"/>
      <c r="B41" s="80" t="s">
        <v>162</v>
      </c>
      <c r="C41" s="23">
        <f t="shared" ref="C41:AC41" si="10">C29/C4</f>
        <v>0.43585525916431894</v>
      </c>
      <c r="D41" s="23">
        <f t="shared" si="10"/>
        <v>0.42964963535960693</v>
      </c>
      <c r="E41" s="23">
        <f t="shared" si="10"/>
        <v>0.42438581554216098</v>
      </c>
      <c r="F41" s="23">
        <f t="shared" si="10"/>
        <v>0.42103485720373718</v>
      </c>
      <c r="G41" s="23">
        <f t="shared" si="10"/>
        <v>0.41279562698056915</v>
      </c>
      <c r="H41" s="23">
        <f t="shared" si="10"/>
        <v>0.4096451409727776</v>
      </c>
      <c r="I41" s="23">
        <f t="shared" si="10"/>
        <v>0.40540691302439946</v>
      </c>
      <c r="J41" s="23">
        <f t="shared" si="10"/>
        <v>0.40239775899139701</v>
      </c>
      <c r="K41" s="23">
        <f t="shared" si="10"/>
        <v>0.39907884693861373</v>
      </c>
      <c r="L41" s="23">
        <f t="shared" si="10"/>
        <v>0.39556743633282854</v>
      </c>
      <c r="M41" s="23">
        <f t="shared" si="10"/>
        <v>0.39170091125258344</v>
      </c>
      <c r="N41" s="23">
        <f t="shared" si="10"/>
        <v>0.38659217876650337</v>
      </c>
      <c r="O41" s="23">
        <f t="shared" si="10"/>
        <v>0.38296518597797541</v>
      </c>
      <c r="P41" s="23">
        <f t="shared" si="10"/>
        <v>0.37770100070988127</v>
      </c>
      <c r="Q41" s="23">
        <f t="shared" si="10"/>
        <v>0.37421538676891808</v>
      </c>
      <c r="R41" s="23">
        <f t="shared" si="10"/>
        <v>0.37464837858405103</v>
      </c>
      <c r="S41" s="23">
        <f t="shared" si="10"/>
        <v>0.37229178637886001</v>
      </c>
      <c r="T41" s="23">
        <f t="shared" si="10"/>
        <v>0.36776735323198584</v>
      </c>
      <c r="U41" s="23">
        <f t="shared" si="10"/>
        <v>0.36445185588906304</v>
      </c>
      <c r="V41" s="23">
        <f t="shared" si="10"/>
        <v>0.36255195663918388</v>
      </c>
      <c r="W41" s="23">
        <f t="shared" si="10"/>
        <v>0.36127521951956582</v>
      </c>
      <c r="X41" s="23">
        <f t="shared" si="10"/>
        <v>0.35637820549888766</v>
      </c>
      <c r="Y41" s="23">
        <f t="shared" si="10"/>
        <v>0.3538333844383198</v>
      </c>
      <c r="Z41" s="23">
        <f t="shared" si="10"/>
        <v>0.35426869843534037</v>
      </c>
      <c r="AA41" s="23">
        <f t="shared" si="10"/>
        <v>0.35837495645863565</v>
      </c>
      <c r="AB41" s="23">
        <f t="shared" si="10"/>
        <v>0.35652082785205685</v>
      </c>
      <c r="AC41" s="23">
        <f t="shared" si="10"/>
        <v>0.35539621195602167</v>
      </c>
    </row>
    <row r="42" spans="1:29" s="80" customFormat="1">
      <c r="A42" s="91"/>
      <c r="B42" s="80" t="s">
        <v>163</v>
      </c>
      <c r="C42" s="23">
        <f t="shared" ref="C42:AC42" si="11">C39/C8</f>
        <v>0.37898817719687999</v>
      </c>
      <c r="D42" s="23">
        <f t="shared" si="11"/>
        <v>0.36118728384514664</v>
      </c>
      <c r="E42" s="23">
        <f t="shared" si="11"/>
        <v>0.33324036178061556</v>
      </c>
      <c r="F42" s="23">
        <f t="shared" si="11"/>
        <v>0.30483997567512344</v>
      </c>
      <c r="G42" s="23">
        <f t="shared" si="11"/>
        <v>0.26657700035188564</v>
      </c>
      <c r="H42" s="23">
        <f t="shared" si="11"/>
        <v>0.2338969716938073</v>
      </c>
      <c r="I42" s="23">
        <f t="shared" si="11"/>
        <v>0.20463249639018524</v>
      </c>
      <c r="J42" s="23">
        <f t="shared" si="11"/>
        <v>0.19014863044794353</v>
      </c>
      <c r="K42" s="23">
        <f t="shared" si="11"/>
        <v>0.1737602459041149</v>
      </c>
      <c r="L42" s="23">
        <f t="shared" si="11"/>
        <v>0.15900576855507967</v>
      </c>
      <c r="M42" s="23">
        <f t="shared" si="11"/>
        <v>0.13909228725036593</v>
      </c>
      <c r="N42" s="23">
        <f t="shared" si="11"/>
        <v>0.1165971926735499</v>
      </c>
      <c r="O42" s="23">
        <f t="shared" si="11"/>
        <v>8.854066687304607E-2</v>
      </c>
      <c r="P42" s="23">
        <f t="shared" si="11"/>
        <v>5.2291523426624638E-2</v>
      </c>
      <c r="Q42" s="23">
        <f t="shared" si="11"/>
        <v>1.3605689511292188E-2</v>
      </c>
      <c r="R42" s="23">
        <f t="shared" si="11"/>
        <v>-1.6449253036185066E-2</v>
      </c>
      <c r="S42" s="23">
        <f t="shared" si="11"/>
        <v>-5.9935423428542814E-2</v>
      </c>
      <c r="T42" s="23">
        <f t="shared" si="11"/>
        <v>-0.10958994222037492</v>
      </c>
      <c r="U42" s="23">
        <f t="shared" si="11"/>
        <v>-0.16226722195175017</v>
      </c>
      <c r="V42" s="23">
        <f t="shared" si="11"/>
        <v>-0.19964052652831485</v>
      </c>
      <c r="W42" s="23">
        <f t="shared" si="11"/>
        <v>-0.21265039015383849</v>
      </c>
      <c r="X42" s="23">
        <f t="shared" si="11"/>
        <v>-0.23177866277598341</v>
      </c>
      <c r="Y42" s="23">
        <f t="shared" si="11"/>
        <v>-0.19586340709005495</v>
      </c>
      <c r="Z42" s="23">
        <f t="shared" si="11"/>
        <v>-0.1508793175539887</v>
      </c>
      <c r="AA42" s="23">
        <f t="shared" si="11"/>
        <v>-0.11639263136695896</v>
      </c>
      <c r="AB42" s="23">
        <f t="shared" si="11"/>
        <v>-9.7020410523254344E-2</v>
      </c>
      <c r="AC42" s="23">
        <f t="shared" si="11"/>
        <v>-0.12029693328139769</v>
      </c>
    </row>
    <row r="43" spans="1:29" s="80" customFormat="1">
      <c r="A43" s="91"/>
      <c r="C43" s="28"/>
      <c r="D43" s="28"/>
      <c r="E43" s="28"/>
      <c r="F43" s="28"/>
      <c r="G43" s="28"/>
      <c r="H43" s="28"/>
      <c r="I43" s="28"/>
      <c r="O43" s="80">
        <f ca="1">'5. Auction summary options'!K8</f>
        <v>-3.4106051316484809E-13</v>
      </c>
    </row>
    <row r="44" spans="1:29" s="93" customFormat="1">
      <c r="A44" s="92" t="s">
        <v>164</v>
      </c>
      <c r="C44" s="94"/>
      <c r="D44" s="94"/>
      <c r="E44" s="94"/>
      <c r="F44" s="94"/>
      <c r="G44" s="94"/>
      <c r="H44" s="94"/>
      <c r="I44" s="94"/>
      <c r="J44" s="93">
        <f ca="1">J36+($O$43/(J36/SUM($J$36:$M$36)))</f>
        <v>7855.7539093509031</v>
      </c>
      <c r="K44" s="93">
        <f t="shared" ref="K44:M44" ca="1" si="12">K36+($O$43/(K36/SUM($J$36:$M$36)))</f>
        <v>6812.9882171714626</v>
      </c>
      <c r="L44" s="93">
        <f t="shared" ca="1" si="12"/>
        <v>5905.7569683974998</v>
      </c>
      <c r="M44" s="93">
        <f t="shared" ca="1" si="12"/>
        <v>4767.5055311267333</v>
      </c>
    </row>
    <row r="45" spans="1:29" s="80" customFormat="1">
      <c r="A45" s="91" t="s">
        <v>165</v>
      </c>
      <c r="B45" s="80" t="s">
        <v>166</v>
      </c>
      <c r="C45" s="28">
        <f t="shared" ref="C45:AC45" si="13">C22+C39</f>
        <v>69886.355908366182</v>
      </c>
      <c r="D45" s="28">
        <f t="shared" si="13"/>
        <v>68345.065887424804</v>
      </c>
      <c r="E45" s="28">
        <f t="shared" si="13"/>
        <v>65768.235158327516</v>
      </c>
      <c r="F45" s="28">
        <f t="shared" si="13"/>
        <v>63411.124794990821</v>
      </c>
      <c r="G45" s="28">
        <f t="shared" si="13"/>
        <v>60153.803184038712</v>
      </c>
      <c r="H45" s="28">
        <f t="shared" si="13"/>
        <v>57227.853783788181</v>
      </c>
      <c r="I45" s="28">
        <f t="shared" si="13"/>
        <v>54821.266491815826</v>
      </c>
      <c r="J45" s="28">
        <f t="shared" si="13"/>
        <v>52975.794827141486</v>
      </c>
      <c r="K45" s="28">
        <f t="shared" si="13"/>
        <v>51427.506967440248</v>
      </c>
      <c r="L45" s="28">
        <f t="shared" si="13"/>
        <v>49946.367970944426</v>
      </c>
      <c r="M45" s="28">
        <f t="shared" si="13"/>
        <v>48142.580837229398</v>
      </c>
      <c r="N45" s="28">
        <f t="shared" si="13"/>
        <v>46256.58176319745</v>
      </c>
      <c r="O45" s="28">
        <f t="shared" si="13"/>
        <v>44290.0685980825</v>
      </c>
      <c r="P45" s="28">
        <f t="shared" si="13"/>
        <v>40817.391088709621</v>
      </c>
      <c r="Q45" s="28">
        <f t="shared" si="13"/>
        <v>38519.249439833482</v>
      </c>
      <c r="R45" s="28">
        <f t="shared" si="13"/>
        <v>36743.052571327396</v>
      </c>
      <c r="S45" s="28">
        <f t="shared" si="13"/>
        <v>34626.302293363253</v>
      </c>
      <c r="T45" s="28">
        <f t="shared" si="13"/>
        <v>32560.317249640924</v>
      </c>
      <c r="U45" s="28">
        <f t="shared" si="13"/>
        <v>30623.25197621758</v>
      </c>
      <c r="V45" s="28">
        <f t="shared" si="13"/>
        <v>29292.322494889195</v>
      </c>
      <c r="W45" s="28">
        <f t="shared" si="13"/>
        <v>28598.867372724559</v>
      </c>
      <c r="X45" s="28">
        <f t="shared" si="13"/>
        <v>27674.117246453323</v>
      </c>
      <c r="Y45" s="28">
        <f t="shared" si="13"/>
        <v>28057.645754523935</v>
      </c>
      <c r="Z45" s="28">
        <f t="shared" si="13"/>
        <v>28670.067635293024</v>
      </c>
      <c r="AA45" s="28">
        <f t="shared" si="13"/>
        <v>29088.739068004154</v>
      </c>
      <c r="AB45" s="28">
        <f t="shared" si="13"/>
        <v>29159.847546184825</v>
      </c>
      <c r="AC45" s="28">
        <f t="shared" si="13"/>
        <v>28153.115481452238</v>
      </c>
    </row>
    <row r="46" spans="1:29" s="80" customFormat="1">
      <c r="A46" s="91"/>
      <c r="B46" s="80" t="s">
        <v>167</v>
      </c>
      <c r="C46" s="13">
        <f t="shared" ref="C46:AC46" si="14">C45-C7</f>
        <v>2.3619213607162237E-7</v>
      </c>
      <c r="D46" s="13">
        <f t="shared" si="14"/>
        <v>1.5480327419936657E-7</v>
      </c>
      <c r="E46" s="13">
        <f t="shared" si="14"/>
        <v>6.7520886659622192E-8</v>
      </c>
      <c r="F46" s="13">
        <f t="shared" si="14"/>
        <v>-2.0891602616757154E-6</v>
      </c>
      <c r="G46" s="13">
        <f t="shared" si="14"/>
        <v>3.2187235774472356E-6</v>
      </c>
      <c r="H46" s="13">
        <f t="shared" si="14"/>
        <v>1.298183633480221E-6</v>
      </c>
      <c r="I46" s="13">
        <f t="shared" si="14"/>
        <v>-3.3415562938898802E-7</v>
      </c>
      <c r="J46" s="13">
        <f t="shared" si="14"/>
        <v>-1.5085097402334213E-6</v>
      </c>
      <c r="K46" s="13">
        <f t="shared" si="14"/>
        <v>1.8702412489801645E-6</v>
      </c>
      <c r="L46" s="13">
        <f t="shared" si="14"/>
        <v>-1.2555683497339487E-6</v>
      </c>
      <c r="M46" s="13">
        <f t="shared" si="14"/>
        <v>1.9793951651081443E-6</v>
      </c>
      <c r="N46" s="13">
        <f t="shared" si="14"/>
        <v>3.5974517231807113E-6</v>
      </c>
      <c r="O46" s="13">
        <f t="shared" si="14"/>
        <v>9.4250572146847844E-7</v>
      </c>
      <c r="P46" s="13">
        <f t="shared" si="14"/>
        <v>-3.3203759812749922E-6</v>
      </c>
      <c r="Q46" s="13">
        <f t="shared" si="14"/>
        <v>4.034809535369277E-7</v>
      </c>
      <c r="R46" s="13">
        <f t="shared" si="14"/>
        <v>-3.4925978980027139E-6</v>
      </c>
      <c r="S46" s="13">
        <f t="shared" si="14"/>
        <v>-2.9867442208342254E-6</v>
      </c>
      <c r="T46" s="13">
        <f t="shared" si="14"/>
        <v>-3.8290709198918194E-6</v>
      </c>
      <c r="U46" s="13">
        <f t="shared" si="14"/>
        <v>-3.7224126572255045E-6</v>
      </c>
      <c r="V46" s="13">
        <f t="shared" si="14"/>
        <v>-6.3080369727686048E-7</v>
      </c>
      <c r="W46" s="13">
        <f t="shared" si="14"/>
        <v>-2.205444616265595E-6</v>
      </c>
      <c r="X46" s="13">
        <f t="shared" si="14"/>
        <v>-1.8766695575322956E-6</v>
      </c>
      <c r="Y46" s="13">
        <f t="shared" si="14"/>
        <v>1.7539277905598283E-6</v>
      </c>
      <c r="Z46" s="13">
        <f t="shared" si="14"/>
        <v>-2.1069681679364294E-6</v>
      </c>
      <c r="AA46" s="13">
        <f t="shared" si="14"/>
        <v>4.1841412894427776E-6</v>
      </c>
      <c r="AB46" s="13">
        <f t="shared" si="14"/>
        <v>3.7048266676720232E-6</v>
      </c>
      <c r="AC46" s="13">
        <f t="shared" si="14"/>
        <v>-3.8277612475212663E-6</v>
      </c>
    </row>
    <row r="47" spans="1:29" s="80" customFormat="1">
      <c r="A47" s="91"/>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s="80" customFormat="1">
      <c r="A48" s="91" t="s">
        <v>168</v>
      </c>
      <c r="B48" s="80" t="s">
        <v>169</v>
      </c>
      <c r="C48" s="28">
        <f t="shared" ref="C48:AC48" si="15">C20+C34</f>
        <v>-6777.5551208138168</v>
      </c>
      <c r="D48" s="28">
        <f t="shared" si="15"/>
        <v>-7390.297730895194</v>
      </c>
      <c r="E48" s="28">
        <f t="shared" si="15"/>
        <v>-9241.4842119824789</v>
      </c>
      <c r="F48" s="28">
        <f t="shared" si="15"/>
        <v>-10965.579573139163</v>
      </c>
      <c r="G48" s="28">
        <f t="shared" si="15"/>
        <v>-13127.182277831285</v>
      </c>
      <c r="H48" s="28">
        <f t="shared" si="15"/>
        <v>-15060.974449751799</v>
      </c>
      <c r="I48" s="28">
        <f t="shared" si="15"/>
        <v>-16433.912091384154</v>
      </c>
      <c r="J48" s="28">
        <f t="shared" si="15"/>
        <v>-17445.547332558508</v>
      </c>
      <c r="K48" s="28">
        <f t="shared" si="15"/>
        <v>-18081.840039179759</v>
      </c>
      <c r="L48" s="28">
        <f t="shared" si="15"/>
        <v>-18660.708932305577</v>
      </c>
      <c r="M48" s="28">
        <f t="shared" si="15"/>
        <v>-19498.171479070599</v>
      </c>
      <c r="N48" s="28">
        <f t="shared" si="15"/>
        <v>-20324.968507452551</v>
      </c>
      <c r="O48" s="28">
        <f t="shared" si="15"/>
        <v>-21399.143520107489</v>
      </c>
      <c r="P48" s="28">
        <f t="shared" si="15"/>
        <v>-23830.060644370369</v>
      </c>
      <c r="Q48" s="28">
        <f t="shared" si="15"/>
        <v>-25227.674750646511</v>
      </c>
      <c r="R48" s="28">
        <f t="shared" si="15"/>
        <v>-26554.917304542607</v>
      </c>
      <c r="S48" s="28">
        <f t="shared" si="15"/>
        <v>-27896.890644036746</v>
      </c>
      <c r="T48" s="28">
        <f t="shared" si="15"/>
        <v>-29037.843254879077</v>
      </c>
      <c r="U48" s="28">
        <f t="shared" si="15"/>
        <v>-30155.902484772418</v>
      </c>
      <c r="V48" s="28">
        <f t="shared" si="15"/>
        <v>-30873.278501680808</v>
      </c>
      <c r="W48" s="28">
        <f t="shared" si="15"/>
        <v>-31007.889933255443</v>
      </c>
      <c r="X48" s="28">
        <f t="shared" si="15"/>
        <v>-30985.557092926669</v>
      </c>
      <c r="Y48" s="28">
        <f t="shared" si="15"/>
        <v>-29893.168829296064</v>
      </c>
      <c r="Z48" s="28">
        <f t="shared" si="15"/>
        <v>-28839.143213156971</v>
      </c>
      <c r="AA48" s="28">
        <f t="shared" si="15"/>
        <v>-28335.276266865854</v>
      </c>
      <c r="AB48" s="28">
        <f t="shared" si="15"/>
        <v>-27622.412367345165</v>
      </c>
      <c r="AC48" s="28">
        <f t="shared" si="15"/>
        <v>-28053.641564877755</v>
      </c>
    </row>
    <row r="49" spans="1:29" s="80" customFormat="1">
      <c r="A49" s="91"/>
      <c r="B49" s="80" t="s">
        <v>170</v>
      </c>
      <c r="C49" s="28">
        <f>'2026 projections summary'!D7</f>
        <v>-6777.5551210499998</v>
      </c>
      <c r="D49" s="28">
        <f>'2026 projections summary'!E7</f>
        <v>-7390.29773105</v>
      </c>
      <c r="E49" s="28">
        <f>'2026 projections summary'!F7</f>
        <v>-9241.4842120499998</v>
      </c>
      <c r="F49" s="28">
        <f>'2026 projections summary'!G7</f>
        <v>-10965.579571050001</v>
      </c>
      <c r="G49" s="28">
        <f>'2026 projections summary'!H7</f>
        <v>-13127.18228105</v>
      </c>
      <c r="H49" s="28">
        <f>'2026 projections summary'!I7</f>
        <v>-15060.97445105</v>
      </c>
      <c r="I49" s="28">
        <f>'2026 projections summary'!J7</f>
        <v>-16433.912091050002</v>
      </c>
      <c r="J49" s="28">
        <f>'2026 projections summary'!K7</f>
        <v>-17445.547331050002</v>
      </c>
      <c r="K49" s="28">
        <f>'2026 projections summary'!L7</f>
        <v>-18081.84004105</v>
      </c>
      <c r="L49" s="28">
        <f>'2026 projections summary'!M7</f>
        <v>-18660.708931050001</v>
      </c>
      <c r="M49" s="28">
        <f>'2026 projections summary'!N7</f>
        <v>-19498.171481050002</v>
      </c>
      <c r="N49" s="28">
        <f>'2026 projections summary'!O7</f>
        <v>-20324.96851105</v>
      </c>
      <c r="O49" s="28">
        <f>'2026 projections summary'!P7</f>
        <v>-21399.143521050002</v>
      </c>
      <c r="P49" s="28">
        <f>'2026 projections summary'!Q7</f>
        <v>-23830.06064105</v>
      </c>
      <c r="Q49" s="28">
        <f>'2026 projections summary'!R7</f>
        <v>-25227.674751049999</v>
      </c>
      <c r="R49" s="28">
        <f>'2026 projections summary'!S7</f>
        <v>-26554.917301050002</v>
      </c>
      <c r="S49" s="28">
        <f>'2026 projections summary'!T7</f>
        <v>-27896.890641050002</v>
      </c>
      <c r="T49" s="28">
        <f>'2026 projections summary'!U7</f>
        <v>-29037.843251050002</v>
      </c>
      <c r="U49" s="28">
        <f>'2026 projections summary'!V7</f>
        <v>-30155.902481050001</v>
      </c>
      <c r="V49" s="28">
        <f>'2026 projections summary'!W7</f>
        <v>-30873.278501050001</v>
      </c>
      <c r="W49" s="28">
        <f>'2026 projections summary'!X7</f>
        <v>-31007.889931050002</v>
      </c>
      <c r="X49" s="28">
        <f>'2026 projections summary'!Y7</f>
        <v>-30985.557091049999</v>
      </c>
      <c r="Y49" s="28">
        <f>'2026 projections summary'!Z7</f>
        <v>-29893.168831049999</v>
      </c>
      <c r="Z49" s="28">
        <f>'2026 projections summary'!AA7</f>
        <v>-28839.143211049999</v>
      </c>
      <c r="AA49" s="28">
        <f>'2026 projections summary'!AB7</f>
        <v>-28335.276271049999</v>
      </c>
      <c r="AB49" s="28">
        <f>'2026 projections summary'!AC7</f>
        <v>-27622.412371049999</v>
      </c>
      <c r="AC49" s="28">
        <f>'2026 projections summary'!AD7</f>
        <v>-28053.641561050001</v>
      </c>
    </row>
    <row r="50" spans="1:29" s="80" customFormat="1">
      <c r="A50" s="91"/>
      <c r="B50" s="91" t="s">
        <v>171</v>
      </c>
      <c r="C50" s="28">
        <f t="shared" ref="C50:AC50" si="16">C48-C49</f>
        <v>2.3618304112460464E-7</v>
      </c>
      <c r="D50" s="28">
        <f t="shared" si="16"/>
        <v>1.5480600268347189E-7</v>
      </c>
      <c r="E50" s="28">
        <f t="shared" si="16"/>
        <v>6.7520886659622192E-8</v>
      </c>
      <c r="F50" s="28">
        <f t="shared" si="16"/>
        <v>-2.089162080665119E-6</v>
      </c>
      <c r="G50" s="28">
        <f t="shared" si="16"/>
        <v>3.2187144825002179E-6</v>
      </c>
      <c r="H50" s="28">
        <f t="shared" si="16"/>
        <v>1.2982018233742565E-6</v>
      </c>
      <c r="I50" s="28">
        <f t="shared" si="16"/>
        <v>-3.3415199141018093E-7</v>
      </c>
      <c r="J50" s="28">
        <f t="shared" si="16"/>
        <v>-1.5085061022546142E-6</v>
      </c>
      <c r="K50" s="28">
        <f t="shared" si="16"/>
        <v>1.8702412489801645E-6</v>
      </c>
      <c r="L50" s="28">
        <f t="shared" si="16"/>
        <v>-1.2555756256915629E-6</v>
      </c>
      <c r="M50" s="28">
        <f t="shared" si="16"/>
        <v>1.9794024410657585E-6</v>
      </c>
      <c r="N50" s="28">
        <f t="shared" si="16"/>
        <v>3.5974480852019042E-6</v>
      </c>
      <c r="O50" s="28">
        <f t="shared" si="16"/>
        <v>9.4251299742609262E-7</v>
      </c>
      <c r="P50" s="28">
        <f t="shared" si="16"/>
        <v>-3.320368705317378E-6</v>
      </c>
      <c r="Q50" s="28">
        <f t="shared" si="16"/>
        <v>4.0348822949454188E-7</v>
      </c>
      <c r="R50" s="28">
        <f t="shared" si="16"/>
        <v>-3.4926051739603281E-6</v>
      </c>
      <c r="S50" s="28">
        <f t="shared" si="16"/>
        <v>-2.9867442208342254E-6</v>
      </c>
      <c r="T50" s="28">
        <f t="shared" si="16"/>
        <v>-3.8290745578706264E-6</v>
      </c>
      <c r="U50" s="28">
        <f t="shared" si="16"/>
        <v>-3.7224162952043116E-6</v>
      </c>
      <c r="V50" s="28">
        <f t="shared" si="16"/>
        <v>-6.3080733525566757E-7</v>
      </c>
      <c r="W50" s="28">
        <f t="shared" si="16"/>
        <v>-2.2054409782867879E-6</v>
      </c>
      <c r="X50" s="28">
        <f t="shared" si="16"/>
        <v>-1.8766695575322956E-6</v>
      </c>
      <c r="Y50" s="28">
        <f t="shared" si="16"/>
        <v>1.7539350665174425E-6</v>
      </c>
      <c r="Z50" s="28">
        <f t="shared" si="16"/>
        <v>-2.1069718059152365E-6</v>
      </c>
      <c r="AA50" s="28">
        <f t="shared" si="16"/>
        <v>4.1841449274215847E-6</v>
      </c>
      <c r="AB50" s="28">
        <f t="shared" si="16"/>
        <v>3.7048339436296374E-6</v>
      </c>
      <c r="AC50" s="28">
        <f t="shared" si="16"/>
        <v>-3.8277539715636522E-6</v>
      </c>
    </row>
    <row r="51" spans="1:29" s="80" customFormat="1">
      <c r="A51" s="91"/>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s="80" customFormat="1">
      <c r="A52" s="91" t="s">
        <v>172</v>
      </c>
      <c r="B52" s="80" t="s">
        <v>173</v>
      </c>
      <c r="C52" s="28">
        <f>'2026 projections summary'!D9</f>
        <v>76663.911029179988</v>
      </c>
      <c r="D52" s="28">
        <f>'2026 projections summary'!E9</f>
        <v>75735.36361832</v>
      </c>
      <c r="E52" s="28">
        <f>'2026 projections summary'!F9</f>
        <v>75009.719370309991</v>
      </c>
      <c r="F52" s="28">
        <f>'2026 projections summary'!G9</f>
        <v>74376.704368129984</v>
      </c>
      <c r="G52" s="28">
        <f>'2026 projections summary'!H9</f>
        <v>73280.98546186999</v>
      </c>
      <c r="H52" s="28">
        <f>'2026 projections summary'!I9</f>
        <v>72288.82823354</v>
      </c>
      <c r="I52" s="28">
        <f>'2026 projections summary'!J9</f>
        <v>71255.178583199988</v>
      </c>
      <c r="J52" s="28">
        <f>'2026 projections summary'!K9</f>
        <v>70421.342159699998</v>
      </c>
      <c r="K52" s="28">
        <f>'2026 projections summary'!L9</f>
        <v>69509.34700662001</v>
      </c>
      <c r="L52" s="28">
        <f>'2026 projections summary'!M9</f>
        <v>68607.076903249996</v>
      </c>
      <c r="M52" s="28">
        <f>'2026 projections summary'!N9</f>
        <v>67640.752316300001</v>
      </c>
      <c r="N52" s="28">
        <f>'2026 projections summary'!O9</f>
        <v>66581.550270649997</v>
      </c>
      <c r="O52" s="28">
        <f>'2026 projections summary'!P9</f>
        <v>65689.21211819</v>
      </c>
      <c r="P52" s="28">
        <f>'2026 projections summary'!Q9</f>
        <v>64647.451733080001</v>
      </c>
      <c r="Q52" s="28">
        <f>'2026 projections summary'!R9</f>
        <v>63746.92419048</v>
      </c>
      <c r="R52" s="28">
        <f>'2026 projections summary'!S9</f>
        <v>63297.969875869996</v>
      </c>
      <c r="S52" s="28">
        <f>'2026 projections summary'!T9</f>
        <v>62523.192937400003</v>
      </c>
      <c r="T52" s="28">
        <f>'2026 projections summary'!U9</f>
        <v>61598.160504519998</v>
      </c>
      <c r="U52" s="28">
        <f>'2026 projections summary'!V9</f>
        <v>60779.154460989994</v>
      </c>
      <c r="V52" s="28">
        <f>'2026 projections summary'!W9</f>
        <v>60165.60099657</v>
      </c>
      <c r="W52" s="28">
        <f>'2026 projections summary'!X9</f>
        <v>59606.757305980005</v>
      </c>
      <c r="X52" s="28">
        <f>'2026 projections summary'!Y9</f>
        <v>58659.674339379992</v>
      </c>
      <c r="Y52" s="28">
        <f>'2026 projections summary'!Z9</f>
        <v>57950.814583820007</v>
      </c>
      <c r="Z52" s="28">
        <f>'2026 projections summary'!AA9</f>
        <v>57509.210848449991</v>
      </c>
      <c r="AA52" s="28">
        <f>'2026 projections summary'!AB9</f>
        <v>57424.015334870011</v>
      </c>
      <c r="AB52" s="28">
        <f>'2026 projections summary'!AC9</f>
        <v>56782.259913529997</v>
      </c>
      <c r="AC52" s="28">
        <f>'2026 projections summary'!AD9</f>
        <v>56206.75704633</v>
      </c>
    </row>
    <row r="53" spans="1:29" s="80" customFormat="1">
      <c r="A53" s="91"/>
      <c r="B53" s="80" t="s">
        <v>174</v>
      </c>
      <c r="C53" s="28">
        <f t="shared" ref="C53:AC53" si="17">C16+C30</f>
        <v>76663.911029179988</v>
      </c>
      <c r="D53" s="28">
        <f t="shared" si="17"/>
        <v>75735.36361832</v>
      </c>
      <c r="E53" s="28">
        <f t="shared" si="17"/>
        <v>75009.719370309991</v>
      </c>
      <c r="F53" s="28">
        <f t="shared" si="17"/>
        <v>74376.704368129984</v>
      </c>
      <c r="G53" s="28">
        <f t="shared" si="17"/>
        <v>73280.98546186999</v>
      </c>
      <c r="H53" s="28">
        <f t="shared" si="17"/>
        <v>72288.82823354</v>
      </c>
      <c r="I53" s="28">
        <f t="shared" si="17"/>
        <v>71255.178583199988</v>
      </c>
      <c r="J53" s="28">
        <f t="shared" si="17"/>
        <v>68558.111913506262</v>
      </c>
      <c r="K53" s="28">
        <f t="shared" si="17"/>
        <v>67700.572135482682</v>
      </c>
      <c r="L53" s="28">
        <f t="shared" si="17"/>
        <v>66850.395690739038</v>
      </c>
      <c r="M53" s="28">
        <f t="shared" si="17"/>
        <v>65947.512733350828</v>
      </c>
      <c r="N53" s="28">
        <f t="shared" si="17"/>
        <v>64954.643822171209</v>
      </c>
      <c r="O53" s="28">
        <f t="shared" si="17"/>
        <v>65689.21211819</v>
      </c>
      <c r="P53" s="28">
        <f t="shared" si="17"/>
        <v>64647.451733080001</v>
      </c>
      <c r="Q53" s="28">
        <f t="shared" si="17"/>
        <v>63746.92419048</v>
      </c>
      <c r="R53" s="28">
        <f t="shared" si="17"/>
        <v>63297.969875869996</v>
      </c>
      <c r="S53" s="28">
        <f t="shared" si="17"/>
        <v>62523.192937400003</v>
      </c>
      <c r="T53" s="28">
        <f t="shared" si="17"/>
        <v>61598.160504519998</v>
      </c>
      <c r="U53" s="28">
        <f t="shared" si="17"/>
        <v>60779.154460989994</v>
      </c>
      <c r="V53" s="28">
        <f t="shared" si="17"/>
        <v>60165.60099657</v>
      </c>
      <c r="W53" s="28">
        <f t="shared" si="17"/>
        <v>59606.757305980005</v>
      </c>
      <c r="X53" s="28">
        <f t="shared" si="17"/>
        <v>58659.674339379992</v>
      </c>
      <c r="Y53" s="28">
        <f t="shared" si="17"/>
        <v>57950.814583820007</v>
      </c>
      <c r="Z53" s="28">
        <f t="shared" si="17"/>
        <v>57509.210848449991</v>
      </c>
      <c r="AA53" s="28">
        <f t="shared" si="17"/>
        <v>57424.015334870011</v>
      </c>
      <c r="AB53" s="28">
        <f t="shared" si="17"/>
        <v>56782.259913529997</v>
      </c>
      <c r="AC53" s="28">
        <f t="shared" si="17"/>
        <v>56206.75704633</v>
      </c>
    </row>
    <row r="54" spans="1:29" s="80" customFormat="1">
      <c r="A54" s="91"/>
      <c r="B54" s="91" t="s">
        <v>171</v>
      </c>
      <c r="C54" s="28">
        <f t="shared" ref="C54:AC54" si="18">C52-C53</f>
        <v>0</v>
      </c>
      <c r="D54" s="28">
        <f t="shared" si="18"/>
        <v>0</v>
      </c>
      <c r="E54" s="28">
        <f t="shared" si="18"/>
        <v>0</v>
      </c>
      <c r="F54" s="28">
        <f t="shared" si="18"/>
        <v>0</v>
      </c>
      <c r="G54" s="28">
        <f t="shared" si="18"/>
        <v>0</v>
      </c>
      <c r="H54" s="28">
        <f t="shared" si="18"/>
        <v>0</v>
      </c>
      <c r="I54" s="28">
        <f t="shared" si="18"/>
        <v>0</v>
      </c>
      <c r="J54" s="28">
        <f t="shared" si="18"/>
        <v>1863.2302461937361</v>
      </c>
      <c r="K54" s="28">
        <f t="shared" si="18"/>
        <v>1808.7748711373279</v>
      </c>
      <c r="L54" s="28">
        <f t="shared" si="18"/>
        <v>1756.6812125109573</v>
      </c>
      <c r="M54" s="28">
        <f t="shared" si="18"/>
        <v>1693.2395829491725</v>
      </c>
      <c r="N54" s="28">
        <f t="shared" si="18"/>
        <v>1626.9064484787887</v>
      </c>
      <c r="O54" s="28">
        <f t="shared" si="18"/>
        <v>0</v>
      </c>
      <c r="P54" s="28">
        <f t="shared" si="18"/>
        <v>0</v>
      </c>
      <c r="Q54" s="28">
        <f t="shared" si="18"/>
        <v>0</v>
      </c>
      <c r="R54" s="28">
        <f t="shared" si="18"/>
        <v>0</v>
      </c>
      <c r="S54" s="28">
        <f t="shared" si="18"/>
        <v>0</v>
      </c>
      <c r="T54" s="28">
        <f t="shared" si="18"/>
        <v>0</v>
      </c>
      <c r="U54" s="28">
        <f t="shared" si="18"/>
        <v>0</v>
      </c>
      <c r="V54" s="28">
        <f t="shared" si="18"/>
        <v>0</v>
      </c>
      <c r="W54" s="28">
        <f t="shared" si="18"/>
        <v>0</v>
      </c>
      <c r="X54" s="28">
        <f t="shared" si="18"/>
        <v>0</v>
      </c>
      <c r="Y54" s="28">
        <f t="shared" si="18"/>
        <v>0</v>
      </c>
      <c r="Z54" s="28">
        <f t="shared" si="18"/>
        <v>0</v>
      </c>
      <c r="AA54" s="28">
        <f t="shared" si="18"/>
        <v>0</v>
      </c>
      <c r="AB54" s="28">
        <f t="shared" si="18"/>
        <v>0</v>
      </c>
      <c r="AC54" s="28">
        <f t="shared" si="18"/>
        <v>0</v>
      </c>
    </row>
    <row r="55" spans="1:29" s="80" customFormat="1">
      <c r="A55" s="91"/>
      <c r="B55" s="91"/>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s="346" customFormat="1">
      <c r="A56" s="345" t="s">
        <v>175</v>
      </c>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row>
    <row r="57" spans="1:29" s="80" customFormat="1">
      <c r="B57" s="80" t="s">
        <v>176</v>
      </c>
      <c r="C57" s="108" cm="1">
        <f t="array" ref="C57:AC57">TRANSPOSE('Government ETS projections'!D3:D29)</f>
        <v>26813.188917958665</v>
      </c>
      <c r="D57" s="108">
        <v>25050.820611580624</v>
      </c>
      <c r="E57" s="108">
        <v>22276.695911255745</v>
      </c>
      <c r="F57" s="108">
        <v>19716.586212964827</v>
      </c>
      <c r="G57" s="108">
        <v>16380.313208377533</v>
      </c>
      <c r="H57" s="108">
        <v>13700.326376037941</v>
      </c>
      <c r="I57" s="108">
        <v>11627.97173642533</v>
      </c>
      <c r="J57" s="108">
        <v>10187.387074876548</v>
      </c>
      <c r="K57" s="108">
        <v>9062.4258132520736</v>
      </c>
      <c r="L57" s="108">
        <v>8120.3243951301265</v>
      </c>
      <c r="M57" s="108">
        <v>6902.5811470273338</v>
      </c>
      <c r="N57" s="108">
        <v>5630.8518229221709</v>
      </c>
      <c r="O57" s="108">
        <v>4301.0040982882956</v>
      </c>
      <c r="P57" s="108">
        <v>2508.0528555489323</v>
      </c>
      <c r="Q57" s="108">
        <v>846.32158890087089</v>
      </c>
      <c r="R57" s="108">
        <v>-305.23209799694587</v>
      </c>
      <c r="S57" s="108">
        <v>-1829.5469440865445</v>
      </c>
      <c r="T57" s="108">
        <v>-3332.5845139668468</v>
      </c>
      <c r="U57" s="108">
        <v>-4769.0861617896626</v>
      </c>
      <c r="V57" s="108">
        <v>-5645.0736188677556</v>
      </c>
      <c r="W57" s="108">
        <v>-5889.5196766540039</v>
      </c>
      <c r="X57" s="108">
        <v>-6254.86185998367</v>
      </c>
      <c r="Y57" s="108">
        <v>-5371.624651796893</v>
      </c>
      <c r="Z57" s="108">
        <v>-4238.534712253806</v>
      </c>
      <c r="AA57" s="108">
        <v>-3324.5415651064254</v>
      </c>
      <c r="AB57" s="108">
        <v>-2791.8558203651751</v>
      </c>
      <c r="AC57" s="108">
        <v>-3373.0175551494349</v>
      </c>
    </row>
    <row r="58" spans="1:29" s="80" customFormat="1">
      <c r="B58" s="80" t="s">
        <v>177</v>
      </c>
      <c r="C58" s="28">
        <f>C36-C57</f>
        <v>-327.08628164025868</v>
      </c>
      <c r="D58" s="28">
        <f t="shared" ref="D58:AC58" si="19">D36-D57</f>
        <v>-365.45189969478815</v>
      </c>
      <c r="E58" s="28">
        <f t="shared" si="19"/>
        <v>-360.06543351210712</v>
      </c>
      <c r="F58" s="28">
        <f t="shared" si="19"/>
        <v>-386.34047020158687</v>
      </c>
      <c r="G58" s="28">
        <f t="shared" si="19"/>
        <v>-344.69279989554889</v>
      </c>
      <c r="H58" s="28">
        <f t="shared" si="19"/>
        <v>-314.90468107572087</v>
      </c>
      <c r="I58" s="28">
        <f t="shared" si="19"/>
        <v>-409.75911853091384</v>
      </c>
      <c r="J58" s="28">
        <f t="shared" si="19"/>
        <v>-2331.6331655256436</v>
      </c>
      <c r="K58" s="28">
        <f t="shared" si="19"/>
        <v>-2249.4375960806101</v>
      </c>
      <c r="L58" s="28">
        <f t="shared" si="19"/>
        <v>-2214.5674267326249</v>
      </c>
      <c r="M58" s="28">
        <f t="shared" si="19"/>
        <v>-2135.0756159005987</v>
      </c>
      <c r="N58" s="28">
        <f t="shared" si="19"/>
        <v>-2054.0634237896347</v>
      </c>
      <c r="O58" s="28">
        <f t="shared" si="19"/>
        <v>-379.53188978707021</v>
      </c>
      <c r="P58" s="28">
        <f t="shared" si="19"/>
        <v>-373.64928972596999</v>
      </c>
      <c r="Q58" s="28">
        <f t="shared" si="19"/>
        <v>-322.24064122345521</v>
      </c>
      <c r="R58" s="28">
        <f t="shared" si="19"/>
        <v>-299.16366763551787</v>
      </c>
      <c r="S58" s="28">
        <f t="shared" si="19"/>
        <v>-245.79514282317268</v>
      </c>
      <c r="T58" s="28">
        <f t="shared" si="19"/>
        <v>-235.69876868893562</v>
      </c>
      <c r="U58" s="28">
        <f t="shared" si="19"/>
        <v>-200.06386040122015</v>
      </c>
      <c r="V58" s="28">
        <f t="shared" si="19"/>
        <v>-202.86106674425446</v>
      </c>
      <c r="W58" s="28">
        <f t="shared" si="19"/>
        <v>-192.0406263772993</v>
      </c>
      <c r="X58" s="28">
        <f t="shared" si="19"/>
        <v>-159.4080274633634</v>
      </c>
      <c r="Y58" s="28">
        <f t="shared" si="19"/>
        <v>-123.84144202037805</v>
      </c>
      <c r="Z58" s="28">
        <f t="shared" si="19"/>
        <v>-87.185524996833919</v>
      </c>
      <c r="AA58" s="28">
        <f t="shared" si="19"/>
        <v>-61.173321862577268</v>
      </c>
      <c r="AB58" s="28">
        <f t="shared" si="19"/>
        <v>-37.244562706570377</v>
      </c>
      <c r="AC58" s="28">
        <f t="shared" si="19"/>
        <v>-13.715896219016031</v>
      </c>
    </row>
    <row r="59" spans="1:29" s="80" customFormat="1">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s="80" customFormat="1">
      <c r="A60" s="91"/>
      <c r="B60" s="80" t="s">
        <v>178</v>
      </c>
      <c r="C60" s="28" cm="1">
        <f t="array" ref="C60:AC60">TRANSPOSE('Government ETS projections'!D31:D57)</f>
        <v>33411.623740882271</v>
      </c>
      <c r="D60" s="28">
        <v>32532.872875439301</v>
      </c>
      <c r="E60" s="28">
        <v>31784.660073490071</v>
      </c>
      <c r="F60" s="28">
        <v>31246.101603274492</v>
      </c>
      <c r="G60" s="28">
        <v>30141.895874111295</v>
      </c>
      <c r="H60" s="28">
        <v>29485.4776426028</v>
      </c>
      <c r="I60" s="28">
        <v>28850.068633284962</v>
      </c>
      <c r="J60" s="28">
        <v>28325.846540494989</v>
      </c>
      <c r="K60" s="28">
        <v>27709.053092053178</v>
      </c>
      <c r="L60" s="28">
        <v>27134.167687582263</v>
      </c>
      <c r="M60" s="28">
        <v>26483.019705356244</v>
      </c>
      <c r="N60" s="28">
        <v>25723.246936305201</v>
      </c>
      <c r="O60" s="28">
        <v>25102.659885406625</v>
      </c>
      <c r="P60" s="28">
        <v>24367.67109170523</v>
      </c>
      <c r="Q60" s="28">
        <v>23764.41861240939</v>
      </c>
      <c r="R60" s="28">
        <v>23611.211044276006</v>
      </c>
      <c r="S60" s="28">
        <v>23130.605905133678</v>
      </c>
      <c r="T60" s="28">
        <v>22508.043188043615</v>
      </c>
      <c r="U60" s="28">
        <v>21979.683871505375</v>
      </c>
      <c r="V60" s="28">
        <v>21653.995216444571</v>
      </c>
      <c r="W60" s="28">
        <v>21373.60121105189</v>
      </c>
      <c r="X60" s="28">
        <v>20720.327746900988</v>
      </c>
      <c r="Y60" s="28">
        <v>20293.153441252503</v>
      </c>
      <c r="Z60" s="28">
        <v>20133.464668819746</v>
      </c>
      <c r="AA60" s="28">
        <v>20320.841983399725</v>
      </c>
      <c r="AB60" s="28">
        <v>19968.958191729802</v>
      </c>
      <c r="AC60" s="28">
        <v>19683.888627003365</v>
      </c>
    </row>
    <row r="61" spans="1:29" s="80" customFormat="1">
      <c r="A61" s="91"/>
      <c r="B61" s="80" t="s">
        <v>177</v>
      </c>
      <c r="C61" s="108">
        <f>C30-C60</f>
        <v>2.7450692912534578</v>
      </c>
      <c r="D61" s="108">
        <f t="shared" ref="D61:AC61" si="20">D30-D60</f>
        <v>6.7984869991269079</v>
      </c>
      <c r="E61" s="108">
        <f t="shared" si="20"/>
        <v>48.400855067564407</v>
      </c>
      <c r="F61" s="108">
        <f t="shared" si="20"/>
        <v>69.08349964568697</v>
      </c>
      <c r="G61" s="108">
        <f t="shared" si="20"/>
        <v>108.17446537529031</v>
      </c>
      <c r="H61" s="108">
        <f t="shared" si="20"/>
        <v>127.28958988261365</v>
      </c>
      <c r="I61" s="108">
        <f t="shared" si="20"/>
        <v>37.27335313245203</v>
      </c>
      <c r="J61" s="108">
        <f t="shared" si="20"/>
        <v>-1851.6865164590563</v>
      </c>
      <c r="K61" s="108">
        <f t="shared" si="20"/>
        <v>-1778.1179083326024</v>
      </c>
      <c r="L61" s="108">
        <f t="shared" si="20"/>
        <v>-1752.1233751854124</v>
      </c>
      <c r="M61" s="108">
        <f t="shared" si="20"/>
        <v>-1681.3149682004077</v>
      </c>
      <c r="N61" s="108">
        <f t="shared" si="20"/>
        <v>-1610.2468000019362</v>
      </c>
      <c r="O61" s="108">
        <f t="shared" si="20"/>
        <v>54.021450182692206</v>
      </c>
      <c r="P61" s="108">
        <f t="shared" si="20"/>
        <v>49.736121222846123</v>
      </c>
      <c r="Q61" s="108">
        <f t="shared" si="20"/>
        <v>90.661278859981394</v>
      </c>
      <c r="R61" s="108">
        <f t="shared" si="20"/>
        <v>103.2707373807898</v>
      </c>
      <c r="S61" s="108">
        <f t="shared" si="20"/>
        <v>146.26528364109981</v>
      </c>
      <c r="T61" s="108">
        <f t="shared" si="20"/>
        <v>145.74926466274337</v>
      </c>
      <c r="U61" s="108">
        <f t="shared" si="20"/>
        <v>171.39177117044892</v>
      </c>
      <c r="V61" s="108">
        <f t="shared" si="20"/>
        <v>159.16114723431383</v>
      </c>
      <c r="W61" s="108">
        <f t="shared" si="20"/>
        <v>160.84311951552445</v>
      </c>
      <c r="X61" s="108">
        <f t="shared" si="20"/>
        <v>184.701729316399</v>
      </c>
      <c r="Y61" s="108">
        <f t="shared" si="20"/>
        <v>211.77941389807893</v>
      </c>
      <c r="Z61" s="108">
        <f t="shared" si="20"/>
        <v>240.24860650418123</v>
      </c>
      <c r="AA61" s="108">
        <f t="shared" si="20"/>
        <v>258.4870119143452</v>
      </c>
      <c r="AB61" s="108">
        <f t="shared" si="20"/>
        <v>275.10011995258174</v>
      </c>
      <c r="AC61" s="108">
        <f t="shared" si="20"/>
        <v>291.77991359475345</v>
      </c>
    </row>
    <row r="62" spans="1:29" s="80" customFormat="1">
      <c r="A62" s="91"/>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row>
    <row r="63" spans="1:29" s="80" customFormat="1">
      <c r="A63" s="91"/>
      <c r="B63" s="80" t="s">
        <v>179</v>
      </c>
      <c r="C63" s="80">
        <f t="shared" ref="C63:AC63" si="21">C57-C60</f>
        <v>-6598.4348229236057</v>
      </c>
      <c r="D63" s="80">
        <f t="shared" si="21"/>
        <v>-7482.0522638586772</v>
      </c>
      <c r="E63" s="80">
        <f t="shared" si="21"/>
        <v>-9507.9641622343261</v>
      </c>
      <c r="F63" s="80">
        <f t="shared" si="21"/>
        <v>-11529.515390309665</v>
      </c>
      <c r="G63" s="80">
        <f t="shared" si="21"/>
        <v>-13761.582665733762</v>
      </c>
      <c r="H63" s="80">
        <f t="shared" si="21"/>
        <v>-15785.151266564859</v>
      </c>
      <c r="I63" s="80">
        <f t="shared" si="21"/>
        <v>-17222.096896859632</v>
      </c>
      <c r="J63" s="80">
        <f t="shared" si="21"/>
        <v>-18138.459465618442</v>
      </c>
      <c r="K63" s="80">
        <f t="shared" si="21"/>
        <v>-18646.627278801105</v>
      </c>
      <c r="L63" s="80">
        <f t="shared" si="21"/>
        <v>-19013.843292452137</v>
      </c>
      <c r="M63" s="80">
        <f t="shared" si="21"/>
        <v>-19580.438558328911</v>
      </c>
      <c r="N63" s="80">
        <f t="shared" si="21"/>
        <v>-20092.395113383031</v>
      </c>
      <c r="O63" s="80">
        <f t="shared" si="21"/>
        <v>-20801.655787118329</v>
      </c>
      <c r="P63" s="80">
        <f t="shared" si="21"/>
        <v>-21859.618236156297</v>
      </c>
      <c r="Q63" s="80">
        <f t="shared" si="21"/>
        <v>-22918.097023508519</v>
      </c>
      <c r="R63" s="80">
        <f t="shared" si="21"/>
        <v>-23916.44314227295</v>
      </c>
      <c r="S63" s="80">
        <f t="shared" si="21"/>
        <v>-24960.152849220223</v>
      </c>
      <c r="T63" s="80">
        <f t="shared" si="21"/>
        <v>-25840.627702010461</v>
      </c>
      <c r="U63" s="80">
        <f t="shared" si="21"/>
        <v>-26748.770033295037</v>
      </c>
      <c r="V63" s="80">
        <f t="shared" si="21"/>
        <v>-27299.068835312326</v>
      </c>
      <c r="W63" s="80">
        <f t="shared" si="21"/>
        <v>-27263.120887705893</v>
      </c>
      <c r="X63" s="80">
        <f t="shared" si="21"/>
        <v>-26975.189606884658</v>
      </c>
      <c r="Y63" s="80">
        <f t="shared" si="21"/>
        <v>-25664.778093049397</v>
      </c>
      <c r="Z63" s="80">
        <f t="shared" si="21"/>
        <v>-24371.999381073554</v>
      </c>
      <c r="AA63" s="80">
        <f t="shared" si="21"/>
        <v>-23645.38354850615</v>
      </c>
      <c r="AB63" s="80">
        <f t="shared" si="21"/>
        <v>-22760.814012094976</v>
      </c>
      <c r="AC63" s="80">
        <f t="shared" si="21"/>
        <v>-23056.906182152801</v>
      </c>
    </row>
    <row r="64" spans="1:29" s="80" customFormat="1">
      <c r="A64" s="91"/>
      <c r="B64" s="80" t="s">
        <v>177</v>
      </c>
      <c r="C64" s="28">
        <f t="shared" ref="C64:AC64" si="22">C34-C63</f>
        <v>-329.83135069533273</v>
      </c>
      <c r="D64" s="28">
        <f t="shared" si="22"/>
        <v>-372.25038653911088</v>
      </c>
      <c r="E64" s="28">
        <f t="shared" si="22"/>
        <v>-408.46628851215246</v>
      </c>
      <c r="F64" s="28">
        <f t="shared" si="22"/>
        <v>-455.42397193643592</v>
      </c>
      <c r="G64" s="28">
        <f t="shared" si="22"/>
        <v>-452.86726205212472</v>
      </c>
      <c r="H64" s="28">
        <f t="shared" si="22"/>
        <v>-442.19426966013452</v>
      </c>
      <c r="I64" s="28">
        <f t="shared" si="22"/>
        <v>-447.03247199751422</v>
      </c>
      <c r="J64" s="11">
        <f t="shared" si="22"/>
        <v>-479.94665057510065</v>
      </c>
      <c r="K64" s="11">
        <f t="shared" si="22"/>
        <v>-471.3196858777701</v>
      </c>
      <c r="L64" s="11">
        <f t="shared" si="22"/>
        <v>-462.44405280277715</v>
      </c>
      <c r="M64" s="11">
        <f t="shared" si="22"/>
        <v>-453.76064572079486</v>
      </c>
      <c r="N64" s="11">
        <f t="shared" si="22"/>
        <v>-443.81662019024952</v>
      </c>
      <c r="O64" s="11">
        <f t="shared" si="22"/>
        <v>-433.55333902725033</v>
      </c>
      <c r="P64" s="11">
        <f t="shared" si="22"/>
        <v>-423.38541426918164</v>
      </c>
      <c r="Q64" s="11">
        <f t="shared" si="22"/>
        <v>-412.9019196799527</v>
      </c>
      <c r="R64" s="11">
        <f t="shared" si="22"/>
        <v>-402.4344085089142</v>
      </c>
      <c r="S64" s="11">
        <f t="shared" si="22"/>
        <v>-392.06042945100853</v>
      </c>
      <c r="T64" s="11">
        <f t="shared" si="22"/>
        <v>-381.44803718075855</v>
      </c>
      <c r="U64" s="11">
        <f t="shared" si="22"/>
        <v>-371.45563529408537</v>
      </c>
      <c r="V64" s="11">
        <f t="shared" si="22"/>
        <v>-362.0222146093729</v>
      </c>
      <c r="W64" s="11">
        <f t="shared" si="22"/>
        <v>-352.88374809826564</v>
      </c>
      <c r="X64" s="11">
        <f t="shared" si="22"/>
        <v>-344.10975865643559</v>
      </c>
      <c r="Y64" s="11">
        <f t="shared" si="22"/>
        <v>-335.62085416452101</v>
      </c>
      <c r="Z64" s="11">
        <f t="shared" si="22"/>
        <v>-327.43413360798877</v>
      </c>
      <c r="AA64" s="11">
        <f t="shared" si="22"/>
        <v>-319.660329592778</v>
      </c>
      <c r="AB64" s="11">
        <f t="shared" si="22"/>
        <v>-312.34467895431953</v>
      </c>
      <c r="AC64" s="11">
        <f t="shared" si="22"/>
        <v>-305.49581364152255</v>
      </c>
    </row>
    <row r="65" spans="1:29" s="80" customFormat="1">
      <c r="C65" s="23"/>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s="80" customFormat="1">
      <c r="C66" s="109"/>
      <c r="D66" s="109"/>
      <c r="E66" s="109"/>
      <c r="F66" s="109"/>
      <c r="G66" s="109"/>
      <c r="H66" s="109"/>
      <c r="I66" s="109"/>
      <c r="O66" s="109"/>
      <c r="P66" s="109"/>
      <c r="Q66" s="109"/>
      <c r="R66" s="109"/>
      <c r="S66" s="109"/>
      <c r="T66" s="95"/>
      <c r="U66" s="95"/>
      <c r="V66" s="95"/>
      <c r="W66" s="95"/>
      <c r="X66" s="95"/>
      <c r="Y66" s="95"/>
      <c r="Z66" s="95"/>
      <c r="AA66" s="95"/>
      <c r="AB66" s="95"/>
      <c r="AC66" s="95"/>
    </row>
    <row r="67" spans="1:29" s="29" customFormat="1" ht="15" customHeight="1">
      <c r="B67" s="80"/>
      <c r="C67" s="138"/>
      <c r="D67" s="138"/>
      <c r="E67" s="138"/>
      <c r="F67" s="138"/>
      <c r="G67" s="138"/>
      <c r="H67" s="138"/>
      <c r="I67" s="138"/>
      <c r="O67" s="138"/>
      <c r="P67" s="138"/>
      <c r="Q67" s="138"/>
      <c r="R67" s="138"/>
      <c r="S67" s="138"/>
      <c r="T67" s="96"/>
      <c r="U67" s="96"/>
      <c r="V67" s="96"/>
      <c r="W67" s="96"/>
      <c r="X67" s="96"/>
      <c r="Y67" s="96"/>
      <c r="Z67" s="96"/>
      <c r="AA67" s="96"/>
      <c r="AB67" s="96"/>
      <c r="AC67" s="96"/>
    </row>
    <row r="68" spans="1:29" s="29" customFormat="1" ht="15" customHeight="1">
      <c r="B68" s="80"/>
      <c r="C68" s="138"/>
      <c r="D68" s="138"/>
      <c r="E68" s="138"/>
      <c r="F68" s="138"/>
      <c r="G68" s="138"/>
      <c r="H68" s="138"/>
      <c r="I68" s="138"/>
      <c r="J68" s="138"/>
      <c r="K68" s="138"/>
      <c r="L68" s="138"/>
      <c r="M68" s="138"/>
      <c r="N68" s="138"/>
      <c r="O68" s="138"/>
      <c r="P68" s="138"/>
      <c r="Q68" s="138"/>
      <c r="R68" s="138"/>
      <c r="S68" s="138"/>
      <c r="T68" s="96"/>
      <c r="U68" s="96"/>
      <c r="V68" s="96"/>
      <c r="W68" s="96"/>
      <c r="X68" s="96"/>
      <c r="Y68" s="96"/>
      <c r="Z68" s="96"/>
      <c r="AA68" s="96"/>
      <c r="AB68" s="96"/>
      <c r="AC68" s="96"/>
    </row>
    <row r="69" spans="1:29" s="29" customFormat="1" ht="15" customHeight="1">
      <c r="A69" s="91"/>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row>
    <row r="70" spans="1:29" s="80" customFormat="1">
      <c r="C70" s="110"/>
      <c r="D70" s="110"/>
      <c r="E70" s="110"/>
      <c r="F70" s="110"/>
      <c r="G70" s="110"/>
      <c r="H70" s="110"/>
      <c r="I70" s="110"/>
      <c r="J70" s="110"/>
      <c r="K70" s="110"/>
      <c r="L70" s="110"/>
      <c r="M70" s="110"/>
      <c r="N70" s="110"/>
      <c r="O70" s="110"/>
      <c r="P70" s="110"/>
      <c r="Q70" s="110"/>
      <c r="R70" s="110"/>
      <c r="S70" s="110"/>
      <c r="T70" s="97"/>
      <c r="U70" s="97"/>
      <c r="V70" s="97"/>
      <c r="W70" s="97"/>
      <c r="X70" s="97"/>
      <c r="Y70" s="97"/>
      <c r="Z70" s="97"/>
      <c r="AA70" s="97"/>
      <c r="AB70" s="97"/>
      <c r="AC70" s="97"/>
    </row>
    <row r="71" spans="1:29" s="80" customFormat="1">
      <c r="C71" s="110"/>
      <c r="D71" s="110"/>
      <c r="E71" s="110"/>
      <c r="F71" s="110"/>
      <c r="G71" s="110"/>
      <c r="H71" s="110"/>
      <c r="I71" s="110"/>
      <c r="J71" s="110"/>
      <c r="K71" s="110"/>
      <c r="L71" s="110"/>
      <c r="M71" s="110"/>
      <c r="N71" s="110"/>
      <c r="O71" s="110"/>
      <c r="P71" s="110"/>
      <c r="Q71" s="110"/>
      <c r="R71" s="110"/>
      <c r="S71" s="110"/>
    </row>
    <row r="72" spans="1:29" s="80" customFormat="1">
      <c r="A72" s="91"/>
      <c r="C72" s="110"/>
      <c r="D72" s="110"/>
      <c r="E72" s="110"/>
      <c r="F72" s="110"/>
      <c r="G72" s="110"/>
      <c r="H72" s="110"/>
      <c r="I72" s="110"/>
      <c r="J72" s="110"/>
      <c r="K72" s="110"/>
      <c r="L72" s="110"/>
      <c r="M72" s="110"/>
      <c r="N72" s="110"/>
      <c r="O72" s="110"/>
      <c r="P72" s="110"/>
      <c r="Q72" s="110"/>
      <c r="R72" s="110"/>
      <c r="S72" s="110"/>
    </row>
    <row r="73" spans="1:29" s="80" customFormat="1">
      <c r="A73" s="91"/>
      <c r="D73" s="26"/>
      <c r="E73" s="26"/>
      <c r="F73" s="26"/>
      <c r="G73" s="26"/>
      <c r="H73" s="26"/>
    </row>
    <row r="74" spans="1:29" s="80" customFormat="1">
      <c r="A74" s="91"/>
      <c r="E74" s="158"/>
      <c r="F74" s="158"/>
      <c r="G74" s="158"/>
      <c r="H74" s="158"/>
      <c r="I74" s="158"/>
    </row>
    <row r="75" spans="1:29" s="80" customFormat="1">
      <c r="A75" s="91"/>
      <c r="C75" s="160"/>
      <c r="D75" s="160"/>
      <c r="E75" s="160"/>
      <c r="F75" s="160"/>
      <c r="G75" s="160"/>
      <c r="H75" s="160"/>
      <c r="I75" s="160"/>
      <c r="J75" s="160"/>
      <c r="K75" s="160"/>
      <c r="L75" s="160"/>
      <c r="M75" s="160"/>
      <c r="N75" s="160"/>
      <c r="O75" s="160"/>
      <c r="P75" s="160"/>
      <c r="Q75" s="160"/>
      <c r="R75" s="160"/>
      <c r="S75" s="160"/>
    </row>
    <row r="76" spans="1:29" s="80" customFormat="1">
      <c r="A76" s="91"/>
      <c r="C76" s="160"/>
      <c r="D76" s="158"/>
      <c r="E76" s="158"/>
      <c r="F76" s="158"/>
      <c r="G76" s="158"/>
      <c r="H76" s="158"/>
      <c r="I76" s="158"/>
      <c r="J76" s="160"/>
      <c r="K76" s="160"/>
      <c r="L76" s="160"/>
      <c r="M76" s="160"/>
      <c r="N76" s="160"/>
      <c r="O76" s="160"/>
      <c r="P76" s="160"/>
      <c r="Q76" s="160"/>
      <c r="R76" s="160"/>
      <c r="S76" s="160"/>
    </row>
    <row r="77" spans="1:29" s="80" customFormat="1">
      <c r="A77" s="91"/>
      <c r="C77" s="160"/>
      <c r="D77" s="160"/>
      <c r="E77" s="160"/>
      <c r="F77" s="160"/>
      <c r="G77" s="160"/>
      <c r="H77" s="160"/>
      <c r="I77" s="160"/>
      <c r="J77" s="160"/>
      <c r="K77" s="160"/>
      <c r="L77" s="160"/>
      <c r="M77" s="160"/>
      <c r="N77" s="160"/>
      <c r="O77" s="160"/>
      <c r="P77" s="160"/>
      <c r="Q77" s="160"/>
      <c r="R77" s="160"/>
      <c r="S77" s="160"/>
    </row>
    <row r="78" spans="1:29" s="80" customFormat="1">
      <c r="A78" s="91"/>
    </row>
    <row r="79" spans="1:29" s="80" customFormat="1" ht="21">
      <c r="A79" s="91"/>
      <c r="B79" s="29"/>
      <c r="C79" s="85"/>
      <c r="D79" s="85"/>
      <c r="E79" s="85"/>
      <c r="F79" s="85"/>
      <c r="G79" s="85"/>
      <c r="H79" s="85"/>
      <c r="I79" s="85"/>
      <c r="J79" s="85"/>
      <c r="K79" s="85"/>
      <c r="L79" s="85"/>
      <c r="M79" s="85"/>
      <c r="N79" s="85"/>
      <c r="O79" s="85"/>
      <c r="P79" s="85"/>
      <c r="Q79" s="85"/>
      <c r="R79" s="85"/>
      <c r="S79" s="85"/>
    </row>
    <row r="80" spans="1:29" s="80" customFormat="1">
      <c r="C80" s="184"/>
      <c r="D80" s="184"/>
      <c r="E80" s="184"/>
      <c r="F80" s="184"/>
      <c r="G80" s="184"/>
      <c r="H80" s="184"/>
      <c r="I80" s="184"/>
      <c r="J80" s="184"/>
      <c r="K80" s="184"/>
      <c r="L80" s="184"/>
      <c r="M80" s="184"/>
      <c r="N80" s="184"/>
      <c r="O80" s="184"/>
      <c r="P80" s="184"/>
      <c r="Q80" s="184"/>
      <c r="R80" s="184"/>
      <c r="S80" s="184"/>
    </row>
    <row r="81" spans="1:19" s="80" customFormat="1">
      <c r="C81" s="184"/>
      <c r="D81" s="184"/>
      <c r="E81" s="184"/>
      <c r="F81" s="184"/>
      <c r="G81" s="184"/>
      <c r="H81" s="184"/>
      <c r="I81" s="184"/>
      <c r="J81" s="184"/>
      <c r="K81" s="184"/>
      <c r="L81" s="184"/>
      <c r="M81" s="184"/>
      <c r="N81" s="184"/>
      <c r="O81" s="184"/>
      <c r="P81" s="184"/>
      <c r="Q81" s="184"/>
      <c r="R81" s="184"/>
      <c r="S81" s="184"/>
    </row>
    <row r="82" spans="1:19" s="80" customFormat="1">
      <c r="A82" s="91"/>
      <c r="C82" s="184"/>
      <c r="D82" s="184"/>
      <c r="E82" s="184"/>
      <c r="F82" s="184"/>
      <c r="G82" s="184"/>
      <c r="H82" s="184"/>
      <c r="I82" s="184"/>
      <c r="J82" s="184"/>
      <c r="K82" s="184"/>
      <c r="L82" s="184"/>
      <c r="M82" s="184"/>
      <c r="N82" s="184"/>
      <c r="O82" s="184"/>
      <c r="P82" s="184"/>
      <c r="Q82" s="184"/>
      <c r="R82" s="184"/>
      <c r="S82" s="184"/>
    </row>
    <row r="83" spans="1:19" s="80" customFormat="1">
      <c r="A83" s="91"/>
    </row>
    <row r="84" spans="1:19" s="80" customFormat="1">
      <c r="A84" s="91"/>
      <c r="J84" s="109"/>
      <c r="K84" s="109"/>
      <c r="L84" s="109"/>
      <c r="M84" s="109"/>
      <c r="N84" s="109"/>
    </row>
    <row r="85" spans="1:19" s="80" customFormat="1">
      <c r="A85" s="91"/>
      <c r="J85" s="26"/>
      <c r="K85" s="26"/>
      <c r="L85" s="26"/>
      <c r="M85" s="26"/>
      <c r="N85" s="138"/>
    </row>
    <row r="86" spans="1:19" s="80" customFormat="1">
      <c r="A86" s="91"/>
    </row>
    <row r="87" spans="1:19" s="80" customFormat="1">
      <c r="A87" s="91"/>
    </row>
    <row r="88" spans="1:19" s="80" customFormat="1">
      <c r="A88" s="91"/>
      <c r="J88" s="158"/>
      <c r="K88" s="158"/>
      <c r="L88" s="158"/>
      <c r="M88" s="158"/>
      <c r="N88" s="158"/>
    </row>
    <row r="89" spans="1:19" s="80" customFormat="1">
      <c r="A89" s="91"/>
    </row>
    <row r="90" spans="1:19" s="80" customFormat="1">
      <c r="A90" s="91"/>
    </row>
    <row r="91" spans="1:19" s="80" customFormat="1">
      <c r="A91" s="91"/>
    </row>
    <row r="92" spans="1:19" s="80" customFormat="1">
      <c r="A92" s="91"/>
    </row>
    <row r="93" spans="1:19" s="80" customFormat="1">
      <c r="A93" s="98"/>
    </row>
    <row r="94" spans="1:19" s="80" customFormat="1">
      <c r="A94" s="91"/>
    </row>
    <row r="95" spans="1:19" s="80" customFormat="1">
      <c r="A95" s="91"/>
    </row>
    <row r="96" spans="1:19" s="80" customFormat="1">
      <c r="A96" s="91"/>
    </row>
    <row r="97" spans="1:1" s="80" customFormat="1">
      <c r="A97" s="91"/>
    </row>
    <row r="98" spans="1:1" s="80" customFormat="1">
      <c r="A98" s="91"/>
    </row>
    <row r="99" spans="1:1" s="80" customFormat="1">
      <c r="A99" s="91"/>
    </row>
    <row r="100" spans="1:1" s="80" customFormat="1"/>
    <row r="101" spans="1:1" s="80" customFormat="1">
      <c r="A101" s="91"/>
    </row>
    <row r="102" spans="1:1" s="80" customFormat="1"/>
    <row r="103" spans="1:1" s="80" customFormat="1"/>
    <row r="104" spans="1:1" s="80" customFormat="1"/>
    <row r="105" spans="1:1" s="80" customFormat="1"/>
    <row r="106" spans="1:1" s="80" customFormat="1"/>
    <row r="107" spans="1:1" s="80" customFormat="1"/>
    <row r="108" spans="1:1" s="80" customFormat="1"/>
    <row r="109" spans="1:1" s="80" customFormat="1"/>
    <row r="110" spans="1:1" s="80" customFormat="1"/>
    <row r="111" spans="1:1" s="80" customFormat="1"/>
    <row r="112" spans="1:1" s="80" customFormat="1"/>
    <row r="113" s="80" customFormat="1"/>
    <row r="114" s="80" customFormat="1"/>
    <row r="115" s="80" customFormat="1"/>
    <row r="116" s="80" customFormat="1"/>
    <row r="117" s="80" customFormat="1"/>
    <row r="118" s="80" customFormat="1"/>
    <row r="119" s="80" customFormat="1"/>
  </sheetData>
  <conditionalFormatting sqref="I1">
    <cfRule type="cellIs" dxfId="14" priority="4" operator="greaterThan">
      <formula>305000</formula>
    </cfRule>
    <cfRule type="cellIs" dxfId="13" priority="5" operator="lessThan">
      <formula>305000</formula>
    </cfRule>
  </conditionalFormatting>
  <conditionalFormatting sqref="N1">
    <cfRule type="cellIs" dxfId="12" priority="1" operator="equal">
      <formula>240000</formula>
    </cfRule>
    <cfRule type="cellIs" dxfId="11" priority="2" operator="greaterThan">
      <formula>240000</formula>
    </cfRule>
    <cfRule type="cellIs" dxfId="10" priority="3" operator="lessThan">
      <formula>240000</formula>
    </cfRule>
  </conditionalFormatting>
  <pageMargins left="0.7" right="0.7" top="0.75" bottom="0.75" header="0.3" footer="0.3"/>
  <pageSetup orientation="portrait" r:id="rId1"/>
  <headerFooter>
    <oddHeader>&amp;C&amp;"Calibri"&amp;10&amp;K000000 [SENSITIVE]&amp;1#_x000D_</oddHeader>
    <oddFooter>&amp;C_x000D_&amp;1#&amp;"Calibri"&amp;10&amp;K000000 [SENSITIVE]</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913C0-F193-4C6B-9CFE-CF5683C8DA55}">
  <sheetPr>
    <tabColor theme="6"/>
  </sheetPr>
  <dimension ref="A1:T55"/>
  <sheetViews>
    <sheetView zoomScale="70" zoomScaleNormal="70" workbookViewId="0">
      <pane ySplit="1" topLeftCell="A2" activePane="bottomLeft" state="frozen"/>
      <selection pane="bottomLeft" activeCell="B31" sqref="B31"/>
      <selection activeCell="C22" sqref="C22"/>
    </sheetView>
  </sheetViews>
  <sheetFormatPr defaultRowHeight="15"/>
  <cols>
    <col min="1" max="1" width="26.5703125" customWidth="1"/>
    <col min="2" max="2" width="34.5703125" customWidth="1"/>
    <col min="3" max="3" width="11.140625" bestFit="1" customWidth="1"/>
    <col min="4" max="13" width="10.42578125" customWidth="1"/>
    <col min="14" max="16" width="11.140625" customWidth="1"/>
    <col min="17" max="17" width="13.85546875" customWidth="1"/>
    <col min="18" max="18" width="12.140625" customWidth="1"/>
    <col min="20" max="20" width="17.42578125" customWidth="1"/>
  </cols>
  <sheetData>
    <row r="1" spans="1:20" s="1" customFormat="1">
      <c r="A1" s="1" t="s">
        <v>17</v>
      </c>
      <c r="B1"/>
    </row>
    <row r="3" spans="1:20">
      <c r="A3" t="s">
        <v>180</v>
      </c>
      <c r="B3" t="s">
        <v>181</v>
      </c>
    </row>
    <row r="4" spans="1:20">
      <c r="A4" t="s">
        <v>182</v>
      </c>
      <c r="B4" t="s">
        <v>181</v>
      </c>
    </row>
    <row r="5" spans="1:20">
      <c r="A5" t="s">
        <v>183</v>
      </c>
      <c r="B5" t="s">
        <v>181</v>
      </c>
    </row>
    <row r="6" spans="1:20">
      <c r="A6" t="s">
        <v>152</v>
      </c>
      <c r="B6" t="s">
        <v>181</v>
      </c>
    </row>
    <row r="7" spans="1:20" s="20" customFormat="1">
      <c r="A7" s="20" t="s">
        <v>184</v>
      </c>
      <c r="B7" s="20" t="s">
        <v>185</v>
      </c>
    </row>
    <row r="8" spans="1:20" s="20" customFormat="1"/>
    <row r="9" spans="1:20" s="146" customFormat="1">
      <c r="A9" s="147" t="s">
        <v>153</v>
      </c>
      <c r="T9" s="147" t="s">
        <v>186</v>
      </c>
    </row>
    <row r="10" spans="1:20" s="45" customFormat="1">
      <c r="A10" s="407"/>
      <c r="C10" s="251">
        <v>2025</v>
      </c>
      <c r="D10" s="251">
        <v>2026</v>
      </c>
      <c r="E10" s="251">
        <v>2027</v>
      </c>
      <c r="F10" s="251">
        <v>2028</v>
      </c>
      <c r="G10" s="251">
        <v>2029</v>
      </c>
      <c r="H10" s="251">
        <v>2030</v>
      </c>
      <c r="I10" s="251">
        <v>2031</v>
      </c>
      <c r="J10" s="251">
        <v>2032</v>
      </c>
      <c r="K10" s="251">
        <v>2033</v>
      </c>
      <c r="L10" s="251">
        <v>2034</v>
      </c>
      <c r="M10" s="251">
        <v>2035</v>
      </c>
      <c r="N10" s="251">
        <v>2036</v>
      </c>
      <c r="O10" s="251">
        <v>2037</v>
      </c>
      <c r="P10" s="251">
        <v>2038</v>
      </c>
      <c r="Q10" s="251">
        <v>2039</v>
      </c>
      <c r="R10" s="251">
        <v>2040</v>
      </c>
      <c r="T10" s="230" t="s">
        <v>187</v>
      </c>
    </row>
    <row r="11" spans="1:20" s="20" customFormat="1">
      <c r="A11" s="21">
        <v>0.2389</v>
      </c>
      <c r="B11" s="230" t="s">
        <v>188</v>
      </c>
      <c r="C11" s="160">
        <f>'NZ ETS cap'!D28*$A$11</f>
        <v>319.42278501286251</v>
      </c>
      <c r="D11" s="160">
        <f>'NZ ETS cap'!E28*$A$11</f>
        <v>312.69799773795688</v>
      </c>
      <c r="E11" s="160">
        <f>'NZ ETS cap'!F28*$A$11</f>
        <v>276.29406977053839</v>
      </c>
      <c r="F11" s="160">
        <f>'NZ ETS cap'!G28*$A$11</f>
        <v>241.81018006543627</v>
      </c>
      <c r="G11" s="160">
        <f>'NZ ETS cap'!H28*$A$11</f>
        <v>212.13621026667676</v>
      </c>
      <c r="H11" s="160">
        <f>'NZ ETS cap'!I28*$A$11</f>
        <v>184.07948814244315</v>
      </c>
      <c r="I11" s="160">
        <f>'NZ ETS cap'!J28*$A$11</f>
        <v>157.27198465338739</v>
      </c>
      <c r="J11" s="160">
        <f>'NZ ETS cap'!K28*$A$11</f>
        <v>140.56746730047823</v>
      </c>
      <c r="K11" s="160">
        <f>'NZ ETS cap'!L28*$A$11</f>
        <v>126.67161584988841</v>
      </c>
      <c r="L11" s="160">
        <f>'NZ ETS cap'!M28*$A$11</f>
        <v>113.75999129318056</v>
      </c>
      <c r="M11" s="160">
        <f>'NZ ETS cap'!N28*$A$11</f>
        <v>101.70804630934751</v>
      </c>
      <c r="N11" s="160">
        <f>'NZ ETS cap'!O28*$A$11</f>
        <v>96.171873971211696</v>
      </c>
      <c r="O11" s="160">
        <f>'NZ ETS cap'!P28*$A$11</f>
        <v>93.419385452744265</v>
      </c>
      <c r="P11" s="160">
        <f>'NZ ETS cap'!Q28*$A$11</f>
        <v>90.893051023016341</v>
      </c>
      <c r="Q11" s="160">
        <f>'NZ ETS cap'!R28*$A$11</f>
        <v>88.569420438065166</v>
      </c>
      <c r="R11" s="160">
        <f>'NZ ETS cap'!S28*$A$11</f>
        <v>86.427967696975102</v>
      </c>
      <c r="T11" s="40">
        <f t="shared" ref="T11" si="0">SUM(E11:I11)</f>
        <v>1071.5919328984819</v>
      </c>
    </row>
    <row r="12" spans="1:20" s="20" customFormat="1"/>
    <row r="13" spans="1:20" s="292" customFormat="1">
      <c r="A13" s="293" t="s">
        <v>168</v>
      </c>
    </row>
    <row r="14" spans="1:20" s="20" customFormat="1">
      <c r="A14" s="45"/>
      <c r="B14" s="20" t="s">
        <v>189</v>
      </c>
      <c r="C14" s="111">
        <v>830.43019322498606</v>
      </c>
      <c r="D14" s="111">
        <v>786.75174994091185</v>
      </c>
      <c r="E14" s="111">
        <v>938.93880877888057</v>
      </c>
      <c r="F14" s="111">
        <v>771.40257462119348</v>
      </c>
      <c r="G14" s="111">
        <v>647.78863338425197</v>
      </c>
      <c r="H14" s="111">
        <v>499.07669137736121</v>
      </c>
      <c r="I14" s="111">
        <v>361.05985914242922</v>
      </c>
      <c r="J14" s="111">
        <v>369.36923772041297</v>
      </c>
      <c r="K14" s="111">
        <v>410.09882331527336</v>
      </c>
      <c r="L14" s="111">
        <v>380.71237720014039</v>
      </c>
      <c r="M14" s="111">
        <v>621.53010331891426</v>
      </c>
      <c r="N14" s="20">
        <v>233.66258792112049</v>
      </c>
      <c r="O14" s="20">
        <v>-619.34378687507774</v>
      </c>
      <c r="P14" s="20">
        <v>-1506.4088039950611</v>
      </c>
      <c r="Q14" s="20">
        <v>-3534.8831544394557</v>
      </c>
      <c r="R14" s="20">
        <v>-5655.1251476624348</v>
      </c>
      <c r="T14" s="40">
        <f t="shared" ref="T14" si="1">SUM(E14:I14)</f>
        <v>3218.2665673041165</v>
      </c>
    </row>
    <row r="15" spans="1:20" s="20" customFormat="1">
      <c r="C15" s="17"/>
      <c r="D15" s="17"/>
      <c r="E15" s="17"/>
      <c r="F15" s="17"/>
      <c r="G15" s="17"/>
      <c r="H15" s="17"/>
      <c r="I15" s="17"/>
      <c r="J15" s="17"/>
      <c r="K15" s="17"/>
      <c r="L15" s="17"/>
      <c r="M15" s="17"/>
      <c r="N15" s="17"/>
      <c r="O15" s="17"/>
      <c r="P15" s="17"/>
      <c r="Q15" s="17"/>
      <c r="R15" s="17"/>
    </row>
    <row r="16" spans="1:20" s="12" customFormat="1">
      <c r="A16" s="19" t="s">
        <v>190</v>
      </c>
      <c r="B16" s="19"/>
      <c r="T16" s="41"/>
    </row>
    <row r="17" spans="1:20">
      <c r="B17" s="1" t="s">
        <v>191</v>
      </c>
      <c r="C17" s="114">
        <f>SUM(C11+C14)</f>
        <v>1149.8529782378487</v>
      </c>
      <c r="D17" s="114">
        <f>SUM(D11+D14)</f>
        <v>1099.4497476788688</v>
      </c>
      <c r="E17" s="114">
        <f t="shared" ref="E17:R17" si="2">SUM(E11+E14)</f>
        <v>1215.232878549419</v>
      </c>
      <c r="F17" s="114">
        <f t="shared" si="2"/>
        <v>1013.2127546866298</v>
      </c>
      <c r="G17" s="114">
        <f t="shared" si="2"/>
        <v>859.92484365092878</v>
      </c>
      <c r="H17" s="114">
        <f t="shared" si="2"/>
        <v>683.15617951980437</v>
      </c>
      <c r="I17" s="114">
        <f t="shared" si="2"/>
        <v>518.33184379581667</v>
      </c>
      <c r="J17" s="114">
        <f t="shared" si="2"/>
        <v>509.93670502089117</v>
      </c>
      <c r="K17" s="114">
        <f t="shared" si="2"/>
        <v>536.77043916516175</v>
      </c>
      <c r="L17" s="114">
        <f t="shared" si="2"/>
        <v>494.47236849332097</v>
      </c>
      <c r="M17" s="114">
        <f t="shared" si="2"/>
        <v>723.23814962826179</v>
      </c>
      <c r="N17" s="114">
        <f t="shared" si="2"/>
        <v>329.83446189233217</v>
      </c>
      <c r="O17" s="114">
        <f t="shared" si="2"/>
        <v>-525.92440142233352</v>
      </c>
      <c r="P17" s="114">
        <f t="shared" si="2"/>
        <v>-1415.5157529720448</v>
      </c>
      <c r="Q17" s="114">
        <f t="shared" si="2"/>
        <v>-3446.3137340013905</v>
      </c>
      <c r="R17" s="114">
        <f t="shared" si="2"/>
        <v>-5568.6971799654593</v>
      </c>
      <c r="T17" s="40">
        <f t="shared" ref="T17" si="3">SUM(E17:I17)</f>
        <v>4289.8585002025984</v>
      </c>
    </row>
    <row r="18" spans="1:20">
      <c r="C18" s="112"/>
      <c r="D18" s="112"/>
      <c r="E18" s="112"/>
      <c r="F18" s="112"/>
      <c r="G18" s="112"/>
      <c r="H18" s="112"/>
      <c r="I18" s="112"/>
      <c r="J18" s="112"/>
      <c r="K18" s="112"/>
      <c r="L18" s="112"/>
      <c r="M18" s="112"/>
      <c r="N18" s="112"/>
    </row>
    <row r="19" spans="1:20" s="15" customFormat="1">
      <c r="A19" s="24" t="s">
        <v>192</v>
      </c>
    </row>
    <row r="20" spans="1:20">
      <c r="A20" t="s">
        <v>193</v>
      </c>
      <c r="B20" t="s">
        <v>194</v>
      </c>
      <c r="C20" s="9">
        <f>'NZ ETS cap'!D37-C17</f>
        <v>23535.515733647986</v>
      </c>
      <c r="D20" s="9">
        <f>'NZ ETS cap'!E37-D17</f>
        <v>20817.180730064771</v>
      </c>
      <c r="E20" s="9">
        <f>'NZ ETS cap'!F37-E17</f>
        <v>18115.012864213822</v>
      </c>
      <c r="F20" s="9">
        <f>'NZ ETS cap'!G37-F17</f>
        <v>15022.407653795353</v>
      </c>
      <c r="G20" s="9">
        <f>'NZ ETS cap'!H37-G17</f>
        <v>12525.496851311291</v>
      </c>
      <c r="H20" s="9">
        <f>'NZ ETS cap'!I37-H17</f>
        <v>10535.056438374611</v>
      </c>
      <c r="I20" s="9">
        <f ca="1">'NZ ETS cap'!J37-I17</f>
        <v>7124.9290483517134</v>
      </c>
      <c r="J20" s="9">
        <f ca="1">'NZ ETS cap'!K37-J17</f>
        <v>6146.6809386146379</v>
      </c>
      <c r="K20" s="9">
        <f ca="1">'NZ ETS cap'!L37-K17</f>
        <v>5262.8746975132553</v>
      </c>
      <c r="L20" s="9">
        <f ca="1">'NZ ETS cap'!M37-L17</f>
        <v>4226.5809310447048</v>
      </c>
      <c r="M20" s="9">
        <f ca="1">'NZ ETS cap'!N37-M17</f>
        <v>3374.9779035513761</v>
      </c>
      <c r="N20" s="9">
        <f>'NZ ETS cap'!O37-N17</f>
        <v>3591.6377466088934</v>
      </c>
      <c r="O20" s="9">
        <f>'NZ ETS cap'!P37-O17</f>
        <v>2660.3279672452959</v>
      </c>
      <c r="P20" s="9">
        <f>'NZ ETS cap'!Q37-P17</f>
        <v>1939.5967006494604</v>
      </c>
      <c r="Q20" s="9">
        <f>'NZ ETS cap'!R37-Q17</f>
        <v>2841.9179683689267</v>
      </c>
      <c r="R20" s="9">
        <f>'NZ ETS cap'!S37-R17</f>
        <v>3493.3550930557421</v>
      </c>
      <c r="T20" s="40">
        <f t="shared" ref="T20" ca="1" si="4">SUM(E20:I20)</f>
        <v>63322.902856046785</v>
      </c>
    </row>
    <row r="21" spans="1:20">
      <c r="C21" s="111"/>
      <c r="D21" s="111"/>
      <c r="E21" s="111"/>
      <c r="F21" s="111"/>
      <c r="G21" s="111"/>
      <c r="H21" s="111"/>
      <c r="I21" s="111"/>
      <c r="J21" s="111"/>
      <c r="K21" s="111"/>
      <c r="L21" s="111"/>
      <c r="M21" s="111"/>
    </row>
    <row r="22" spans="1:20" s="127" customFormat="1">
      <c r="A22" s="129" t="s">
        <v>195</v>
      </c>
    </row>
    <row r="23" spans="1:20">
      <c r="B23" t="s">
        <v>196</v>
      </c>
      <c r="C23" s="11">
        <v>1085.4291150988188</v>
      </c>
      <c r="D23" s="11">
        <v>1026.6448166881207</v>
      </c>
      <c r="E23" s="11">
        <v>1165.9041739412519</v>
      </c>
      <c r="F23" s="11">
        <v>998.48925973085659</v>
      </c>
      <c r="G23" s="11">
        <v>886.82359603985356</v>
      </c>
      <c r="H23" s="11">
        <v>755.18473830081234</v>
      </c>
      <c r="I23" s="11">
        <v>616.61969023779409</v>
      </c>
      <c r="J23" s="11">
        <v>616.26412790937832</v>
      </c>
      <c r="K23" s="11">
        <v>642.12844346872794</v>
      </c>
      <c r="L23" s="11">
        <v>603.61463234790233</v>
      </c>
      <c r="M23" s="11">
        <v>831.67357017289237</v>
      </c>
      <c r="N23" s="11">
        <v>418.48996126361016</v>
      </c>
      <c r="O23" s="11">
        <v>-450.48063032990979</v>
      </c>
      <c r="P23" s="11">
        <v>-1254.0775745202061</v>
      </c>
      <c r="Q23" s="11">
        <v>-3160.1838672042604</v>
      </c>
      <c r="R23" s="11">
        <v>-5242.7552461465511</v>
      </c>
      <c r="T23" s="40">
        <f t="shared" ref="T23:T27" si="5">SUM(E23:I23)</f>
        <v>4423.0214582505687</v>
      </c>
    </row>
    <row r="24" spans="1:20">
      <c r="B24" t="s">
        <v>197</v>
      </c>
      <c r="C24" s="11">
        <v>549.29844298409682</v>
      </c>
      <c r="D24" s="11">
        <v>523.88864110842269</v>
      </c>
      <c r="E24" s="11">
        <v>691.12803458930114</v>
      </c>
      <c r="F24" s="11">
        <v>520.6495648890392</v>
      </c>
      <c r="G24" s="11">
        <v>385.00264233363168</v>
      </c>
      <c r="H24" s="11">
        <v>224.42420120145457</v>
      </c>
      <c r="I24" s="11">
        <v>87.371752500729372</v>
      </c>
      <c r="J24" s="11">
        <v>104.87691051230641</v>
      </c>
      <c r="K24" s="11">
        <v>162.07596469242702</v>
      </c>
      <c r="L24" s="11">
        <v>146.9286177240221</v>
      </c>
      <c r="M24" s="11">
        <v>412.78570860787056</v>
      </c>
      <c r="N24" s="11">
        <v>67.364689407355627</v>
      </c>
      <c r="O24" s="11">
        <v>-772.40149971382266</v>
      </c>
      <c r="P24" s="11">
        <v>-1760.0394094464455</v>
      </c>
      <c r="Q24" s="11">
        <v>-3910.8618639947181</v>
      </c>
      <c r="R24" s="11">
        <v>-6022.1106364463922</v>
      </c>
      <c r="T24" s="40">
        <f t="shared" si="5"/>
        <v>1908.5761955141559</v>
      </c>
    </row>
    <row r="26" spans="1:20">
      <c r="B26" t="s">
        <v>198</v>
      </c>
      <c r="C26" s="111">
        <f t="shared" ref="C26:M26" si="6">C23-C14</f>
        <v>254.99892187383273</v>
      </c>
      <c r="D26" s="111">
        <f t="shared" si="6"/>
        <v>239.89306674720888</v>
      </c>
      <c r="E26" s="111">
        <f t="shared" si="6"/>
        <v>226.96536516237131</v>
      </c>
      <c r="F26" s="111">
        <f t="shared" si="6"/>
        <v>227.08668510966311</v>
      </c>
      <c r="G26" s="111">
        <f t="shared" si="6"/>
        <v>239.03496265560159</v>
      </c>
      <c r="H26" s="111">
        <f t="shared" si="6"/>
        <v>256.10804692345113</v>
      </c>
      <c r="I26" s="111">
        <f t="shared" si="6"/>
        <v>255.55983109536487</v>
      </c>
      <c r="J26" s="111">
        <f t="shared" si="6"/>
        <v>246.89489018896535</v>
      </c>
      <c r="K26" s="111">
        <f t="shared" si="6"/>
        <v>232.02962015345457</v>
      </c>
      <c r="L26" s="111">
        <f t="shared" si="6"/>
        <v>222.90225514776193</v>
      </c>
      <c r="M26" s="111">
        <f t="shared" si="6"/>
        <v>210.14346685397811</v>
      </c>
      <c r="N26" s="111">
        <f t="shared" ref="N26:R26" si="7">N23-N14</f>
        <v>184.82737334248966</v>
      </c>
      <c r="O26" s="111">
        <f t="shared" si="7"/>
        <v>168.86315654516795</v>
      </c>
      <c r="P26" s="111">
        <f t="shared" si="7"/>
        <v>252.33122947485504</v>
      </c>
      <c r="Q26" s="111">
        <f t="shared" si="7"/>
        <v>374.69928723519524</v>
      </c>
      <c r="R26" s="111">
        <f t="shared" si="7"/>
        <v>412.36990151588361</v>
      </c>
      <c r="T26" s="40">
        <f t="shared" si="5"/>
        <v>1204.754890946452</v>
      </c>
    </row>
    <row r="27" spans="1:20">
      <c r="B27" t="s">
        <v>199</v>
      </c>
      <c r="C27" s="111">
        <f t="shared" ref="C27:M27" si="8">C24-C14</f>
        <v>-281.13175024088923</v>
      </c>
      <c r="D27" s="111">
        <f t="shared" si="8"/>
        <v>-262.86310883248916</v>
      </c>
      <c r="E27" s="111">
        <f t="shared" si="8"/>
        <v>-247.81077418957943</v>
      </c>
      <c r="F27" s="111">
        <f t="shared" si="8"/>
        <v>-250.75300973215428</v>
      </c>
      <c r="G27" s="111">
        <f t="shared" si="8"/>
        <v>-262.78599105062028</v>
      </c>
      <c r="H27" s="111">
        <f t="shared" si="8"/>
        <v>-274.65249017590668</v>
      </c>
      <c r="I27" s="111">
        <f t="shared" si="8"/>
        <v>-273.68810664169985</v>
      </c>
      <c r="J27" s="111">
        <f t="shared" si="8"/>
        <v>-264.49232720810653</v>
      </c>
      <c r="K27" s="111">
        <f t="shared" si="8"/>
        <v>-248.02285862284634</v>
      </c>
      <c r="L27" s="111">
        <f t="shared" si="8"/>
        <v>-233.78375947611829</v>
      </c>
      <c r="M27" s="111">
        <f t="shared" si="8"/>
        <v>-208.7443947110437</v>
      </c>
      <c r="N27" s="111">
        <f t="shared" ref="N27:R27" si="9">N24-N14</f>
        <v>-166.29789851376486</v>
      </c>
      <c r="O27" s="111">
        <f t="shared" si="9"/>
        <v>-153.05771283874492</v>
      </c>
      <c r="P27" s="111">
        <f t="shared" si="9"/>
        <v>-253.63060545138433</v>
      </c>
      <c r="Q27" s="111">
        <f t="shared" si="9"/>
        <v>-375.97870955526241</v>
      </c>
      <c r="R27" s="111">
        <f t="shared" si="9"/>
        <v>-366.98548878395741</v>
      </c>
      <c r="T27" s="40">
        <f t="shared" si="5"/>
        <v>-1309.6903717899604</v>
      </c>
    </row>
    <row r="29" spans="1:20">
      <c r="B29" s="14"/>
      <c r="C29" s="14"/>
      <c r="D29" s="14"/>
      <c r="E29" s="14"/>
      <c r="F29" s="14"/>
      <c r="G29" s="14"/>
      <c r="H29" s="14"/>
      <c r="I29" s="14"/>
      <c r="J29" s="14"/>
      <c r="K29" s="14"/>
      <c r="L29" s="14"/>
      <c r="M29" s="14"/>
      <c r="N29" s="14"/>
      <c r="O29" s="14"/>
      <c r="P29" s="14"/>
      <c r="Q29" s="14"/>
      <c r="R29" s="14"/>
    </row>
    <row r="54" spans="3:18">
      <c r="C54" s="111"/>
      <c r="D54" s="111"/>
      <c r="E54" s="111"/>
      <c r="F54" s="111"/>
      <c r="G54" s="111"/>
      <c r="H54" s="111"/>
      <c r="I54" s="111"/>
      <c r="J54" s="111"/>
      <c r="K54" s="111"/>
      <c r="L54" s="111"/>
      <c r="M54" s="111"/>
      <c r="N54" s="111"/>
      <c r="O54" s="111"/>
      <c r="P54" s="111"/>
      <c r="Q54" s="111"/>
      <c r="R54" s="111"/>
    </row>
    <row r="55" spans="3:18">
      <c r="C55" s="111"/>
      <c r="D55" s="111"/>
      <c r="E55" s="111"/>
      <c r="F55" s="111"/>
      <c r="G55" s="111"/>
      <c r="H55" s="111"/>
      <c r="I55" s="111"/>
      <c r="J55" s="111"/>
      <c r="K55" s="111"/>
      <c r="L55" s="111"/>
      <c r="M55" s="111"/>
      <c r="N55" s="111"/>
      <c r="O55" s="111"/>
      <c r="P55" s="111"/>
      <c r="Q55" s="111"/>
      <c r="R55" s="111"/>
    </row>
  </sheetData>
  <pageMargins left="0.7" right="0.7" top="0.75" bottom="0.75" header="0.3" footer="0.3"/>
  <pageSetup paperSize="9" orientation="portrait" r:id="rId1"/>
  <headerFooter>
    <oddHeader>&amp;C&amp;"Calibri"&amp;9&amp;K000000 [IN-CONFIDENCE]&amp;1#_x000D_</oddHeader>
    <oddFooter>&amp;C_x000D_&amp;1#&amp;"Calibri"&amp;9&amp;K000000 [IN-CONFIDENCE]</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1798-E96E-460B-9642-56FD209338CE}">
  <sheetPr>
    <tabColor theme="7"/>
  </sheetPr>
  <dimension ref="A1:AD102"/>
  <sheetViews>
    <sheetView zoomScale="85" zoomScaleNormal="85" workbookViewId="0">
      <pane ySplit="1" topLeftCell="A2" activePane="bottomLeft" state="frozen"/>
      <selection pane="bottomLeft" activeCell="B33" sqref="B33"/>
    </sheetView>
  </sheetViews>
  <sheetFormatPr defaultColWidth="8.7109375" defaultRowHeight="15"/>
  <cols>
    <col min="1" max="1" width="17.7109375" customWidth="1"/>
    <col min="2" max="2" width="40.85546875" customWidth="1"/>
    <col min="3" max="19" width="19" customWidth="1"/>
    <col min="20" max="29" width="13.5703125" customWidth="1"/>
  </cols>
  <sheetData>
    <row r="1" spans="1:29" s="52" customFormat="1">
      <c r="A1" s="52" t="s">
        <v>20</v>
      </c>
      <c r="C1" s="408">
        <v>2024</v>
      </c>
      <c r="D1" s="270">
        <v>2025</v>
      </c>
      <c r="E1" s="270">
        <v>2026</v>
      </c>
      <c r="F1" s="270">
        <v>2027</v>
      </c>
      <c r="G1" s="270">
        <v>2028</v>
      </c>
      <c r="H1" s="270">
        <v>2029</v>
      </c>
      <c r="I1" s="270">
        <v>2030</v>
      </c>
      <c r="J1" s="270">
        <v>2031</v>
      </c>
      <c r="K1" s="270">
        <v>2032</v>
      </c>
      <c r="L1" s="270">
        <v>2033</v>
      </c>
      <c r="M1" s="270">
        <v>2034</v>
      </c>
      <c r="N1" s="270">
        <v>2035</v>
      </c>
      <c r="O1" s="52">
        <v>2036</v>
      </c>
      <c r="P1" s="52">
        <v>2037</v>
      </c>
      <c r="Q1" s="52">
        <v>2038</v>
      </c>
      <c r="R1" s="52">
        <v>2039</v>
      </c>
      <c r="S1" s="52">
        <v>2040</v>
      </c>
      <c r="T1" s="155">
        <v>2041</v>
      </c>
      <c r="U1" s="155">
        <v>2042</v>
      </c>
      <c r="V1" s="155">
        <v>2043</v>
      </c>
      <c r="W1" s="155">
        <v>2044</v>
      </c>
      <c r="X1" s="155">
        <v>2045</v>
      </c>
      <c r="Y1" s="155">
        <v>2046</v>
      </c>
      <c r="Z1" s="155">
        <v>2047</v>
      </c>
      <c r="AA1" s="155">
        <v>2048</v>
      </c>
      <c r="AB1" s="155">
        <v>2049</v>
      </c>
      <c r="AC1" s="155">
        <v>2050</v>
      </c>
    </row>
    <row r="2" spans="1:29" s="18" customFormat="1">
      <c r="C2" s="271"/>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row>
    <row r="3" spans="1:29">
      <c r="A3" s="30" t="s">
        <v>200</v>
      </c>
      <c r="B3" s="31"/>
      <c r="C3" s="21">
        <v>0.01</v>
      </c>
      <c r="D3" s="47" t="s">
        <v>201</v>
      </c>
      <c r="E3" s="47"/>
      <c r="F3" s="31"/>
      <c r="G3" s="31"/>
      <c r="H3" s="31"/>
      <c r="I3" s="31"/>
      <c r="J3" s="21">
        <v>0.02</v>
      </c>
      <c r="K3" s="127" t="s">
        <v>202</v>
      </c>
      <c r="L3" s="127"/>
      <c r="M3" s="127"/>
      <c r="N3" s="127"/>
      <c r="O3" s="127"/>
      <c r="P3" s="127"/>
      <c r="Q3" s="127"/>
      <c r="R3" s="127"/>
      <c r="S3" s="127"/>
      <c r="T3" s="21">
        <v>0.03</v>
      </c>
      <c r="U3" s="273" t="s">
        <v>202</v>
      </c>
      <c r="V3" s="273"/>
      <c r="W3" s="273"/>
      <c r="X3" s="273"/>
      <c r="Y3" s="274"/>
      <c r="Z3" s="273"/>
      <c r="AA3" s="273"/>
      <c r="AB3" s="273"/>
      <c r="AC3" s="273"/>
    </row>
    <row r="4" spans="1:29">
      <c r="B4" t="s">
        <v>203</v>
      </c>
      <c r="C4" s="43">
        <v>0.86</v>
      </c>
      <c r="D4" s="43">
        <f t="shared" ref="D4:I5" si="0">C4-$C$3</f>
        <v>0.85</v>
      </c>
      <c r="E4" s="43">
        <f t="shared" si="0"/>
        <v>0.84</v>
      </c>
      <c r="F4" s="43">
        <f t="shared" si="0"/>
        <v>0.83</v>
      </c>
      <c r="G4" s="43">
        <f t="shared" si="0"/>
        <v>0.82</v>
      </c>
      <c r="H4" s="43">
        <f t="shared" si="0"/>
        <v>0.80999999999999994</v>
      </c>
      <c r="I4" s="43">
        <f t="shared" si="0"/>
        <v>0.79999999999999993</v>
      </c>
      <c r="J4" s="43">
        <f t="shared" ref="J4:S5" si="1">I4-$J$3</f>
        <v>0.77999999999999992</v>
      </c>
      <c r="K4" s="43">
        <f t="shared" si="1"/>
        <v>0.7599999999999999</v>
      </c>
      <c r="L4" s="43">
        <f t="shared" si="1"/>
        <v>0.73999999999999988</v>
      </c>
      <c r="M4" s="43">
        <f t="shared" si="1"/>
        <v>0.71999999999999986</v>
      </c>
      <c r="N4" s="43">
        <f t="shared" si="1"/>
        <v>0.69999999999999984</v>
      </c>
      <c r="O4" s="43">
        <f t="shared" si="1"/>
        <v>0.67999999999999983</v>
      </c>
      <c r="P4" s="43">
        <f t="shared" si="1"/>
        <v>0.65999999999999981</v>
      </c>
      <c r="Q4" s="43">
        <f t="shared" si="1"/>
        <v>0.63999999999999979</v>
      </c>
      <c r="R4" s="43">
        <f t="shared" si="1"/>
        <v>0.61999999999999977</v>
      </c>
      <c r="S4" s="43">
        <f t="shared" si="1"/>
        <v>0.59999999999999976</v>
      </c>
      <c r="T4" s="43">
        <f t="shared" ref="T4:AC5" si="2">S4-$T$3</f>
        <v>0.56999999999999973</v>
      </c>
      <c r="U4" s="43">
        <f t="shared" si="2"/>
        <v>0.5399999999999997</v>
      </c>
      <c r="V4" s="43">
        <f t="shared" si="2"/>
        <v>0.50999999999999968</v>
      </c>
      <c r="W4" s="43">
        <f t="shared" si="2"/>
        <v>0.47999999999999965</v>
      </c>
      <c r="X4" s="43">
        <f t="shared" si="2"/>
        <v>0.44999999999999962</v>
      </c>
      <c r="Y4" s="43">
        <f t="shared" si="2"/>
        <v>0.4199999999999996</v>
      </c>
      <c r="Z4" s="43">
        <f t="shared" si="2"/>
        <v>0.38999999999999957</v>
      </c>
      <c r="AA4" s="43">
        <f t="shared" si="2"/>
        <v>0.35999999999999954</v>
      </c>
      <c r="AB4" s="43">
        <f t="shared" si="2"/>
        <v>0.32999999999999952</v>
      </c>
      <c r="AC4" s="43">
        <f t="shared" si="2"/>
        <v>0.29999999999999949</v>
      </c>
    </row>
    <row r="5" spans="1:29" ht="18.75" customHeight="1">
      <c r="B5" t="s">
        <v>204</v>
      </c>
      <c r="C5" s="43">
        <v>0.56000000000000005</v>
      </c>
      <c r="D5" s="43">
        <f t="shared" si="0"/>
        <v>0.55000000000000004</v>
      </c>
      <c r="E5" s="43">
        <f t="shared" si="0"/>
        <v>0.54</v>
      </c>
      <c r="F5" s="43">
        <f t="shared" si="0"/>
        <v>0.53</v>
      </c>
      <c r="G5" s="43">
        <f t="shared" si="0"/>
        <v>0.52</v>
      </c>
      <c r="H5" s="43">
        <f t="shared" si="0"/>
        <v>0.51</v>
      </c>
      <c r="I5" s="43">
        <f t="shared" si="0"/>
        <v>0.5</v>
      </c>
      <c r="J5" s="43">
        <f t="shared" si="1"/>
        <v>0.48</v>
      </c>
      <c r="K5" s="43">
        <f t="shared" si="1"/>
        <v>0.45999999999999996</v>
      </c>
      <c r="L5" s="43">
        <f t="shared" si="1"/>
        <v>0.43999999999999995</v>
      </c>
      <c r="M5" s="43">
        <f t="shared" si="1"/>
        <v>0.41999999999999993</v>
      </c>
      <c r="N5" s="43">
        <f t="shared" si="1"/>
        <v>0.39999999999999991</v>
      </c>
      <c r="O5" s="43">
        <f t="shared" si="1"/>
        <v>0.37999999999999989</v>
      </c>
      <c r="P5" s="43">
        <f t="shared" si="1"/>
        <v>0.35999999999999988</v>
      </c>
      <c r="Q5" s="43">
        <f t="shared" si="1"/>
        <v>0.33999999999999986</v>
      </c>
      <c r="R5" s="43">
        <f t="shared" si="1"/>
        <v>0.31999999999999984</v>
      </c>
      <c r="S5" s="43">
        <f t="shared" si="1"/>
        <v>0.29999999999999982</v>
      </c>
      <c r="T5" s="43">
        <f t="shared" si="2"/>
        <v>0.2699999999999998</v>
      </c>
      <c r="U5" s="43">
        <f t="shared" si="2"/>
        <v>0.2399999999999998</v>
      </c>
      <c r="V5" s="43">
        <f t="shared" si="2"/>
        <v>0.2099999999999998</v>
      </c>
      <c r="W5" s="43">
        <f t="shared" si="2"/>
        <v>0.1799999999999998</v>
      </c>
      <c r="X5" s="43">
        <f t="shared" si="2"/>
        <v>0.1499999999999998</v>
      </c>
      <c r="Y5" s="43">
        <f t="shared" si="2"/>
        <v>0.1199999999999998</v>
      </c>
      <c r="Z5" s="43">
        <f t="shared" si="2"/>
        <v>8.9999999999999802E-2</v>
      </c>
      <c r="AA5" s="43">
        <f t="shared" si="2"/>
        <v>5.9999999999999803E-2</v>
      </c>
      <c r="AB5" s="43">
        <f t="shared" si="2"/>
        <v>2.9999999999999805E-2</v>
      </c>
      <c r="AC5" s="43">
        <f t="shared" si="2"/>
        <v>-1.9428902930940239E-16</v>
      </c>
    </row>
    <row r="6" spans="1:29" ht="18.75" customHeight="1">
      <c r="C6" s="25"/>
      <c r="D6" s="25"/>
      <c r="E6" s="25"/>
      <c r="F6" s="25"/>
      <c r="G6" s="25"/>
      <c r="H6" s="25"/>
      <c r="I6" s="25"/>
      <c r="J6" s="25"/>
      <c r="K6" s="25"/>
      <c r="L6" s="25"/>
      <c r="M6" s="25"/>
      <c r="N6" s="25"/>
      <c r="O6" s="25"/>
      <c r="P6" s="25"/>
      <c r="Q6" s="25"/>
      <c r="R6" s="25"/>
      <c r="S6" s="25"/>
      <c r="T6" s="26"/>
      <c r="U6" s="26"/>
      <c r="V6" s="26"/>
      <c r="W6" s="26"/>
      <c r="X6" s="26"/>
      <c r="Y6" s="26"/>
      <c r="Z6" s="26"/>
      <c r="AA6" s="26"/>
      <c r="AB6" s="26"/>
      <c r="AC6" s="26"/>
    </row>
    <row r="7" spans="1:29" s="49" customFormat="1" ht="18.75" customHeight="1">
      <c r="A7" s="34" t="s">
        <v>205</v>
      </c>
      <c r="B7" s="275" t="s">
        <v>206</v>
      </c>
      <c r="C7" s="179">
        <v>731.27599999999995</v>
      </c>
      <c r="D7" s="111">
        <f>(($C7/$C$4)*1)*D$4</f>
        <v>722.7727906976744</v>
      </c>
      <c r="E7" s="111">
        <f t="shared" ref="D7:S13" si="3">(($C7/$C$4)*1)*E$4</f>
        <v>714.26958139534884</v>
      </c>
      <c r="F7" s="111">
        <f t="shared" si="3"/>
        <v>705.76637209302316</v>
      </c>
      <c r="G7" s="111">
        <f t="shared" si="3"/>
        <v>697.26316279069761</v>
      </c>
      <c r="H7" s="111">
        <f t="shared" si="3"/>
        <v>688.75995348837205</v>
      </c>
      <c r="I7" s="111">
        <f t="shared" si="3"/>
        <v>680.25674418604649</v>
      </c>
      <c r="J7" s="111">
        <f t="shared" si="3"/>
        <v>663.25032558139526</v>
      </c>
      <c r="K7" s="111">
        <f t="shared" si="3"/>
        <v>646.24390697674403</v>
      </c>
      <c r="L7" s="111">
        <f t="shared" si="3"/>
        <v>629.23748837209291</v>
      </c>
      <c r="M7" s="111">
        <f t="shared" si="3"/>
        <v>612.23106976744168</v>
      </c>
      <c r="N7" s="111">
        <f t="shared" si="3"/>
        <v>595.22465116279056</v>
      </c>
      <c r="O7" s="111">
        <f t="shared" si="3"/>
        <v>578.21823255813933</v>
      </c>
      <c r="P7" s="111">
        <f t="shared" si="3"/>
        <v>561.21181395348822</v>
      </c>
      <c r="Q7" s="111">
        <f t="shared" si="3"/>
        <v>544.20539534883699</v>
      </c>
      <c r="R7" s="111">
        <f t="shared" si="3"/>
        <v>527.19897674418587</v>
      </c>
      <c r="S7" s="111">
        <f t="shared" si="3"/>
        <v>510.19255813953464</v>
      </c>
      <c r="T7" s="111">
        <f t="shared" ref="T7:AC13" si="4">(($C7/$C$4)*1)*T$4</f>
        <v>484.68293023255791</v>
      </c>
      <c r="U7" s="111">
        <f t="shared" si="4"/>
        <v>459.17330232558112</v>
      </c>
      <c r="V7" s="111">
        <f t="shared" si="4"/>
        <v>433.66367441860439</v>
      </c>
      <c r="W7" s="111">
        <f t="shared" si="4"/>
        <v>408.1540465116276</v>
      </c>
      <c r="X7" s="111">
        <f t="shared" si="4"/>
        <v>382.64441860465081</v>
      </c>
      <c r="Y7" s="111">
        <f t="shared" si="4"/>
        <v>357.13479069767408</v>
      </c>
      <c r="Z7" s="111">
        <f t="shared" si="4"/>
        <v>331.62516279069729</v>
      </c>
      <c r="AA7" s="111">
        <f t="shared" si="4"/>
        <v>306.11553488372056</v>
      </c>
      <c r="AB7" s="111">
        <f t="shared" si="4"/>
        <v>280.60590697674377</v>
      </c>
      <c r="AC7" s="111">
        <f t="shared" si="4"/>
        <v>255.09627906976701</v>
      </c>
    </row>
    <row r="8" spans="1:29" s="49" customFormat="1" ht="18.75" customHeight="1">
      <c r="A8" s="16"/>
      <c r="B8" s="275" t="s">
        <v>207</v>
      </c>
      <c r="C8" s="179">
        <v>604.20899999999995</v>
      </c>
      <c r="D8" s="111">
        <f t="shared" si="3"/>
        <v>597.18331395348832</v>
      </c>
      <c r="E8" s="111">
        <f t="shared" si="3"/>
        <v>590.1576279069767</v>
      </c>
      <c r="F8" s="111">
        <f t="shared" si="3"/>
        <v>583.13194186046508</v>
      </c>
      <c r="G8" s="111">
        <f t="shared" si="3"/>
        <v>576.10625581395345</v>
      </c>
      <c r="H8" s="111">
        <f t="shared" si="3"/>
        <v>569.08056976744183</v>
      </c>
      <c r="I8" s="111">
        <f t="shared" si="3"/>
        <v>562.05488372093021</v>
      </c>
      <c r="J8" s="111">
        <f t="shared" si="3"/>
        <v>548.00351162790696</v>
      </c>
      <c r="K8" s="111">
        <f t="shared" si="3"/>
        <v>533.9521395348836</v>
      </c>
      <c r="L8" s="111">
        <f t="shared" si="3"/>
        <v>519.90076744186035</v>
      </c>
      <c r="M8" s="111">
        <f t="shared" si="3"/>
        <v>505.84939534883711</v>
      </c>
      <c r="N8" s="111">
        <f t="shared" si="3"/>
        <v>491.79802325581386</v>
      </c>
      <c r="O8" s="111">
        <f t="shared" si="3"/>
        <v>477.74665116279056</v>
      </c>
      <c r="P8" s="111">
        <f t="shared" si="3"/>
        <v>463.69527906976731</v>
      </c>
      <c r="Q8" s="111">
        <f t="shared" si="3"/>
        <v>449.64390697674406</v>
      </c>
      <c r="R8" s="111">
        <f t="shared" si="3"/>
        <v>435.59253488372076</v>
      </c>
      <c r="S8" s="111">
        <f t="shared" si="3"/>
        <v>421.54116279069751</v>
      </c>
      <c r="T8" s="111">
        <f t="shared" si="4"/>
        <v>400.46410465116259</v>
      </c>
      <c r="U8" s="111">
        <f t="shared" si="4"/>
        <v>379.38704651162772</v>
      </c>
      <c r="V8" s="111">
        <f t="shared" si="4"/>
        <v>358.30998837209279</v>
      </c>
      <c r="W8" s="111">
        <f t="shared" si="4"/>
        <v>337.23293023255792</v>
      </c>
      <c r="X8" s="111">
        <f t="shared" si="4"/>
        <v>316.15587209302299</v>
      </c>
      <c r="Y8" s="111">
        <f t="shared" si="4"/>
        <v>295.07881395348807</v>
      </c>
      <c r="Z8" s="111">
        <f t="shared" si="4"/>
        <v>274.0017558139532</v>
      </c>
      <c r="AA8" s="111">
        <f t="shared" si="4"/>
        <v>252.92469767441827</v>
      </c>
      <c r="AB8" s="111">
        <f t="shared" si="4"/>
        <v>231.84763953488337</v>
      </c>
      <c r="AC8" s="111">
        <f t="shared" si="4"/>
        <v>210.77058139534847</v>
      </c>
    </row>
    <row r="9" spans="1:29" s="49" customFormat="1" ht="18.75" customHeight="1">
      <c r="A9" s="16"/>
      <c r="B9" s="275" t="s">
        <v>208</v>
      </c>
      <c r="C9" s="179">
        <v>1612.7329999999999</v>
      </c>
      <c r="D9" s="111">
        <f t="shared" si="3"/>
        <v>1593.9802906976745</v>
      </c>
      <c r="E9" s="111">
        <f t="shared" si="3"/>
        <v>1575.2275813953488</v>
      </c>
      <c r="F9" s="111">
        <f>(($C9/$C$4)*1)*F$4</f>
        <v>1556.4748720930231</v>
      </c>
      <c r="G9" s="111">
        <f t="shared" si="3"/>
        <v>1537.7221627906977</v>
      </c>
      <c r="H9" s="111">
        <f t="shared" si="3"/>
        <v>1518.969453488372</v>
      </c>
      <c r="I9" s="111">
        <f t="shared" si="3"/>
        <v>1500.2167441860463</v>
      </c>
      <c r="J9" s="111">
        <f t="shared" si="3"/>
        <v>1462.7113255813952</v>
      </c>
      <c r="K9" s="111">
        <f t="shared" si="3"/>
        <v>1425.205906976744</v>
      </c>
      <c r="L9" s="111">
        <f t="shared" si="3"/>
        <v>1387.7004883720929</v>
      </c>
      <c r="M9" s="111">
        <f t="shared" si="3"/>
        <v>1350.1950697674415</v>
      </c>
      <c r="N9" s="111">
        <f t="shared" si="3"/>
        <v>1312.6896511627904</v>
      </c>
      <c r="O9" s="111">
        <f t="shared" si="3"/>
        <v>1275.1842325581392</v>
      </c>
      <c r="P9" s="111">
        <f t="shared" si="3"/>
        <v>1237.6788139534881</v>
      </c>
      <c r="Q9" s="111">
        <f t="shared" si="3"/>
        <v>1200.1733953488367</v>
      </c>
      <c r="R9" s="111">
        <f t="shared" si="3"/>
        <v>1162.6679767441856</v>
      </c>
      <c r="S9" s="111">
        <f t="shared" si="3"/>
        <v>1125.1625581395344</v>
      </c>
      <c r="T9" s="111">
        <f t="shared" si="4"/>
        <v>1068.9044302325576</v>
      </c>
      <c r="U9" s="111">
        <f t="shared" si="4"/>
        <v>1012.6463023255808</v>
      </c>
      <c r="V9" s="111">
        <f t="shared" si="4"/>
        <v>956.38817441860408</v>
      </c>
      <c r="W9" s="111">
        <f t="shared" si="4"/>
        <v>900.13004651162726</v>
      </c>
      <c r="X9" s="111">
        <f t="shared" si="4"/>
        <v>843.87191860465043</v>
      </c>
      <c r="Y9" s="111">
        <f t="shared" si="4"/>
        <v>787.61379069767372</v>
      </c>
      <c r="Z9" s="111">
        <f t="shared" si="4"/>
        <v>731.3556627906969</v>
      </c>
      <c r="AA9" s="111">
        <f t="shared" si="4"/>
        <v>675.09753488372007</v>
      </c>
      <c r="AB9" s="111">
        <f t="shared" si="4"/>
        <v>618.83940697674325</v>
      </c>
      <c r="AC9" s="111">
        <f t="shared" si="4"/>
        <v>562.58127906976654</v>
      </c>
    </row>
    <row r="10" spans="1:29" s="49" customFormat="1" ht="18.75" customHeight="1">
      <c r="A10" s="16"/>
      <c r="B10" s="275" t="s">
        <v>209</v>
      </c>
      <c r="C10" s="179">
        <v>473.815</v>
      </c>
      <c r="D10" s="111">
        <f t="shared" si="3"/>
        <v>468.30552325581391</v>
      </c>
      <c r="E10" s="111">
        <f t="shared" si="3"/>
        <v>462.79604651162788</v>
      </c>
      <c r="F10" s="111">
        <f t="shared" si="3"/>
        <v>457.28656976744179</v>
      </c>
      <c r="G10" s="111">
        <f t="shared" si="3"/>
        <v>451.77709302325576</v>
      </c>
      <c r="H10" s="111">
        <f t="shared" si="3"/>
        <v>446.26761627906973</v>
      </c>
      <c r="I10" s="111">
        <f t="shared" si="3"/>
        <v>440.75813953488364</v>
      </c>
      <c r="J10" s="111">
        <f t="shared" si="3"/>
        <v>429.73918604651152</v>
      </c>
      <c r="K10" s="111">
        <f t="shared" si="3"/>
        <v>418.72023255813946</v>
      </c>
      <c r="L10" s="111">
        <f t="shared" si="3"/>
        <v>407.70127906976734</v>
      </c>
      <c r="M10" s="111">
        <f t="shared" si="3"/>
        <v>396.68232558139522</v>
      </c>
      <c r="N10" s="111">
        <f t="shared" si="3"/>
        <v>385.66337209302316</v>
      </c>
      <c r="O10" s="111">
        <f t="shared" si="3"/>
        <v>374.64441860465104</v>
      </c>
      <c r="P10" s="111">
        <f t="shared" si="3"/>
        <v>363.62546511627892</v>
      </c>
      <c r="Q10" s="111">
        <f t="shared" si="3"/>
        <v>352.60651162790685</v>
      </c>
      <c r="R10" s="111">
        <f t="shared" si="3"/>
        <v>341.58755813953474</v>
      </c>
      <c r="S10" s="111">
        <f t="shared" si="3"/>
        <v>330.56860465116262</v>
      </c>
      <c r="T10" s="111">
        <f t="shared" si="4"/>
        <v>314.04017441860447</v>
      </c>
      <c r="U10" s="111">
        <f t="shared" si="4"/>
        <v>297.51174418604631</v>
      </c>
      <c r="V10" s="111">
        <f t="shared" si="4"/>
        <v>280.98331395348816</v>
      </c>
      <c r="W10" s="111">
        <f t="shared" si="4"/>
        <v>264.45488372093001</v>
      </c>
      <c r="X10" s="111">
        <f t="shared" si="4"/>
        <v>247.92645348837186</v>
      </c>
      <c r="Y10" s="111">
        <f t="shared" si="4"/>
        <v>231.39802325581371</v>
      </c>
      <c r="Z10" s="111">
        <f t="shared" si="4"/>
        <v>214.86959302325556</v>
      </c>
      <c r="AA10" s="111">
        <f t="shared" si="4"/>
        <v>198.34116279069741</v>
      </c>
      <c r="AB10" s="111">
        <f t="shared" si="4"/>
        <v>181.81273255813926</v>
      </c>
      <c r="AC10" s="111">
        <f t="shared" si="4"/>
        <v>165.28430232558111</v>
      </c>
    </row>
    <row r="11" spans="1:29" s="49" customFormat="1" ht="18.75" customHeight="1">
      <c r="A11" s="16"/>
      <c r="B11" s="275" t="s">
        <v>210</v>
      </c>
      <c r="C11" s="179">
        <v>22.27</v>
      </c>
      <c r="D11" s="111">
        <f t="shared" si="3"/>
        <v>22.011046511627907</v>
      </c>
      <c r="E11" s="111">
        <f t="shared" si="3"/>
        <v>21.752093023255814</v>
      </c>
      <c r="F11" s="111">
        <f t="shared" si="3"/>
        <v>21.493139534883721</v>
      </c>
      <c r="G11" s="111">
        <f t="shared" si="3"/>
        <v>21.234186046511624</v>
      </c>
      <c r="H11" s="111">
        <f t="shared" si="3"/>
        <v>20.975232558139531</v>
      </c>
      <c r="I11" s="111">
        <f t="shared" si="3"/>
        <v>20.716279069767438</v>
      </c>
      <c r="J11" s="111">
        <f t="shared" si="3"/>
        <v>20.198372093023252</v>
      </c>
      <c r="K11" s="111">
        <f t="shared" si="3"/>
        <v>19.680465116279066</v>
      </c>
      <c r="L11" s="111">
        <f t="shared" si="3"/>
        <v>19.16255813953488</v>
      </c>
      <c r="M11" s="111">
        <f t="shared" si="3"/>
        <v>18.644651162790694</v>
      </c>
      <c r="N11" s="111">
        <f t="shared" si="3"/>
        <v>18.126744186046508</v>
      </c>
      <c r="O11" s="111">
        <f t="shared" si="3"/>
        <v>17.608837209302319</v>
      </c>
      <c r="P11" s="111">
        <f t="shared" si="3"/>
        <v>17.090930232558133</v>
      </c>
      <c r="Q11" s="111">
        <f t="shared" si="3"/>
        <v>16.573023255813947</v>
      </c>
      <c r="R11" s="111">
        <f t="shared" si="3"/>
        <v>16.055116279069761</v>
      </c>
      <c r="S11" s="111">
        <f t="shared" si="3"/>
        <v>15.537209302325575</v>
      </c>
      <c r="T11" s="111">
        <f t="shared" si="4"/>
        <v>14.760348837209294</v>
      </c>
      <c r="U11" s="111">
        <f t="shared" si="4"/>
        <v>13.983488372093015</v>
      </c>
      <c r="V11" s="111">
        <f>(($C11/$C$4)*1)*V$4</f>
        <v>13.206627906976735</v>
      </c>
      <c r="W11" s="111">
        <f t="shared" si="4"/>
        <v>12.429767441860456</v>
      </c>
      <c r="X11" s="111">
        <f t="shared" si="4"/>
        <v>11.652906976744175</v>
      </c>
      <c r="Y11" s="111">
        <f t="shared" si="4"/>
        <v>10.876046511627896</v>
      </c>
      <c r="Z11" s="111">
        <f t="shared" si="4"/>
        <v>10.099186046511617</v>
      </c>
      <c r="AA11" s="111">
        <f t="shared" si="4"/>
        <v>9.3223255813953365</v>
      </c>
      <c r="AB11" s="111">
        <f t="shared" si="4"/>
        <v>8.5454651162790576</v>
      </c>
      <c r="AC11" s="111">
        <f t="shared" si="4"/>
        <v>7.7686046511627769</v>
      </c>
    </row>
    <row r="12" spans="1:29" s="49" customFormat="1" ht="18.75" customHeight="1">
      <c r="A12" s="16"/>
      <c r="B12" s="275" t="s">
        <v>211</v>
      </c>
      <c r="C12" s="179">
        <v>889.91700000000003</v>
      </c>
      <c r="D12" s="111">
        <f t="shared" si="3"/>
        <v>879.56912790697675</v>
      </c>
      <c r="E12" s="111">
        <f t="shared" si="3"/>
        <v>869.22125581395358</v>
      </c>
      <c r="F12" s="111">
        <f t="shared" si="3"/>
        <v>858.87338372093029</v>
      </c>
      <c r="G12" s="111">
        <f t="shared" si="3"/>
        <v>848.52551162790701</v>
      </c>
      <c r="H12" s="111">
        <f t="shared" si="3"/>
        <v>838.17763953488372</v>
      </c>
      <c r="I12" s="111">
        <f t="shared" si="3"/>
        <v>827.82976744186044</v>
      </c>
      <c r="J12" s="111">
        <f t="shared" si="3"/>
        <v>807.13402325581399</v>
      </c>
      <c r="K12" s="111">
        <f t="shared" si="3"/>
        <v>786.43827906976742</v>
      </c>
      <c r="L12" s="111">
        <f t="shared" si="3"/>
        <v>765.74253488372085</v>
      </c>
      <c r="M12" s="111">
        <f t="shared" si="3"/>
        <v>745.04679069767428</v>
      </c>
      <c r="N12" s="111">
        <f t="shared" si="3"/>
        <v>724.35104651162783</v>
      </c>
      <c r="O12" s="111">
        <f t="shared" si="3"/>
        <v>703.65530232558126</v>
      </c>
      <c r="P12" s="111">
        <f t="shared" si="3"/>
        <v>682.95955813953469</v>
      </c>
      <c r="Q12" s="111">
        <f t="shared" si="3"/>
        <v>662.26381395348824</v>
      </c>
      <c r="R12" s="111">
        <f t="shared" si="3"/>
        <v>641.56806976744167</v>
      </c>
      <c r="S12" s="111">
        <f t="shared" si="3"/>
        <v>620.8723255813951</v>
      </c>
      <c r="T12" s="111">
        <f t="shared" si="4"/>
        <v>589.82870930232536</v>
      </c>
      <c r="U12" s="111">
        <f t="shared" si="4"/>
        <v>558.78509302325551</v>
      </c>
      <c r="V12" s="111">
        <f t="shared" si="4"/>
        <v>527.74147674418577</v>
      </c>
      <c r="W12" s="111">
        <f t="shared" si="4"/>
        <v>496.69786046511598</v>
      </c>
      <c r="X12" s="111">
        <f t="shared" si="4"/>
        <v>465.65424418604618</v>
      </c>
      <c r="Y12" s="111">
        <f t="shared" si="4"/>
        <v>434.61062790697633</v>
      </c>
      <c r="Z12" s="111">
        <f t="shared" si="4"/>
        <v>403.56701162790654</v>
      </c>
      <c r="AA12" s="111">
        <f t="shared" si="4"/>
        <v>372.52339534883674</v>
      </c>
      <c r="AB12" s="111">
        <f t="shared" si="4"/>
        <v>341.47977906976695</v>
      </c>
      <c r="AC12" s="111">
        <f t="shared" si="4"/>
        <v>310.43616279069715</v>
      </c>
    </row>
    <row r="13" spans="1:29" s="49" customFormat="1" ht="18.75" customHeight="1">
      <c r="A13" s="16"/>
      <c r="B13" s="275" t="s">
        <v>212</v>
      </c>
      <c r="C13" s="179">
        <v>315.101</v>
      </c>
      <c r="D13" s="111">
        <f t="shared" si="3"/>
        <v>311.43703488372091</v>
      </c>
      <c r="E13" s="111">
        <f t="shared" si="3"/>
        <v>307.77306976744188</v>
      </c>
      <c r="F13" s="111">
        <f t="shared" si="3"/>
        <v>304.1091046511628</v>
      </c>
      <c r="G13" s="111">
        <f t="shared" si="3"/>
        <v>300.44513953488371</v>
      </c>
      <c r="H13" s="111">
        <f t="shared" si="3"/>
        <v>296.78117441860462</v>
      </c>
      <c r="I13" s="111">
        <f t="shared" si="3"/>
        <v>293.11720930232559</v>
      </c>
      <c r="J13" s="111">
        <f t="shared" si="3"/>
        <v>285.78927906976742</v>
      </c>
      <c r="K13" s="111">
        <f t="shared" si="3"/>
        <v>278.4613488372093</v>
      </c>
      <c r="L13" s="111">
        <f t="shared" si="3"/>
        <v>271.13341860465113</v>
      </c>
      <c r="M13" s="111">
        <f t="shared" si="3"/>
        <v>263.80548837209301</v>
      </c>
      <c r="N13" s="111">
        <f t="shared" si="3"/>
        <v>256.47755813953484</v>
      </c>
      <c r="O13" s="111">
        <f t="shared" si="3"/>
        <v>249.14962790697669</v>
      </c>
      <c r="P13" s="111">
        <f t="shared" si="3"/>
        <v>241.82169767441854</v>
      </c>
      <c r="Q13" s="111">
        <f t="shared" si="3"/>
        <v>234.4937674418604</v>
      </c>
      <c r="R13" s="111">
        <f t="shared" si="3"/>
        <v>227.16583720930225</v>
      </c>
      <c r="S13" s="111">
        <f t="shared" si="3"/>
        <v>219.83790697674411</v>
      </c>
      <c r="T13" s="111">
        <f t="shared" si="4"/>
        <v>208.84601162790688</v>
      </c>
      <c r="U13" s="111">
        <f t="shared" si="4"/>
        <v>197.85411627906967</v>
      </c>
      <c r="V13" s="111">
        <f>(($C13/$C$4)*1)*V$4</f>
        <v>186.86222093023244</v>
      </c>
      <c r="W13" s="111">
        <f t="shared" si="4"/>
        <v>175.87032558139524</v>
      </c>
      <c r="X13" s="111">
        <f t="shared" si="4"/>
        <v>164.878430232558</v>
      </c>
      <c r="Y13" s="111">
        <f t="shared" si="4"/>
        <v>153.8865348837208</v>
      </c>
      <c r="Z13" s="111">
        <f t="shared" si="4"/>
        <v>142.89463953488357</v>
      </c>
      <c r="AA13" s="111">
        <f t="shared" si="4"/>
        <v>131.90274418604636</v>
      </c>
      <c r="AB13" s="111">
        <f t="shared" si="4"/>
        <v>120.91084883720913</v>
      </c>
      <c r="AC13" s="111">
        <f t="shared" si="4"/>
        <v>109.91895348837191</v>
      </c>
    </row>
    <row r="14" spans="1:29" s="136" customFormat="1" ht="18.75" customHeight="1">
      <c r="A14" s="19" t="s">
        <v>213</v>
      </c>
      <c r="B14" s="276" t="s">
        <v>214</v>
      </c>
      <c r="C14" s="179">
        <v>57.127000000000002</v>
      </c>
      <c r="D14" s="111">
        <f>(($C14/$C$5)*1)*D$5</f>
        <v>56.106874999999995</v>
      </c>
      <c r="E14" s="111">
        <f t="shared" ref="E14:AC17" si="5">(($C14/$C$5)*1)*E$5</f>
        <v>55.086749999999995</v>
      </c>
      <c r="F14" s="111">
        <f t="shared" si="5"/>
        <v>54.066624999999995</v>
      </c>
      <c r="G14" s="111">
        <f t="shared" si="5"/>
        <v>53.046499999999995</v>
      </c>
      <c r="H14" s="111">
        <f t="shared" si="5"/>
        <v>52.026374999999994</v>
      </c>
      <c r="I14" s="111">
        <f t="shared" si="5"/>
        <v>51.006249999999994</v>
      </c>
      <c r="J14" s="111">
        <f t="shared" si="5"/>
        <v>48.965999999999994</v>
      </c>
      <c r="K14" s="111">
        <f t="shared" si="5"/>
        <v>46.925749999999994</v>
      </c>
      <c r="L14" s="111">
        <f t="shared" si="5"/>
        <v>44.885499999999986</v>
      </c>
      <c r="M14" s="111">
        <f t="shared" si="5"/>
        <v>42.845249999999986</v>
      </c>
      <c r="N14" s="111">
        <f t="shared" si="5"/>
        <v>40.804999999999986</v>
      </c>
      <c r="O14" s="111">
        <f t="shared" si="5"/>
        <v>38.764749999999985</v>
      </c>
      <c r="P14" s="111">
        <f t="shared" si="5"/>
        <v>36.724499999999985</v>
      </c>
      <c r="Q14" s="111">
        <f t="shared" si="5"/>
        <v>34.684249999999984</v>
      </c>
      <c r="R14" s="111">
        <f t="shared" si="5"/>
        <v>32.643999999999977</v>
      </c>
      <c r="S14" s="111">
        <f t="shared" si="5"/>
        <v>30.603749999999977</v>
      </c>
      <c r="T14" s="111">
        <f t="shared" si="5"/>
        <v>27.543374999999976</v>
      </c>
      <c r="U14" s="111">
        <f t="shared" si="5"/>
        <v>24.482999999999976</v>
      </c>
      <c r="V14" s="111">
        <f t="shared" si="5"/>
        <v>21.422624999999979</v>
      </c>
      <c r="W14" s="111">
        <f t="shared" si="5"/>
        <v>18.362249999999978</v>
      </c>
      <c r="X14" s="111">
        <f t="shared" si="5"/>
        <v>15.301874999999978</v>
      </c>
      <c r="Y14" s="111">
        <f t="shared" si="5"/>
        <v>12.241499999999979</v>
      </c>
      <c r="Z14" s="111">
        <f t="shared" si="5"/>
        <v>9.1811249999999784</v>
      </c>
      <c r="AA14" s="111">
        <f t="shared" si="5"/>
        <v>6.1207499999999797</v>
      </c>
      <c r="AB14" s="111">
        <f t="shared" si="5"/>
        <v>3.0603749999999796</v>
      </c>
      <c r="AC14" s="111">
        <f t="shared" si="5"/>
        <v>-1.9819909602425408E-14</v>
      </c>
    </row>
    <row r="15" spans="1:29" s="136" customFormat="1" ht="18.75" customHeight="1">
      <c r="A15" s="12"/>
      <c r="B15" s="276" t="s">
        <v>215</v>
      </c>
      <c r="C15" s="179">
        <v>48.68</v>
      </c>
      <c r="D15" s="111">
        <f t="shared" ref="D15:S17" si="6">(($C15/$C$5)*1)*D$5</f>
        <v>47.810714285714283</v>
      </c>
      <c r="E15" s="111">
        <f t="shared" si="6"/>
        <v>46.941428571428567</v>
      </c>
      <c r="F15" s="111">
        <f t="shared" si="6"/>
        <v>46.07214285714285</v>
      </c>
      <c r="G15" s="111">
        <f t="shared" si="6"/>
        <v>45.202857142857141</v>
      </c>
      <c r="H15" s="111">
        <f t="shared" si="6"/>
        <v>44.333571428571425</v>
      </c>
      <c r="I15" s="111">
        <f t="shared" si="6"/>
        <v>43.464285714285708</v>
      </c>
      <c r="J15" s="111">
        <f t="shared" si="6"/>
        <v>41.725714285714275</v>
      </c>
      <c r="K15" s="111">
        <f t="shared" si="6"/>
        <v>39.98714285714285</v>
      </c>
      <c r="L15" s="111">
        <f t="shared" si="6"/>
        <v>38.248571428571417</v>
      </c>
      <c r="M15" s="111">
        <f t="shared" si="6"/>
        <v>36.509999999999991</v>
      </c>
      <c r="N15" s="111">
        <f t="shared" si="6"/>
        <v>34.771428571428558</v>
      </c>
      <c r="O15" s="111">
        <f t="shared" si="6"/>
        <v>33.032857142857132</v>
      </c>
      <c r="P15" s="111">
        <f t="shared" si="6"/>
        <v>31.294285714285699</v>
      </c>
      <c r="Q15" s="111">
        <f t="shared" si="6"/>
        <v>29.55571428571427</v>
      </c>
      <c r="R15" s="111">
        <f t="shared" si="6"/>
        <v>27.817142857142841</v>
      </c>
      <c r="S15" s="111">
        <f t="shared" si="6"/>
        <v>26.078571428571408</v>
      </c>
      <c r="T15" s="111">
        <f t="shared" si="5"/>
        <v>23.470714285714266</v>
      </c>
      <c r="U15" s="111">
        <f t="shared" si="5"/>
        <v>20.862857142857123</v>
      </c>
      <c r="V15" s="111">
        <f t="shared" si="5"/>
        <v>18.254999999999981</v>
      </c>
      <c r="W15" s="111">
        <f t="shared" si="5"/>
        <v>15.647142857142837</v>
      </c>
      <c r="X15" s="111">
        <f t="shared" si="5"/>
        <v>13.039285714285695</v>
      </c>
      <c r="Y15" s="111">
        <f t="shared" si="5"/>
        <v>10.431428571428553</v>
      </c>
      <c r="Z15" s="111">
        <f t="shared" si="5"/>
        <v>7.8235714285714106</v>
      </c>
      <c r="AA15" s="111">
        <f t="shared" si="5"/>
        <v>5.2157142857142675</v>
      </c>
      <c r="AB15" s="111">
        <f t="shared" si="5"/>
        <v>2.6078571428571253</v>
      </c>
      <c r="AC15" s="111">
        <f t="shared" si="5"/>
        <v>-1.6889267762110191E-14</v>
      </c>
    </row>
    <row r="16" spans="1:29" s="136" customFormat="1" ht="18.75" customHeight="1">
      <c r="A16" s="12"/>
      <c r="B16" s="276" t="s">
        <v>216</v>
      </c>
      <c r="C16" s="179">
        <v>119.678</v>
      </c>
      <c r="D16" s="111">
        <f t="shared" si="6"/>
        <v>117.54089285714285</v>
      </c>
      <c r="E16" s="111">
        <f t="shared" si="6"/>
        <v>115.4037857142857</v>
      </c>
      <c r="F16" s="111">
        <f t="shared" si="6"/>
        <v>113.26667857142857</v>
      </c>
      <c r="G16" s="111">
        <f t="shared" si="6"/>
        <v>111.12957142857142</v>
      </c>
      <c r="H16" s="111">
        <f t="shared" si="6"/>
        <v>108.99246428571428</v>
      </c>
      <c r="I16" s="111">
        <f t="shared" si="6"/>
        <v>106.85535714285713</v>
      </c>
      <c r="J16" s="111">
        <f t="shared" si="6"/>
        <v>102.58114285714284</v>
      </c>
      <c r="K16" s="111">
        <f t="shared" si="5"/>
        <v>98.306928571428557</v>
      </c>
      <c r="L16" s="111">
        <f t="shared" si="5"/>
        <v>94.032714285714263</v>
      </c>
      <c r="M16" s="111">
        <f t="shared" si="5"/>
        <v>89.75849999999997</v>
      </c>
      <c r="N16" s="111">
        <f t="shared" si="5"/>
        <v>85.48428571428569</v>
      </c>
      <c r="O16" s="111">
        <f t="shared" si="5"/>
        <v>81.210071428571396</v>
      </c>
      <c r="P16" s="111">
        <f t="shared" si="5"/>
        <v>76.935857142857103</v>
      </c>
      <c r="Q16" s="111">
        <f t="shared" si="5"/>
        <v>72.661642857142823</v>
      </c>
      <c r="R16" s="111">
        <f t="shared" si="5"/>
        <v>68.387428571428529</v>
      </c>
      <c r="S16" s="111">
        <f t="shared" si="5"/>
        <v>64.113214285714236</v>
      </c>
      <c r="T16" s="111">
        <f t="shared" si="5"/>
        <v>57.701892857142809</v>
      </c>
      <c r="U16" s="111">
        <f t="shared" si="5"/>
        <v>51.290571428571376</v>
      </c>
      <c r="V16" s="111">
        <f t="shared" si="5"/>
        <v>44.879249999999949</v>
      </c>
      <c r="W16" s="111">
        <f t="shared" si="5"/>
        <v>38.467928571428523</v>
      </c>
      <c r="X16" s="111">
        <f t="shared" si="5"/>
        <v>32.056607142857096</v>
      </c>
      <c r="Y16" s="111">
        <f t="shared" si="5"/>
        <v>25.64528571428567</v>
      </c>
      <c r="Z16" s="111">
        <f t="shared" si="5"/>
        <v>19.23396428571424</v>
      </c>
      <c r="AA16" s="111">
        <f t="shared" si="5"/>
        <v>12.822642857142814</v>
      </c>
      <c r="AB16" s="111">
        <f t="shared" si="5"/>
        <v>6.4113214285713864</v>
      </c>
      <c r="AC16" s="111">
        <f t="shared" si="5"/>
        <v>-4.1521647231590461E-14</v>
      </c>
    </row>
    <row r="17" spans="1:29" s="136" customFormat="1" ht="18.75" customHeight="1">
      <c r="A17" s="12"/>
      <c r="B17" s="276" t="s">
        <v>217</v>
      </c>
      <c r="C17" s="179">
        <v>156.434</v>
      </c>
      <c r="D17" s="111">
        <f t="shared" si="6"/>
        <v>153.6405357142857</v>
      </c>
      <c r="E17" s="111">
        <f t="shared" si="6"/>
        <v>150.84707142857141</v>
      </c>
      <c r="F17" s="111">
        <f t="shared" si="6"/>
        <v>148.05360714285712</v>
      </c>
      <c r="G17" s="111">
        <f t="shared" si="6"/>
        <v>145.26014285714285</v>
      </c>
      <c r="H17" s="111">
        <f t="shared" si="6"/>
        <v>142.46667857142856</v>
      </c>
      <c r="I17" s="111">
        <f t="shared" si="6"/>
        <v>139.67321428571427</v>
      </c>
      <c r="J17" s="111">
        <f t="shared" si="6"/>
        <v>134.08628571428568</v>
      </c>
      <c r="K17" s="111">
        <f t="shared" si="5"/>
        <v>128.49935714285712</v>
      </c>
      <c r="L17" s="111">
        <f t="shared" si="5"/>
        <v>122.91242857142853</v>
      </c>
      <c r="M17" s="111">
        <f t="shared" si="5"/>
        <v>117.32549999999996</v>
      </c>
      <c r="N17" s="111">
        <f t="shared" si="5"/>
        <v>111.73857142857139</v>
      </c>
      <c r="O17" s="111">
        <f t="shared" si="5"/>
        <v>106.15164285714282</v>
      </c>
      <c r="P17" s="111">
        <f t="shared" si="5"/>
        <v>100.56471428571423</v>
      </c>
      <c r="Q17" s="111">
        <f t="shared" si="5"/>
        <v>94.977785714285659</v>
      </c>
      <c r="R17" s="111">
        <f t="shared" si="5"/>
        <v>89.390857142857087</v>
      </c>
      <c r="S17" s="111">
        <f t="shared" si="5"/>
        <v>83.803928571428514</v>
      </c>
      <c r="T17" s="111">
        <f t="shared" si="5"/>
        <v>75.423535714285649</v>
      </c>
      <c r="U17" s="111">
        <f t="shared" si="5"/>
        <v>67.043142857142797</v>
      </c>
      <c r="V17" s="111">
        <f t="shared" si="5"/>
        <v>58.662749999999939</v>
      </c>
      <c r="W17" s="111">
        <f t="shared" si="5"/>
        <v>50.28235714285708</v>
      </c>
      <c r="X17" s="111">
        <f t="shared" si="5"/>
        <v>41.901964285714222</v>
      </c>
      <c r="Y17" s="111">
        <f t="shared" si="5"/>
        <v>33.52157142857137</v>
      </c>
      <c r="Z17" s="111">
        <f t="shared" si="5"/>
        <v>25.141178571428512</v>
      </c>
      <c r="AA17" s="111">
        <f t="shared" si="5"/>
        <v>16.760785714285657</v>
      </c>
      <c r="AB17" s="111">
        <f t="shared" si="5"/>
        <v>8.3803928571428017</v>
      </c>
      <c r="AC17" s="111">
        <f t="shared" si="5"/>
        <v>-5.4273946448191161E-14</v>
      </c>
    </row>
    <row r="18" spans="1:29" s="216" customFormat="1" ht="18.75" customHeight="1" thickBot="1">
      <c r="B18" s="277" t="s">
        <v>218</v>
      </c>
      <c r="C18" s="278">
        <f>SUM(C7:C17)</f>
        <v>5031.2400000000007</v>
      </c>
      <c r="D18" s="278">
        <f t="shared" ref="D18:AC18" si="7">SUM(D7:D17)</f>
        <v>4970.3581457641203</v>
      </c>
      <c r="E18" s="278">
        <f t="shared" si="7"/>
        <v>4909.476291528239</v>
      </c>
      <c r="F18" s="278">
        <f t="shared" si="7"/>
        <v>4848.5944372923586</v>
      </c>
      <c r="G18" s="278">
        <f t="shared" si="7"/>
        <v>4787.7125830564783</v>
      </c>
      <c r="H18" s="278">
        <f>SUM(H7:H17)</f>
        <v>4726.8307288205979</v>
      </c>
      <c r="I18" s="278">
        <f t="shared" si="7"/>
        <v>4665.9488745847175</v>
      </c>
      <c r="J18" s="278">
        <f t="shared" si="7"/>
        <v>4544.1851661129567</v>
      </c>
      <c r="K18" s="278">
        <f t="shared" si="7"/>
        <v>4422.421457641196</v>
      </c>
      <c r="L18" s="278">
        <f t="shared" si="7"/>
        <v>4300.6577491694343</v>
      </c>
      <c r="M18" s="278">
        <f t="shared" si="7"/>
        <v>4178.8940406976726</v>
      </c>
      <c r="N18" s="278">
        <f t="shared" si="7"/>
        <v>4057.1303322259128</v>
      </c>
      <c r="O18" s="278">
        <f t="shared" si="7"/>
        <v>3935.3666237541515</v>
      </c>
      <c r="P18" s="278">
        <f t="shared" si="7"/>
        <v>3813.6029152823908</v>
      </c>
      <c r="Q18" s="278">
        <f t="shared" si="7"/>
        <v>3691.83920681063</v>
      </c>
      <c r="R18" s="278">
        <f t="shared" si="7"/>
        <v>3570.0754983388688</v>
      </c>
      <c r="S18" s="278">
        <f t="shared" si="7"/>
        <v>3448.311789867108</v>
      </c>
      <c r="T18" s="278">
        <f t="shared" si="7"/>
        <v>3265.6662271594669</v>
      </c>
      <c r="U18" s="278">
        <f t="shared" si="7"/>
        <v>3083.0206644518253</v>
      </c>
      <c r="V18" s="278">
        <f t="shared" si="7"/>
        <v>2900.3751017441846</v>
      </c>
      <c r="W18" s="278">
        <f t="shared" si="7"/>
        <v>2717.729539036543</v>
      </c>
      <c r="X18" s="278">
        <f t="shared" si="7"/>
        <v>2535.0839763289014</v>
      </c>
      <c r="Y18" s="278">
        <f t="shared" si="7"/>
        <v>2352.4384136212607</v>
      </c>
      <c r="Z18" s="278">
        <f t="shared" si="7"/>
        <v>2169.7928509136191</v>
      </c>
      <c r="AA18" s="278">
        <f t="shared" si="7"/>
        <v>1987.1472882059775</v>
      </c>
      <c r="AB18" s="278">
        <f t="shared" si="7"/>
        <v>1804.5017254983361</v>
      </c>
      <c r="AC18" s="278">
        <f t="shared" si="7"/>
        <v>1621.8561627906952</v>
      </c>
    </row>
    <row r="19" spans="1:29" s="18" customFormat="1" ht="15.75" thickTop="1">
      <c r="C19" s="35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row>
    <row r="20" spans="1:29" s="275" customFormat="1">
      <c r="A20" s="34" t="s">
        <v>219</v>
      </c>
      <c r="C20" s="279"/>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row>
    <row r="21" spans="1:29" s="18" customFormat="1">
      <c r="B21" s="281" t="s">
        <v>206</v>
      </c>
      <c r="C21" s="21">
        <v>1</v>
      </c>
      <c r="D21" s="21">
        <v>1</v>
      </c>
      <c r="E21" s="21">
        <v>1</v>
      </c>
      <c r="F21" s="21">
        <v>1</v>
      </c>
      <c r="G21" s="21">
        <v>1</v>
      </c>
      <c r="H21" s="21">
        <v>1</v>
      </c>
      <c r="I21" s="21">
        <v>1</v>
      </c>
      <c r="J21" s="21">
        <v>1</v>
      </c>
      <c r="K21" s="21">
        <v>1</v>
      </c>
      <c r="L21" s="21">
        <v>1</v>
      </c>
      <c r="M21" s="21">
        <v>1</v>
      </c>
      <c r="N21" s="21">
        <v>1</v>
      </c>
      <c r="O21" s="21">
        <v>1</v>
      </c>
      <c r="P21" s="21">
        <v>1</v>
      </c>
      <c r="Q21" s="21">
        <v>1</v>
      </c>
      <c r="R21" s="21">
        <v>1</v>
      </c>
      <c r="S21" s="21">
        <v>1</v>
      </c>
      <c r="T21" s="21">
        <v>1</v>
      </c>
      <c r="U21" s="21">
        <v>1</v>
      </c>
      <c r="V21" s="21">
        <v>1</v>
      </c>
      <c r="W21" s="21">
        <v>1</v>
      </c>
      <c r="X21" s="21">
        <v>1</v>
      </c>
      <c r="Y21" s="21">
        <v>1</v>
      </c>
      <c r="Z21" s="21">
        <v>1</v>
      </c>
      <c r="AA21" s="21">
        <v>1</v>
      </c>
      <c r="AB21" s="21">
        <v>1</v>
      </c>
      <c r="AC21" s="21">
        <v>1</v>
      </c>
    </row>
    <row r="22" spans="1:29" s="18" customFormat="1">
      <c r="B22" s="281" t="s">
        <v>207</v>
      </c>
      <c r="C22" s="21">
        <v>1</v>
      </c>
      <c r="D22" s="21">
        <v>1</v>
      </c>
      <c r="E22" s="21">
        <v>1</v>
      </c>
      <c r="F22" s="21">
        <v>1</v>
      </c>
      <c r="G22" s="21">
        <v>1</v>
      </c>
      <c r="H22" s="21">
        <v>1</v>
      </c>
      <c r="I22" s="21">
        <v>1</v>
      </c>
      <c r="J22" s="21">
        <v>1</v>
      </c>
      <c r="K22" s="21">
        <v>1</v>
      </c>
      <c r="L22" s="21">
        <v>1</v>
      </c>
      <c r="M22" s="21">
        <v>1</v>
      </c>
      <c r="N22" s="21">
        <v>1</v>
      </c>
      <c r="O22" s="21">
        <v>1</v>
      </c>
      <c r="P22" s="21">
        <v>1</v>
      </c>
      <c r="Q22" s="21">
        <v>1</v>
      </c>
      <c r="R22" s="21">
        <v>1</v>
      </c>
      <c r="S22" s="21">
        <v>1</v>
      </c>
      <c r="T22" s="21">
        <v>1</v>
      </c>
      <c r="U22" s="21">
        <v>1</v>
      </c>
      <c r="V22" s="21">
        <v>1</v>
      </c>
      <c r="W22" s="21">
        <v>1</v>
      </c>
      <c r="X22" s="21">
        <v>1</v>
      </c>
      <c r="Y22" s="21">
        <v>1</v>
      </c>
      <c r="Z22" s="21">
        <v>1</v>
      </c>
      <c r="AA22" s="21">
        <v>1</v>
      </c>
      <c r="AB22" s="21">
        <v>1</v>
      </c>
      <c r="AC22" s="21">
        <v>1</v>
      </c>
    </row>
    <row r="23" spans="1:29" s="18" customFormat="1">
      <c r="B23" s="281" t="s">
        <v>208</v>
      </c>
      <c r="C23" s="21">
        <v>1</v>
      </c>
      <c r="D23" s="21">
        <v>1</v>
      </c>
      <c r="E23" s="332">
        <v>0.6</v>
      </c>
      <c r="F23" s="332">
        <v>0.6</v>
      </c>
      <c r="G23" s="332">
        <v>0.6</v>
      </c>
      <c r="H23" s="332">
        <v>0.6</v>
      </c>
      <c r="I23" s="332">
        <v>0.6</v>
      </c>
      <c r="J23" s="332">
        <v>0.6</v>
      </c>
      <c r="K23" s="332">
        <v>0.6</v>
      </c>
      <c r="L23" s="332">
        <v>0.6</v>
      </c>
      <c r="M23" s="332">
        <v>0.6</v>
      </c>
      <c r="N23" s="332">
        <v>0.6</v>
      </c>
      <c r="O23" s="332">
        <v>0.6</v>
      </c>
      <c r="P23" s="332">
        <v>0.6</v>
      </c>
      <c r="Q23" s="332">
        <v>0.6</v>
      </c>
      <c r="R23" s="332">
        <v>0.6</v>
      </c>
      <c r="S23" s="332">
        <v>0.6</v>
      </c>
      <c r="T23" s="332">
        <v>0.6</v>
      </c>
      <c r="U23" s="332">
        <v>0.6</v>
      </c>
      <c r="V23" s="332">
        <v>0.6</v>
      </c>
      <c r="W23" s="332">
        <v>0.6</v>
      </c>
      <c r="X23" s="332">
        <v>0.6</v>
      </c>
      <c r="Y23" s="332">
        <v>0.6</v>
      </c>
      <c r="Z23" s="332">
        <v>0.6</v>
      </c>
      <c r="AA23" s="332">
        <v>0.6</v>
      </c>
      <c r="AB23" s="332">
        <v>0.6</v>
      </c>
      <c r="AC23" s="332">
        <v>0.6</v>
      </c>
    </row>
    <row r="24" spans="1:29" s="18" customFormat="1">
      <c r="B24" s="281" t="s">
        <v>209</v>
      </c>
      <c r="C24" s="21">
        <v>1</v>
      </c>
      <c r="D24" s="21">
        <v>1</v>
      </c>
      <c r="E24" s="332">
        <v>0.8</v>
      </c>
      <c r="F24" s="332">
        <v>0.6</v>
      </c>
      <c r="G24" s="332">
        <v>0</v>
      </c>
      <c r="H24" s="332">
        <v>0</v>
      </c>
      <c r="I24" s="332">
        <v>0</v>
      </c>
      <c r="J24" s="332">
        <v>0</v>
      </c>
      <c r="K24" s="332">
        <v>0</v>
      </c>
      <c r="L24" s="332">
        <v>0</v>
      </c>
      <c r="M24" s="332">
        <v>0</v>
      </c>
      <c r="N24" s="332">
        <v>0</v>
      </c>
      <c r="O24" s="332">
        <v>0</v>
      </c>
      <c r="P24" s="332">
        <v>0</v>
      </c>
      <c r="Q24" s="332">
        <v>0</v>
      </c>
      <c r="R24" s="332">
        <v>0</v>
      </c>
      <c r="S24" s="332">
        <v>0</v>
      </c>
      <c r="T24" s="332">
        <v>0</v>
      </c>
      <c r="U24" s="332">
        <v>0</v>
      </c>
      <c r="V24" s="332">
        <v>0</v>
      </c>
      <c r="W24" s="332">
        <v>0</v>
      </c>
      <c r="X24" s="332">
        <v>0</v>
      </c>
      <c r="Y24" s="332">
        <v>0</v>
      </c>
      <c r="Z24" s="332">
        <v>0</v>
      </c>
      <c r="AA24" s="332">
        <v>0</v>
      </c>
      <c r="AB24" s="332">
        <v>0</v>
      </c>
      <c r="AC24" s="332">
        <v>0</v>
      </c>
    </row>
    <row r="25" spans="1:29" s="18" customFormat="1">
      <c r="B25" s="281" t="s">
        <v>210</v>
      </c>
      <c r="C25" s="21">
        <v>1</v>
      </c>
      <c r="D25" s="21">
        <v>1</v>
      </c>
      <c r="E25" s="21">
        <v>1</v>
      </c>
      <c r="F25" s="21">
        <v>1</v>
      </c>
      <c r="G25" s="21">
        <v>1</v>
      </c>
      <c r="H25" s="21">
        <v>1</v>
      </c>
      <c r="I25" s="21">
        <v>1</v>
      </c>
      <c r="J25" s="21">
        <v>1</v>
      </c>
      <c r="K25" s="21">
        <v>1</v>
      </c>
      <c r="L25" s="21">
        <v>1</v>
      </c>
      <c r="M25" s="21">
        <v>1</v>
      </c>
      <c r="N25" s="21">
        <v>1</v>
      </c>
      <c r="O25" s="21">
        <v>1</v>
      </c>
      <c r="P25" s="21">
        <v>1</v>
      </c>
      <c r="Q25" s="21">
        <v>1</v>
      </c>
      <c r="R25" s="21">
        <v>1</v>
      </c>
      <c r="S25" s="21">
        <v>1</v>
      </c>
      <c r="T25" s="21">
        <v>1</v>
      </c>
      <c r="U25" s="21">
        <v>1</v>
      </c>
      <c r="V25" s="21">
        <v>1</v>
      </c>
      <c r="W25" s="21">
        <v>1</v>
      </c>
      <c r="X25" s="21">
        <v>1</v>
      </c>
      <c r="Y25" s="21">
        <v>1</v>
      </c>
      <c r="Z25" s="21">
        <v>1</v>
      </c>
      <c r="AA25" s="21">
        <v>1</v>
      </c>
      <c r="AB25" s="21">
        <v>1</v>
      </c>
      <c r="AC25" s="21">
        <v>1</v>
      </c>
    </row>
    <row r="26" spans="1:29" s="18" customFormat="1">
      <c r="B26" s="281" t="s">
        <v>211</v>
      </c>
      <c r="C26" s="21">
        <v>1</v>
      </c>
      <c r="D26" s="21">
        <v>0.7</v>
      </c>
      <c r="E26" s="21">
        <v>0.6</v>
      </c>
      <c r="F26" s="21">
        <v>0.6</v>
      </c>
      <c r="G26" s="21">
        <v>0.6</v>
      </c>
      <c r="H26" s="21">
        <v>0.6</v>
      </c>
      <c r="I26" s="21">
        <v>0.6</v>
      </c>
      <c r="J26" s="21">
        <v>0.6</v>
      </c>
      <c r="K26" s="21">
        <v>0.6</v>
      </c>
      <c r="L26" s="21">
        <v>0.6</v>
      </c>
      <c r="M26" s="21">
        <v>0.6</v>
      </c>
      <c r="N26" s="21">
        <v>0.6</v>
      </c>
      <c r="O26" s="21">
        <v>0.6</v>
      </c>
      <c r="P26" s="21">
        <v>0.6</v>
      </c>
      <c r="Q26" s="21">
        <v>0.6</v>
      </c>
      <c r="R26" s="21">
        <v>0.6</v>
      </c>
      <c r="S26" s="21">
        <v>0.6</v>
      </c>
      <c r="T26" s="21">
        <v>0.6</v>
      </c>
      <c r="U26" s="21">
        <v>0.6</v>
      </c>
      <c r="V26" s="21">
        <v>0.6</v>
      </c>
      <c r="W26" s="21">
        <v>0.6</v>
      </c>
      <c r="X26" s="21">
        <v>0.6</v>
      </c>
      <c r="Y26" s="21">
        <v>0.6</v>
      </c>
      <c r="Z26" s="21">
        <v>0.6</v>
      </c>
      <c r="AA26" s="21">
        <v>0.6</v>
      </c>
      <c r="AB26" s="21">
        <v>0.6</v>
      </c>
      <c r="AC26" s="21">
        <v>0.6</v>
      </c>
    </row>
    <row r="27" spans="1:29" s="18" customFormat="1">
      <c r="B27" s="281" t="s">
        <v>212</v>
      </c>
      <c r="C27" s="21">
        <v>1</v>
      </c>
      <c r="D27" s="21">
        <v>1</v>
      </c>
      <c r="E27" s="21">
        <v>0.9</v>
      </c>
      <c r="F27" s="21">
        <v>1</v>
      </c>
      <c r="G27" s="21">
        <v>1</v>
      </c>
      <c r="H27" s="21">
        <v>1</v>
      </c>
      <c r="I27" s="21">
        <v>1</v>
      </c>
      <c r="J27" s="21">
        <v>1</v>
      </c>
      <c r="K27" s="21">
        <v>1</v>
      </c>
      <c r="L27" s="21">
        <v>1</v>
      </c>
      <c r="M27" s="21">
        <v>1</v>
      </c>
      <c r="N27" s="21">
        <v>1</v>
      </c>
      <c r="O27" s="21">
        <v>1</v>
      </c>
      <c r="P27" s="21">
        <v>1</v>
      </c>
      <c r="Q27" s="21">
        <v>1</v>
      </c>
      <c r="R27" s="21">
        <v>1</v>
      </c>
      <c r="S27" s="21">
        <v>1</v>
      </c>
      <c r="T27" s="21">
        <v>1</v>
      </c>
      <c r="U27" s="21">
        <v>1</v>
      </c>
      <c r="V27" s="21">
        <v>1</v>
      </c>
      <c r="W27" s="21">
        <v>1</v>
      </c>
      <c r="X27" s="21">
        <v>1</v>
      </c>
      <c r="Y27" s="21">
        <v>1</v>
      </c>
      <c r="Z27" s="21">
        <v>1</v>
      </c>
      <c r="AA27" s="21">
        <v>1</v>
      </c>
      <c r="AB27" s="21">
        <v>1</v>
      </c>
      <c r="AC27" s="21">
        <v>1</v>
      </c>
    </row>
    <row r="28" spans="1:29" s="18" customFormat="1">
      <c r="B28" s="281" t="s">
        <v>214</v>
      </c>
      <c r="C28" s="21">
        <v>1</v>
      </c>
      <c r="D28" s="21">
        <v>1</v>
      </c>
      <c r="E28" s="21">
        <v>1</v>
      </c>
      <c r="F28" s="21">
        <v>1</v>
      </c>
      <c r="G28" s="21">
        <v>1</v>
      </c>
      <c r="H28" s="21">
        <v>1</v>
      </c>
      <c r="I28" s="21">
        <v>1</v>
      </c>
      <c r="J28" s="21">
        <v>1</v>
      </c>
      <c r="K28" s="21">
        <v>1</v>
      </c>
      <c r="L28" s="21">
        <v>1</v>
      </c>
      <c r="M28" s="21">
        <v>1</v>
      </c>
      <c r="N28" s="21">
        <v>1</v>
      </c>
      <c r="O28" s="21">
        <v>1</v>
      </c>
      <c r="P28" s="21">
        <v>1</v>
      </c>
      <c r="Q28" s="21">
        <v>1</v>
      </c>
      <c r="R28" s="21">
        <v>1</v>
      </c>
      <c r="S28" s="21">
        <v>1</v>
      </c>
      <c r="T28" s="21">
        <v>1</v>
      </c>
      <c r="U28" s="21">
        <v>1</v>
      </c>
      <c r="V28" s="21">
        <v>1</v>
      </c>
      <c r="W28" s="21">
        <v>1</v>
      </c>
      <c r="X28" s="21">
        <v>1</v>
      </c>
      <c r="Y28" s="21">
        <v>1</v>
      </c>
      <c r="Z28" s="21">
        <v>1</v>
      </c>
      <c r="AA28" s="21">
        <v>1</v>
      </c>
      <c r="AB28" s="21">
        <v>1</v>
      </c>
      <c r="AC28" s="21">
        <v>1</v>
      </c>
    </row>
    <row r="29" spans="1:29" s="18" customFormat="1">
      <c r="B29" s="281" t="s">
        <v>215</v>
      </c>
      <c r="C29" s="21">
        <v>1</v>
      </c>
      <c r="D29" s="21">
        <v>1</v>
      </c>
      <c r="E29" s="21">
        <v>1</v>
      </c>
      <c r="F29" s="21">
        <v>1</v>
      </c>
      <c r="G29" s="21">
        <v>1</v>
      </c>
      <c r="H29" s="21">
        <v>1</v>
      </c>
      <c r="I29" s="21">
        <v>1</v>
      </c>
      <c r="J29" s="21">
        <v>1</v>
      </c>
      <c r="K29" s="21">
        <v>1</v>
      </c>
      <c r="L29" s="21">
        <v>1</v>
      </c>
      <c r="M29" s="21">
        <v>1</v>
      </c>
      <c r="N29" s="21">
        <v>1</v>
      </c>
      <c r="O29" s="21">
        <v>1</v>
      </c>
      <c r="P29" s="21">
        <v>1</v>
      </c>
      <c r="Q29" s="21">
        <v>1</v>
      </c>
      <c r="R29" s="21">
        <v>1</v>
      </c>
      <c r="S29" s="21">
        <v>1</v>
      </c>
      <c r="T29" s="21">
        <v>1</v>
      </c>
      <c r="U29" s="21">
        <v>1</v>
      </c>
      <c r="V29" s="21">
        <v>1</v>
      </c>
      <c r="W29" s="21">
        <v>1</v>
      </c>
      <c r="X29" s="21">
        <v>1</v>
      </c>
      <c r="Y29" s="21">
        <v>1</v>
      </c>
      <c r="Z29" s="21">
        <v>1</v>
      </c>
      <c r="AA29" s="21">
        <v>1</v>
      </c>
      <c r="AB29" s="21">
        <v>1</v>
      </c>
      <c r="AC29" s="21">
        <v>1</v>
      </c>
    </row>
    <row r="30" spans="1:29" s="18" customFormat="1">
      <c r="B30" s="281" t="s">
        <v>216</v>
      </c>
      <c r="C30" s="21">
        <v>1</v>
      </c>
      <c r="D30" s="21">
        <v>1</v>
      </c>
      <c r="E30" s="21">
        <v>1</v>
      </c>
      <c r="F30" s="21">
        <v>1</v>
      </c>
      <c r="G30" s="21">
        <v>1</v>
      </c>
      <c r="H30" s="21">
        <v>1</v>
      </c>
      <c r="I30" s="21">
        <v>1</v>
      </c>
      <c r="J30" s="21">
        <v>1</v>
      </c>
      <c r="K30" s="21">
        <v>1</v>
      </c>
      <c r="L30" s="21">
        <v>1</v>
      </c>
      <c r="M30" s="21">
        <v>1</v>
      </c>
      <c r="N30" s="21">
        <v>1</v>
      </c>
      <c r="O30" s="21">
        <v>1</v>
      </c>
      <c r="P30" s="21">
        <v>1</v>
      </c>
      <c r="Q30" s="21">
        <v>1</v>
      </c>
      <c r="R30" s="21">
        <v>1</v>
      </c>
      <c r="S30" s="21">
        <v>1</v>
      </c>
      <c r="T30" s="21">
        <v>1</v>
      </c>
      <c r="U30" s="21">
        <v>1</v>
      </c>
      <c r="V30" s="21">
        <v>1</v>
      </c>
      <c r="W30" s="21">
        <v>1</v>
      </c>
      <c r="X30" s="21">
        <v>1</v>
      </c>
      <c r="Y30" s="21">
        <v>1</v>
      </c>
      <c r="Z30" s="21">
        <v>1</v>
      </c>
      <c r="AA30" s="21">
        <v>1</v>
      </c>
      <c r="AB30" s="21">
        <v>1</v>
      </c>
      <c r="AC30" s="21">
        <v>1</v>
      </c>
    </row>
    <row r="31" spans="1:29" s="18" customFormat="1">
      <c r="B31" s="281" t="s">
        <v>217</v>
      </c>
      <c r="C31" s="21">
        <v>1</v>
      </c>
      <c r="D31" s="21">
        <v>1</v>
      </c>
      <c r="E31" s="21">
        <v>1</v>
      </c>
      <c r="F31" s="21">
        <v>1</v>
      </c>
      <c r="G31" s="21">
        <v>1</v>
      </c>
      <c r="H31" s="21">
        <v>1</v>
      </c>
      <c r="I31" s="21">
        <v>1</v>
      </c>
      <c r="J31" s="21">
        <v>1</v>
      </c>
      <c r="K31" s="21">
        <v>1</v>
      </c>
      <c r="L31" s="21">
        <v>1</v>
      </c>
      <c r="M31" s="21">
        <v>1</v>
      </c>
      <c r="N31" s="21">
        <v>1</v>
      </c>
      <c r="O31" s="21">
        <v>1</v>
      </c>
      <c r="P31" s="21">
        <v>1</v>
      </c>
      <c r="Q31" s="21">
        <v>1</v>
      </c>
      <c r="R31" s="21">
        <v>1</v>
      </c>
      <c r="S31" s="21">
        <v>1</v>
      </c>
      <c r="T31" s="21">
        <v>1</v>
      </c>
      <c r="U31" s="21">
        <v>1</v>
      </c>
      <c r="V31" s="21">
        <v>1</v>
      </c>
      <c r="W31" s="21">
        <v>1</v>
      </c>
      <c r="X31" s="21">
        <v>1</v>
      </c>
      <c r="Y31" s="21">
        <v>1</v>
      </c>
      <c r="Z31" s="21">
        <v>1</v>
      </c>
      <c r="AA31" s="21">
        <v>1</v>
      </c>
      <c r="AB31" s="21">
        <v>1</v>
      </c>
      <c r="AC31" s="21">
        <v>1</v>
      </c>
    </row>
    <row r="32" spans="1:29" s="18" customFormat="1">
      <c r="C32" s="271"/>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row>
    <row r="33" spans="1:30" s="18" customFormat="1">
      <c r="A33" s="18" t="s">
        <v>220</v>
      </c>
      <c r="C33" s="271"/>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row>
    <row r="34" spans="1:30" s="18" customFormat="1">
      <c r="B34" s="18" t="s">
        <v>206</v>
      </c>
      <c r="C34" s="282">
        <v>292.5</v>
      </c>
      <c r="D34" s="272">
        <f>($C$34/$C$4)*D4</f>
        <v>289.09883720930236</v>
      </c>
      <c r="E34" s="272">
        <f t="shared" ref="E34:AD34" si="8">($C$34/$C$4)*E4</f>
        <v>285.69767441860466</v>
      </c>
      <c r="F34" s="272">
        <f t="shared" si="8"/>
        <v>282.29651162790697</v>
      </c>
      <c r="G34" s="272">
        <f t="shared" si="8"/>
        <v>278.89534883720933</v>
      </c>
      <c r="H34" s="272">
        <f t="shared" si="8"/>
        <v>275.49418604651163</v>
      </c>
      <c r="I34" s="272">
        <f t="shared" si="8"/>
        <v>272.09302325581393</v>
      </c>
      <c r="J34" s="272">
        <f t="shared" si="8"/>
        <v>265.2906976744186</v>
      </c>
      <c r="K34" s="272">
        <f t="shared" si="8"/>
        <v>258.48837209302326</v>
      </c>
      <c r="L34" s="272">
        <f t="shared" si="8"/>
        <v>251.68604651162789</v>
      </c>
      <c r="M34" s="272">
        <f t="shared" si="8"/>
        <v>244.88372093023253</v>
      </c>
      <c r="N34" s="272">
        <f t="shared" si="8"/>
        <v>238.08139534883719</v>
      </c>
      <c r="O34" s="272">
        <f t="shared" si="8"/>
        <v>231.27906976744183</v>
      </c>
      <c r="P34" s="272">
        <f t="shared" si="8"/>
        <v>224.47674418604646</v>
      </c>
      <c r="Q34" s="272">
        <f t="shared" si="8"/>
        <v>217.67441860465112</v>
      </c>
      <c r="R34" s="272">
        <f t="shared" si="8"/>
        <v>210.87209302325576</v>
      </c>
      <c r="S34" s="272">
        <f t="shared" si="8"/>
        <v>204.06976744186039</v>
      </c>
      <c r="T34" s="272">
        <f t="shared" si="8"/>
        <v>193.86627906976736</v>
      </c>
      <c r="U34" s="272">
        <f t="shared" si="8"/>
        <v>183.66279069767432</v>
      </c>
      <c r="V34" s="272">
        <f t="shared" si="8"/>
        <v>173.45930232558129</v>
      </c>
      <c r="W34" s="272">
        <f t="shared" si="8"/>
        <v>163.25581395348826</v>
      </c>
      <c r="X34" s="272">
        <f t="shared" si="8"/>
        <v>153.05232558139522</v>
      </c>
      <c r="Y34" s="272">
        <f t="shared" si="8"/>
        <v>142.84883720930219</v>
      </c>
      <c r="Z34" s="272">
        <f t="shared" si="8"/>
        <v>132.64534883720916</v>
      </c>
      <c r="AA34" s="272">
        <f t="shared" si="8"/>
        <v>122.44186046511614</v>
      </c>
      <c r="AB34" s="272">
        <f t="shared" si="8"/>
        <v>112.2383720930231</v>
      </c>
      <c r="AC34" s="272">
        <f t="shared" si="8"/>
        <v>102.03488372093007</v>
      </c>
      <c r="AD34" s="272">
        <f t="shared" si="8"/>
        <v>0</v>
      </c>
    </row>
    <row r="35" spans="1:30" s="18" customFormat="1">
      <c r="C35" s="271"/>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row>
    <row r="36" spans="1:30" s="12" customFormat="1">
      <c r="A36" s="19" t="s">
        <v>221</v>
      </c>
      <c r="C36" s="283"/>
      <c r="D36" s="283"/>
      <c r="E36" s="284"/>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row>
    <row r="37" spans="1:30">
      <c r="B37" s="281" t="s">
        <v>206</v>
      </c>
      <c r="C37" s="111">
        <f>C7*C21</f>
        <v>731.27599999999995</v>
      </c>
      <c r="D37" s="80">
        <f>(D7+D34)*D21</f>
        <v>1011.8716279069768</v>
      </c>
      <c r="E37" s="80">
        <f t="shared" ref="E37:AC37" si="9">(E7+E34)*E21</f>
        <v>999.96725581395344</v>
      </c>
      <c r="F37" s="80">
        <f t="shared" si="9"/>
        <v>988.06288372093013</v>
      </c>
      <c r="G37" s="80">
        <f t="shared" si="9"/>
        <v>976.15851162790693</v>
      </c>
      <c r="H37" s="80">
        <f t="shared" si="9"/>
        <v>964.25413953488373</v>
      </c>
      <c r="I37" s="80">
        <f t="shared" si="9"/>
        <v>952.34976744186042</v>
      </c>
      <c r="J37" s="80">
        <f t="shared" si="9"/>
        <v>928.5410232558138</v>
      </c>
      <c r="K37" s="80">
        <f t="shared" si="9"/>
        <v>904.73227906976729</v>
      </c>
      <c r="L37" s="80">
        <f t="shared" si="9"/>
        <v>880.92353488372078</v>
      </c>
      <c r="M37" s="80">
        <f t="shared" si="9"/>
        <v>857.11479069767415</v>
      </c>
      <c r="N37" s="80">
        <f t="shared" si="9"/>
        <v>833.30604651162776</v>
      </c>
      <c r="O37" s="80">
        <f t="shared" si="9"/>
        <v>809.49730232558113</v>
      </c>
      <c r="P37" s="80">
        <f t="shared" si="9"/>
        <v>785.68855813953473</v>
      </c>
      <c r="Q37" s="80">
        <f t="shared" si="9"/>
        <v>761.87981395348811</v>
      </c>
      <c r="R37" s="80">
        <f t="shared" si="9"/>
        <v>738.0710697674416</v>
      </c>
      <c r="S37" s="80">
        <f t="shared" si="9"/>
        <v>714.26232558139509</v>
      </c>
      <c r="T37" s="80">
        <f t="shared" si="9"/>
        <v>678.54920930232527</v>
      </c>
      <c r="U37" s="80">
        <f t="shared" si="9"/>
        <v>642.83609302325544</v>
      </c>
      <c r="V37" s="80">
        <f t="shared" si="9"/>
        <v>607.12297674418573</v>
      </c>
      <c r="W37" s="80">
        <f t="shared" si="9"/>
        <v>571.4098604651158</v>
      </c>
      <c r="X37" s="80">
        <f t="shared" si="9"/>
        <v>535.69674418604609</v>
      </c>
      <c r="Y37" s="80">
        <f t="shared" si="9"/>
        <v>499.98362790697627</v>
      </c>
      <c r="Z37" s="80">
        <f t="shared" si="9"/>
        <v>464.27051162790644</v>
      </c>
      <c r="AA37" s="80">
        <f t="shared" si="9"/>
        <v>428.55739534883668</v>
      </c>
      <c r="AB37" s="80">
        <f t="shared" si="9"/>
        <v>392.84427906976686</v>
      </c>
      <c r="AC37" s="80">
        <f t="shared" si="9"/>
        <v>357.13116279069709</v>
      </c>
    </row>
    <row r="38" spans="1:30">
      <c r="B38" s="281" t="s">
        <v>207</v>
      </c>
      <c r="C38" s="11">
        <f t="shared" ref="C38:M47" si="10">C8*C22</f>
        <v>604.20899999999995</v>
      </c>
      <c r="D38" s="11">
        <f t="shared" si="10"/>
        <v>597.18331395348832</v>
      </c>
      <c r="E38" s="11">
        <f t="shared" si="10"/>
        <v>590.1576279069767</v>
      </c>
      <c r="F38" s="11">
        <f t="shared" si="10"/>
        <v>583.13194186046508</v>
      </c>
      <c r="G38" s="11">
        <f t="shared" si="10"/>
        <v>576.10625581395345</v>
      </c>
      <c r="H38" s="11">
        <f t="shared" si="10"/>
        <v>569.08056976744183</v>
      </c>
      <c r="I38" s="11">
        <f t="shared" si="10"/>
        <v>562.05488372093021</v>
      </c>
      <c r="J38" s="11">
        <f t="shared" si="10"/>
        <v>548.00351162790696</v>
      </c>
      <c r="K38" s="11">
        <f t="shared" si="10"/>
        <v>533.9521395348836</v>
      </c>
      <c r="L38" s="11">
        <f t="shared" si="10"/>
        <v>519.90076744186035</v>
      </c>
      <c r="M38" s="11">
        <f t="shared" si="10"/>
        <v>505.84939534883711</v>
      </c>
      <c r="N38" s="11">
        <f t="shared" ref="N38:AC43" si="11">(($C8*(N$4/$C$4)*N22))</f>
        <v>491.7980232558138</v>
      </c>
      <c r="O38" s="11">
        <f t="shared" si="11"/>
        <v>477.74665116279056</v>
      </c>
      <c r="P38" s="11">
        <f t="shared" si="11"/>
        <v>463.69527906976731</v>
      </c>
      <c r="Q38" s="11">
        <f t="shared" si="11"/>
        <v>449.64390697674401</v>
      </c>
      <c r="R38" s="11">
        <f t="shared" si="11"/>
        <v>435.5925348837207</v>
      </c>
      <c r="S38" s="11">
        <f t="shared" si="11"/>
        <v>421.54116279069746</v>
      </c>
      <c r="T38" s="11">
        <f t="shared" si="11"/>
        <v>400.46410465116259</v>
      </c>
      <c r="U38" s="11">
        <f t="shared" si="11"/>
        <v>379.38704651162766</v>
      </c>
      <c r="V38" s="11">
        <f t="shared" si="11"/>
        <v>358.30998837209273</v>
      </c>
      <c r="W38" s="11">
        <f t="shared" si="11"/>
        <v>337.23293023255786</v>
      </c>
      <c r="X38" s="11">
        <f t="shared" si="11"/>
        <v>316.15587209302299</v>
      </c>
      <c r="Y38" s="11">
        <f t="shared" si="11"/>
        <v>295.07881395348807</v>
      </c>
      <c r="Z38" s="11">
        <f t="shared" si="11"/>
        <v>274.0017558139532</v>
      </c>
      <c r="AA38" s="11">
        <f t="shared" si="11"/>
        <v>252.92469767441827</v>
      </c>
      <c r="AB38" s="11">
        <f t="shared" si="11"/>
        <v>231.84763953488337</v>
      </c>
      <c r="AC38" s="11">
        <f t="shared" si="11"/>
        <v>210.77058139534844</v>
      </c>
    </row>
    <row r="39" spans="1:30">
      <c r="B39" s="281" t="s">
        <v>208</v>
      </c>
      <c r="C39" s="11">
        <f t="shared" si="10"/>
        <v>1612.7329999999999</v>
      </c>
      <c r="D39" s="11">
        <f t="shared" si="10"/>
        <v>1593.9802906976745</v>
      </c>
      <c r="E39" s="11">
        <f t="shared" si="10"/>
        <v>945.13654883720926</v>
      </c>
      <c r="F39" s="11">
        <f t="shared" si="10"/>
        <v>933.88492325581387</v>
      </c>
      <c r="G39" s="11">
        <f t="shared" si="10"/>
        <v>922.6332976744186</v>
      </c>
      <c r="H39" s="11">
        <f t="shared" si="10"/>
        <v>911.38167209302321</v>
      </c>
      <c r="I39" s="11">
        <f t="shared" si="10"/>
        <v>900.13004651162771</v>
      </c>
      <c r="J39" s="11">
        <f t="shared" si="10"/>
        <v>877.62679534883705</v>
      </c>
      <c r="K39" s="11">
        <f t="shared" si="10"/>
        <v>855.12354418604639</v>
      </c>
      <c r="L39" s="11">
        <f t="shared" si="10"/>
        <v>832.62029302325573</v>
      </c>
      <c r="M39" s="11">
        <f t="shared" si="10"/>
        <v>810.11704186046484</v>
      </c>
      <c r="N39" s="11">
        <f t="shared" si="11"/>
        <v>787.61379069767418</v>
      </c>
      <c r="O39" s="11">
        <f t="shared" si="11"/>
        <v>765.11053953488351</v>
      </c>
      <c r="P39" s="11">
        <f t="shared" si="11"/>
        <v>742.60728837209285</v>
      </c>
      <c r="Q39" s="11">
        <f t="shared" si="11"/>
        <v>720.10403720930196</v>
      </c>
      <c r="R39" s="11">
        <f t="shared" si="11"/>
        <v>697.6007860465113</v>
      </c>
      <c r="S39" s="11">
        <f t="shared" si="11"/>
        <v>675.09753488372064</v>
      </c>
      <c r="T39" s="11">
        <f t="shared" si="11"/>
        <v>641.34265813953459</v>
      </c>
      <c r="U39" s="11">
        <f t="shared" si="11"/>
        <v>607.58778139534843</v>
      </c>
      <c r="V39" s="11">
        <f t="shared" si="11"/>
        <v>573.83290465116238</v>
      </c>
      <c r="W39" s="11">
        <f t="shared" si="11"/>
        <v>540.07802790697622</v>
      </c>
      <c r="X39" s="11">
        <f t="shared" si="11"/>
        <v>506.32315116279023</v>
      </c>
      <c r="Y39" s="11">
        <f t="shared" si="11"/>
        <v>472.56827441860412</v>
      </c>
      <c r="Z39" s="11">
        <f t="shared" si="11"/>
        <v>438.81339767441813</v>
      </c>
      <c r="AA39" s="11">
        <f t="shared" si="11"/>
        <v>405.05852093023202</v>
      </c>
      <c r="AB39" s="11">
        <f t="shared" si="11"/>
        <v>371.30364418604591</v>
      </c>
      <c r="AC39" s="11">
        <f t="shared" si="11"/>
        <v>337.54876744185987</v>
      </c>
    </row>
    <row r="40" spans="1:30">
      <c r="B40" s="281" t="s">
        <v>209</v>
      </c>
      <c r="C40" s="11">
        <f t="shared" si="10"/>
        <v>473.815</v>
      </c>
      <c r="D40" s="11">
        <f>D10*D24</f>
        <v>468.30552325581391</v>
      </c>
      <c r="E40" s="11">
        <f t="shared" si="10"/>
        <v>370.23683720930234</v>
      </c>
      <c r="F40" s="11">
        <f t="shared" si="10"/>
        <v>274.37194186046509</v>
      </c>
      <c r="G40" s="11">
        <f t="shared" si="10"/>
        <v>0</v>
      </c>
      <c r="H40" s="11">
        <f t="shared" si="10"/>
        <v>0</v>
      </c>
      <c r="I40" s="11">
        <f t="shared" si="10"/>
        <v>0</v>
      </c>
      <c r="J40" s="11">
        <f t="shared" si="10"/>
        <v>0</v>
      </c>
      <c r="K40" s="11">
        <f t="shared" si="10"/>
        <v>0</v>
      </c>
      <c r="L40" s="11">
        <f t="shared" si="10"/>
        <v>0</v>
      </c>
      <c r="M40" s="11">
        <f t="shared" si="10"/>
        <v>0</v>
      </c>
      <c r="N40" s="11">
        <f t="shared" si="11"/>
        <v>0</v>
      </c>
      <c r="O40" s="11">
        <f t="shared" si="11"/>
        <v>0</v>
      </c>
      <c r="P40" s="11">
        <f t="shared" si="11"/>
        <v>0</v>
      </c>
      <c r="Q40" s="11">
        <f t="shared" si="11"/>
        <v>0</v>
      </c>
      <c r="R40" s="11">
        <f t="shared" si="11"/>
        <v>0</v>
      </c>
      <c r="S40" s="11">
        <f t="shared" si="11"/>
        <v>0</v>
      </c>
      <c r="T40" s="11">
        <f t="shared" si="11"/>
        <v>0</v>
      </c>
      <c r="U40" s="11">
        <f t="shared" si="11"/>
        <v>0</v>
      </c>
      <c r="V40" s="11">
        <f t="shared" si="11"/>
        <v>0</v>
      </c>
      <c r="W40" s="11">
        <f t="shared" si="11"/>
        <v>0</v>
      </c>
      <c r="X40" s="11">
        <f t="shared" si="11"/>
        <v>0</v>
      </c>
      <c r="Y40" s="11">
        <f t="shared" si="11"/>
        <v>0</v>
      </c>
      <c r="Z40" s="11">
        <f t="shared" si="11"/>
        <v>0</v>
      </c>
      <c r="AA40" s="11">
        <f t="shared" si="11"/>
        <v>0</v>
      </c>
      <c r="AB40" s="11">
        <f t="shared" si="11"/>
        <v>0</v>
      </c>
      <c r="AC40" s="11">
        <f t="shared" si="11"/>
        <v>0</v>
      </c>
    </row>
    <row r="41" spans="1:30">
      <c r="B41" s="281" t="s">
        <v>210</v>
      </c>
      <c r="C41" s="11">
        <f t="shared" si="10"/>
        <v>22.27</v>
      </c>
      <c r="D41" s="11">
        <f t="shared" si="10"/>
        <v>22.011046511627907</v>
      </c>
      <c r="E41" s="11">
        <f t="shared" si="10"/>
        <v>21.752093023255814</v>
      </c>
      <c r="F41" s="11">
        <f t="shared" si="10"/>
        <v>21.493139534883721</v>
      </c>
      <c r="G41" s="11">
        <f t="shared" si="10"/>
        <v>21.234186046511624</v>
      </c>
      <c r="H41" s="11">
        <f t="shared" si="10"/>
        <v>20.975232558139531</v>
      </c>
      <c r="I41" s="11">
        <f t="shared" si="10"/>
        <v>20.716279069767438</v>
      </c>
      <c r="J41" s="11">
        <f t="shared" si="10"/>
        <v>20.198372093023252</v>
      </c>
      <c r="K41" s="11">
        <f t="shared" si="10"/>
        <v>19.680465116279066</v>
      </c>
      <c r="L41" s="11">
        <f t="shared" si="10"/>
        <v>19.16255813953488</v>
      </c>
      <c r="M41" s="11">
        <f t="shared" si="10"/>
        <v>18.644651162790694</v>
      </c>
      <c r="N41" s="11">
        <f t="shared" si="11"/>
        <v>18.126744186046505</v>
      </c>
      <c r="O41" s="11">
        <f t="shared" si="11"/>
        <v>17.608837209302322</v>
      </c>
      <c r="P41" s="11">
        <f t="shared" si="11"/>
        <v>17.090930232558136</v>
      </c>
      <c r="Q41" s="11">
        <f t="shared" si="11"/>
        <v>16.573023255813947</v>
      </c>
      <c r="R41" s="11">
        <f t="shared" si="11"/>
        <v>16.055116279069761</v>
      </c>
      <c r="S41" s="11">
        <f t="shared" si="11"/>
        <v>15.537209302325573</v>
      </c>
      <c r="T41" s="11">
        <f t="shared" si="11"/>
        <v>14.760348837209296</v>
      </c>
      <c r="U41" s="11">
        <f t="shared" si="11"/>
        <v>13.983488372093015</v>
      </c>
      <c r="V41" s="11">
        <f t="shared" si="11"/>
        <v>13.206627906976735</v>
      </c>
      <c r="W41" s="11">
        <f t="shared" si="11"/>
        <v>12.429767441860454</v>
      </c>
      <c r="X41" s="11">
        <f t="shared" si="11"/>
        <v>11.652906976744177</v>
      </c>
      <c r="Y41" s="11">
        <f t="shared" si="11"/>
        <v>10.876046511627896</v>
      </c>
      <c r="Z41" s="11">
        <f t="shared" si="11"/>
        <v>10.099186046511617</v>
      </c>
      <c r="AA41" s="11">
        <f t="shared" si="11"/>
        <v>9.3223255813953365</v>
      </c>
      <c r="AB41" s="11">
        <f t="shared" si="11"/>
        <v>8.5454651162790576</v>
      </c>
      <c r="AC41" s="11">
        <f t="shared" si="11"/>
        <v>7.7686046511627769</v>
      </c>
    </row>
    <row r="42" spans="1:30">
      <c r="B42" s="281" t="s">
        <v>211</v>
      </c>
      <c r="C42" s="11">
        <f t="shared" si="10"/>
        <v>889.91700000000003</v>
      </c>
      <c r="D42" s="11">
        <f t="shared" si="10"/>
        <v>615.69838953488363</v>
      </c>
      <c r="E42" s="11">
        <f t="shared" si="10"/>
        <v>521.53275348837212</v>
      </c>
      <c r="F42" s="11">
        <f t="shared" si="10"/>
        <v>515.32403023255813</v>
      </c>
      <c r="G42" s="11">
        <f t="shared" si="10"/>
        <v>509.11530697674419</v>
      </c>
      <c r="H42" s="11">
        <f t="shared" si="10"/>
        <v>502.9065837209302</v>
      </c>
      <c r="I42" s="11">
        <f t="shared" si="10"/>
        <v>496.69786046511626</v>
      </c>
      <c r="J42" s="11">
        <f t="shared" si="10"/>
        <v>484.28041395348839</v>
      </c>
      <c r="K42" s="11">
        <f t="shared" si="10"/>
        <v>471.86296744186041</v>
      </c>
      <c r="L42" s="11">
        <f t="shared" si="10"/>
        <v>459.44552093023248</v>
      </c>
      <c r="M42" s="11">
        <f t="shared" si="10"/>
        <v>447.02807441860455</v>
      </c>
      <c r="N42" s="11">
        <f t="shared" si="11"/>
        <v>434.61062790697662</v>
      </c>
      <c r="O42" s="11">
        <f t="shared" si="11"/>
        <v>422.19318139534874</v>
      </c>
      <c r="P42" s="11">
        <f t="shared" si="11"/>
        <v>409.77573488372082</v>
      </c>
      <c r="Q42" s="11">
        <f t="shared" si="11"/>
        <v>397.35828837209294</v>
      </c>
      <c r="R42" s="11">
        <f t="shared" si="11"/>
        <v>384.94084186046501</v>
      </c>
      <c r="S42" s="11">
        <f t="shared" si="11"/>
        <v>372.52339534883703</v>
      </c>
      <c r="T42" s="11">
        <f t="shared" si="11"/>
        <v>353.89722558139522</v>
      </c>
      <c r="U42" s="11">
        <f t="shared" si="11"/>
        <v>335.2710558139533</v>
      </c>
      <c r="V42" s="11">
        <f t="shared" si="11"/>
        <v>316.64488604651137</v>
      </c>
      <c r="W42" s="11">
        <f t="shared" si="11"/>
        <v>298.01871627906951</v>
      </c>
      <c r="X42" s="11">
        <f t="shared" si="11"/>
        <v>279.3925465116277</v>
      </c>
      <c r="Y42" s="11">
        <f t="shared" si="11"/>
        <v>260.76637674418578</v>
      </c>
      <c r="Z42" s="11">
        <f t="shared" si="11"/>
        <v>242.14020697674394</v>
      </c>
      <c r="AA42" s="11">
        <f t="shared" si="11"/>
        <v>223.51403720930205</v>
      </c>
      <c r="AB42" s="11">
        <f t="shared" si="11"/>
        <v>204.88786744186015</v>
      </c>
      <c r="AC42" s="11">
        <f t="shared" si="11"/>
        <v>186.26169767441829</v>
      </c>
    </row>
    <row r="43" spans="1:30">
      <c r="B43" s="281" t="s">
        <v>212</v>
      </c>
      <c r="C43" s="11">
        <f t="shared" si="10"/>
        <v>315.101</v>
      </c>
      <c r="D43" s="11">
        <f t="shared" si="10"/>
        <v>311.43703488372091</v>
      </c>
      <c r="E43" s="11">
        <f t="shared" si="10"/>
        <v>276.99576279069771</v>
      </c>
      <c r="F43" s="11">
        <f t="shared" si="10"/>
        <v>304.1091046511628</v>
      </c>
      <c r="G43" s="11">
        <f t="shared" si="10"/>
        <v>300.44513953488371</v>
      </c>
      <c r="H43" s="11">
        <f t="shared" si="10"/>
        <v>296.78117441860462</v>
      </c>
      <c r="I43" s="11">
        <f t="shared" si="10"/>
        <v>293.11720930232559</v>
      </c>
      <c r="J43" s="11">
        <f t="shared" si="10"/>
        <v>285.78927906976742</v>
      </c>
      <c r="K43" s="11">
        <f t="shared" si="10"/>
        <v>278.4613488372093</v>
      </c>
      <c r="L43" s="11">
        <f t="shared" si="10"/>
        <v>271.13341860465113</v>
      </c>
      <c r="M43" s="11">
        <f t="shared" si="10"/>
        <v>263.80548837209301</v>
      </c>
      <c r="N43" s="11">
        <f t="shared" si="11"/>
        <v>256.47755813953484</v>
      </c>
      <c r="O43" s="11">
        <f t="shared" si="11"/>
        <v>249.14962790697669</v>
      </c>
      <c r="P43" s="11">
        <f t="shared" si="11"/>
        <v>241.82169767441854</v>
      </c>
      <c r="Q43" s="11">
        <f t="shared" si="11"/>
        <v>234.4937674418604</v>
      </c>
      <c r="R43" s="11">
        <f t="shared" si="11"/>
        <v>227.16583720930223</v>
      </c>
      <c r="S43" s="11">
        <f t="shared" si="11"/>
        <v>219.83790697674408</v>
      </c>
      <c r="T43" s="11">
        <f t="shared" si="11"/>
        <v>208.8460116279069</v>
      </c>
      <c r="U43" s="11">
        <f t="shared" si="11"/>
        <v>197.85411627906967</v>
      </c>
      <c r="V43" s="11">
        <f t="shared" si="11"/>
        <v>186.86222093023244</v>
      </c>
      <c r="W43" s="11">
        <f t="shared" si="11"/>
        <v>175.87032558139521</v>
      </c>
      <c r="X43" s="11">
        <f t="shared" si="11"/>
        <v>164.878430232558</v>
      </c>
      <c r="Y43" s="11">
        <f t="shared" si="11"/>
        <v>153.88653488372077</v>
      </c>
      <c r="Z43" s="11">
        <f t="shared" si="11"/>
        <v>142.89463953488357</v>
      </c>
      <c r="AA43" s="11">
        <f t="shared" si="11"/>
        <v>131.90274418604633</v>
      </c>
      <c r="AB43" s="11">
        <f t="shared" si="11"/>
        <v>120.91084883720913</v>
      </c>
      <c r="AC43" s="11">
        <f t="shared" si="11"/>
        <v>109.9189534883719</v>
      </c>
    </row>
    <row r="44" spans="1:30">
      <c r="B44" s="281" t="s">
        <v>214</v>
      </c>
      <c r="C44" s="11">
        <f t="shared" si="10"/>
        <v>57.127000000000002</v>
      </c>
      <c r="D44" s="11">
        <f t="shared" si="10"/>
        <v>56.106874999999995</v>
      </c>
      <c r="E44" s="11">
        <f t="shared" si="10"/>
        <v>55.086749999999995</v>
      </c>
      <c r="F44" s="11">
        <f t="shared" si="10"/>
        <v>54.066624999999995</v>
      </c>
      <c r="G44" s="11">
        <f t="shared" si="10"/>
        <v>53.046499999999995</v>
      </c>
      <c r="H44" s="11">
        <f t="shared" si="10"/>
        <v>52.026374999999994</v>
      </c>
      <c r="I44" s="11">
        <f t="shared" si="10"/>
        <v>51.006249999999994</v>
      </c>
      <c r="J44" s="11">
        <f t="shared" si="10"/>
        <v>48.965999999999994</v>
      </c>
      <c r="K44" s="11">
        <f t="shared" si="10"/>
        <v>46.925749999999994</v>
      </c>
      <c r="L44" s="11">
        <f t="shared" si="10"/>
        <v>44.885499999999986</v>
      </c>
      <c r="M44" s="11">
        <f t="shared" si="10"/>
        <v>42.845249999999986</v>
      </c>
      <c r="N44" s="11">
        <f t="shared" ref="N44:AC47" si="12">(($C14*(N$5/$C$5)*N28))</f>
        <v>40.804999999999993</v>
      </c>
      <c r="O44" s="11">
        <f t="shared" si="12"/>
        <v>38.764749999999985</v>
      </c>
      <c r="P44" s="11">
        <f t="shared" si="12"/>
        <v>36.724499999999985</v>
      </c>
      <c r="Q44" s="11">
        <f t="shared" si="12"/>
        <v>34.684249999999984</v>
      </c>
      <c r="R44" s="11">
        <f t="shared" si="12"/>
        <v>32.643999999999977</v>
      </c>
      <c r="S44" s="11">
        <f t="shared" si="12"/>
        <v>30.60374999999998</v>
      </c>
      <c r="T44" s="11">
        <f t="shared" si="12"/>
        <v>27.543374999999976</v>
      </c>
      <c r="U44" s="11">
        <f t="shared" si="12"/>
        <v>24.482999999999979</v>
      </c>
      <c r="V44" s="11">
        <f t="shared" si="12"/>
        <v>21.422624999999979</v>
      </c>
      <c r="W44" s="11">
        <f t="shared" si="12"/>
        <v>18.362249999999978</v>
      </c>
      <c r="X44" s="11">
        <f t="shared" si="12"/>
        <v>15.301874999999978</v>
      </c>
      <c r="Y44" s="11">
        <f t="shared" si="12"/>
        <v>12.241499999999979</v>
      </c>
      <c r="Z44" s="11">
        <f t="shared" si="12"/>
        <v>9.1811249999999784</v>
      </c>
      <c r="AA44" s="11">
        <f t="shared" si="12"/>
        <v>6.1207499999999797</v>
      </c>
      <c r="AB44" s="11">
        <f t="shared" si="12"/>
        <v>3.0603749999999796</v>
      </c>
      <c r="AC44" s="11">
        <f t="shared" si="12"/>
        <v>-1.9819909602425411E-14</v>
      </c>
    </row>
    <row r="45" spans="1:30">
      <c r="B45" s="281" t="s">
        <v>215</v>
      </c>
      <c r="C45" s="11">
        <f t="shared" si="10"/>
        <v>48.68</v>
      </c>
      <c r="D45" s="11">
        <f t="shared" si="10"/>
        <v>47.810714285714283</v>
      </c>
      <c r="E45" s="11">
        <f t="shared" si="10"/>
        <v>46.941428571428567</v>
      </c>
      <c r="F45" s="11">
        <f t="shared" si="10"/>
        <v>46.07214285714285</v>
      </c>
      <c r="G45" s="11">
        <f t="shared" si="10"/>
        <v>45.202857142857141</v>
      </c>
      <c r="H45" s="11">
        <f t="shared" si="10"/>
        <v>44.333571428571425</v>
      </c>
      <c r="I45" s="11">
        <f t="shared" si="10"/>
        <v>43.464285714285708</v>
      </c>
      <c r="J45" s="11">
        <f t="shared" si="10"/>
        <v>41.725714285714275</v>
      </c>
      <c r="K45" s="11">
        <f t="shared" si="10"/>
        <v>39.98714285714285</v>
      </c>
      <c r="L45" s="11">
        <f t="shared" si="10"/>
        <v>38.248571428571417</v>
      </c>
      <c r="M45" s="11">
        <f t="shared" si="10"/>
        <v>36.509999999999991</v>
      </c>
      <c r="N45" s="11">
        <f t="shared" si="12"/>
        <v>34.771428571428558</v>
      </c>
      <c r="O45" s="11">
        <f t="shared" si="12"/>
        <v>33.032857142857125</v>
      </c>
      <c r="P45" s="11">
        <f t="shared" si="12"/>
        <v>31.294285714285699</v>
      </c>
      <c r="Q45" s="11">
        <f t="shared" si="12"/>
        <v>29.555714285714274</v>
      </c>
      <c r="R45" s="11">
        <f t="shared" si="12"/>
        <v>27.817142857142841</v>
      </c>
      <c r="S45" s="11">
        <f t="shared" si="12"/>
        <v>26.078571428571411</v>
      </c>
      <c r="T45" s="11">
        <f t="shared" si="12"/>
        <v>23.470714285714266</v>
      </c>
      <c r="U45" s="11">
        <f t="shared" si="12"/>
        <v>20.862857142857123</v>
      </c>
      <c r="V45" s="11">
        <f t="shared" si="12"/>
        <v>18.254999999999981</v>
      </c>
      <c r="W45" s="11">
        <f t="shared" si="12"/>
        <v>15.647142857142839</v>
      </c>
      <c r="X45" s="11">
        <f t="shared" si="12"/>
        <v>13.039285714285695</v>
      </c>
      <c r="Y45" s="11">
        <f t="shared" si="12"/>
        <v>10.431428571428553</v>
      </c>
      <c r="Z45" s="11">
        <f t="shared" si="12"/>
        <v>7.8235714285714097</v>
      </c>
      <c r="AA45" s="11">
        <f t="shared" si="12"/>
        <v>5.2157142857142675</v>
      </c>
      <c r="AB45" s="11">
        <f t="shared" si="12"/>
        <v>2.6078571428571253</v>
      </c>
      <c r="AC45" s="11">
        <f t="shared" si="12"/>
        <v>-1.6889267762110191E-14</v>
      </c>
    </row>
    <row r="46" spans="1:30">
      <c r="B46" s="281" t="s">
        <v>216</v>
      </c>
      <c r="C46" s="11">
        <f t="shared" si="10"/>
        <v>119.678</v>
      </c>
      <c r="D46" s="11">
        <f t="shared" si="10"/>
        <v>117.54089285714285</v>
      </c>
      <c r="E46" s="11">
        <f t="shared" si="10"/>
        <v>115.4037857142857</v>
      </c>
      <c r="F46" s="11">
        <f t="shared" si="10"/>
        <v>113.26667857142857</v>
      </c>
      <c r="G46" s="11">
        <f t="shared" si="10"/>
        <v>111.12957142857142</v>
      </c>
      <c r="H46" s="11">
        <f t="shared" si="10"/>
        <v>108.99246428571428</v>
      </c>
      <c r="I46" s="11">
        <f t="shared" si="10"/>
        <v>106.85535714285713</v>
      </c>
      <c r="J46" s="11">
        <f t="shared" si="10"/>
        <v>102.58114285714284</v>
      </c>
      <c r="K46" s="11">
        <f t="shared" si="10"/>
        <v>98.306928571428557</v>
      </c>
      <c r="L46" s="11">
        <f t="shared" si="10"/>
        <v>94.032714285714263</v>
      </c>
      <c r="M46" s="11">
        <f t="shared" si="10"/>
        <v>89.75849999999997</v>
      </c>
      <c r="N46" s="11">
        <f t="shared" si="12"/>
        <v>85.48428571428569</v>
      </c>
      <c r="O46" s="11">
        <f t="shared" si="12"/>
        <v>81.210071428571396</v>
      </c>
      <c r="P46" s="11">
        <f t="shared" si="12"/>
        <v>76.935857142857103</v>
      </c>
      <c r="Q46" s="11">
        <f t="shared" si="12"/>
        <v>72.661642857142823</v>
      </c>
      <c r="R46" s="11">
        <f t="shared" si="12"/>
        <v>68.387428571428529</v>
      </c>
      <c r="S46" s="11">
        <f t="shared" si="12"/>
        <v>64.113214285714236</v>
      </c>
      <c r="T46" s="11">
        <f t="shared" si="12"/>
        <v>57.701892857142802</v>
      </c>
      <c r="U46" s="11">
        <f t="shared" si="12"/>
        <v>51.290571428571376</v>
      </c>
      <c r="V46" s="11">
        <f t="shared" si="12"/>
        <v>44.879249999999949</v>
      </c>
      <c r="W46" s="11">
        <f t="shared" si="12"/>
        <v>38.46792857142853</v>
      </c>
      <c r="X46" s="11">
        <f t="shared" si="12"/>
        <v>32.056607142857096</v>
      </c>
      <c r="Y46" s="11">
        <f t="shared" si="12"/>
        <v>25.64528571428567</v>
      </c>
      <c r="Z46" s="11">
        <f t="shared" si="12"/>
        <v>19.23396428571424</v>
      </c>
      <c r="AA46" s="11">
        <f t="shared" si="12"/>
        <v>12.822642857142814</v>
      </c>
      <c r="AB46" s="11">
        <f t="shared" si="12"/>
        <v>6.4113214285713855</v>
      </c>
      <c r="AC46" s="11">
        <f t="shared" si="12"/>
        <v>-4.1521647231590455E-14</v>
      </c>
    </row>
    <row r="47" spans="1:30">
      <c r="B47" s="281" t="s">
        <v>217</v>
      </c>
      <c r="C47" s="11">
        <f t="shared" si="10"/>
        <v>156.434</v>
      </c>
      <c r="D47" s="11">
        <f t="shared" si="10"/>
        <v>153.6405357142857</v>
      </c>
      <c r="E47" s="11">
        <f t="shared" si="10"/>
        <v>150.84707142857141</v>
      </c>
      <c r="F47" s="11">
        <f t="shared" si="10"/>
        <v>148.05360714285712</v>
      </c>
      <c r="G47" s="11">
        <f t="shared" si="10"/>
        <v>145.26014285714285</v>
      </c>
      <c r="H47" s="11">
        <f t="shared" si="10"/>
        <v>142.46667857142856</v>
      </c>
      <c r="I47" s="11">
        <f t="shared" si="10"/>
        <v>139.67321428571427</v>
      </c>
      <c r="J47" s="11">
        <f t="shared" si="10"/>
        <v>134.08628571428568</v>
      </c>
      <c r="K47" s="11">
        <f t="shared" si="10"/>
        <v>128.49935714285712</v>
      </c>
      <c r="L47" s="11">
        <f t="shared" si="10"/>
        <v>122.91242857142853</v>
      </c>
      <c r="M47" s="11">
        <f t="shared" si="10"/>
        <v>117.32549999999996</v>
      </c>
      <c r="N47" s="11">
        <f t="shared" si="12"/>
        <v>111.73857142857139</v>
      </c>
      <c r="O47" s="11">
        <f t="shared" si="12"/>
        <v>106.1516428571428</v>
      </c>
      <c r="P47" s="11">
        <f t="shared" si="12"/>
        <v>100.56471428571425</v>
      </c>
      <c r="Q47" s="11">
        <f t="shared" si="12"/>
        <v>94.977785714285673</v>
      </c>
      <c r="R47" s="11">
        <f t="shared" si="12"/>
        <v>89.390857142857087</v>
      </c>
      <c r="S47" s="11">
        <f t="shared" si="12"/>
        <v>83.803928571428514</v>
      </c>
      <c r="T47" s="11">
        <f t="shared" si="12"/>
        <v>75.423535714285649</v>
      </c>
      <c r="U47" s="11">
        <f t="shared" si="12"/>
        <v>67.043142857142797</v>
      </c>
      <c r="V47" s="11">
        <f t="shared" si="12"/>
        <v>58.662749999999939</v>
      </c>
      <c r="W47" s="11">
        <f t="shared" si="12"/>
        <v>50.282357142857087</v>
      </c>
      <c r="X47" s="11">
        <f t="shared" si="12"/>
        <v>41.901964285714222</v>
      </c>
      <c r="Y47" s="11">
        <f t="shared" si="12"/>
        <v>33.52157142857137</v>
      </c>
      <c r="Z47" s="11">
        <f t="shared" si="12"/>
        <v>25.141178571428512</v>
      </c>
      <c r="AA47" s="11">
        <f t="shared" si="12"/>
        <v>16.760785714285657</v>
      </c>
      <c r="AB47" s="11">
        <f t="shared" si="12"/>
        <v>8.3803928571428017</v>
      </c>
      <c r="AC47" s="11">
        <f t="shared" si="12"/>
        <v>-5.4273946448191161E-14</v>
      </c>
    </row>
    <row r="48" spans="1:30" s="48" customFormat="1" ht="15.75" thickBot="1">
      <c r="B48" s="285" t="s">
        <v>218</v>
      </c>
      <c r="C48" s="278">
        <f>SUM(C37:C47)</f>
        <v>5031.2400000000007</v>
      </c>
      <c r="D48" s="278">
        <f>SUM(D37:D47)</f>
        <v>4995.5862446013298</v>
      </c>
      <c r="E48" s="278">
        <f t="shared" ref="E48:AC48" si="13">SUM(E37:E47)</f>
        <v>4094.0579147840535</v>
      </c>
      <c r="F48" s="278">
        <f t="shared" si="13"/>
        <v>3981.8370186877073</v>
      </c>
      <c r="G48" s="278">
        <f t="shared" si="13"/>
        <v>3660.3317691029906</v>
      </c>
      <c r="H48" s="278">
        <f t="shared" si="13"/>
        <v>3613.1984613787367</v>
      </c>
      <c r="I48" s="278">
        <f t="shared" si="13"/>
        <v>3566.0651536544847</v>
      </c>
      <c r="J48" s="278">
        <f t="shared" si="13"/>
        <v>3471.7985382059796</v>
      </c>
      <c r="K48" s="278">
        <f t="shared" si="13"/>
        <v>3377.5319227574746</v>
      </c>
      <c r="L48" s="278">
        <f t="shared" si="13"/>
        <v>3283.2653073089682</v>
      </c>
      <c r="M48" s="278">
        <f t="shared" si="13"/>
        <v>3188.9986918604636</v>
      </c>
      <c r="N48" s="278">
        <f t="shared" si="13"/>
        <v>3094.7320764119595</v>
      </c>
      <c r="O48" s="278">
        <f t="shared" si="13"/>
        <v>3000.465460963454</v>
      </c>
      <c r="P48" s="278">
        <f t="shared" si="13"/>
        <v>2906.198845514949</v>
      </c>
      <c r="Q48" s="278">
        <f t="shared" si="13"/>
        <v>2811.9322300664439</v>
      </c>
      <c r="R48" s="278">
        <f t="shared" si="13"/>
        <v>2717.6656146179384</v>
      </c>
      <c r="S48" s="278">
        <f t="shared" si="13"/>
        <v>2623.398999169433</v>
      </c>
      <c r="T48" s="278">
        <f t="shared" si="13"/>
        <v>2481.9990759966768</v>
      </c>
      <c r="U48" s="278">
        <f t="shared" si="13"/>
        <v>2340.5991528239188</v>
      </c>
      <c r="V48" s="278">
        <f t="shared" si="13"/>
        <v>2199.1992296511617</v>
      </c>
      <c r="W48" s="278">
        <f t="shared" si="13"/>
        <v>2057.7993064784032</v>
      </c>
      <c r="X48" s="278">
        <f t="shared" si="13"/>
        <v>1916.3993833056459</v>
      </c>
      <c r="Y48" s="278">
        <f t="shared" si="13"/>
        <v>1774.9994601328888</v>
      </c>
      <c r="Z48" s="278">
        <f t="shared" si="13"/>
        <v>1633.599536960131</v>
      </c>
      <c r="AA48" s="278">
        <f t="shared" si="13"/>
        <v>1492.1996137873737</v>
      </c>
      <c r="AB48" s="278">
        <f t="shared" si="13"/>
        <v>1350.7996906146159</v>
      </c>
      <c r="AC48" s="278">
        <f t="shared" si="13"/>
        <v>1209.3997674418583</v>
      </c>
    </row>
    <row r="49" spans="1:29" s="286" customFormat="1" ht="23.25" customHeight="1" thickTop="1" thickBot="1">
      <c r="B49" s="286" t="s">
        <v>222</v>
      </c>
      <c r="C49" s="287">
        <f>C48/1000</f>
        <v>5.0312400000000004</v>
      </c>
      <c r="D49" s="287">
        <f t="shared" ref="D49:AC49" si="14">D48/1000</f>
        <v>4.9955862446013297</v>
      </c>
      <c r="E49" s="287">
        <f t="shared" si="14"/>
        <v>4.0940579147840532</v>
      </c>
      <c r="F49" s="287">
        <f t="shared" si="14"/>
        <v>3.9818370186877075</v>
      </c>
      <c r="G49" s="287">
        <f t="shared" si="14"/>
        <v>3.6603317691029904</v>
      </c>
      <c r="H49" s="287">
        <f t="shared" si="14"/>
        <v>3.6131984613787367</v>
      </c>
      <c r="I49" s="287">
        <f t="shared" si="14"/>
        <v>3.5660651536544847</v>
      </c>
      <c r="J49" s="287">
        <f t="shared" si="14"/>
        <v>3.4717985382059795</v>
      </c>
      <c r="K49" s="287">
        <f t="shared" si="14"/>
        <v>3.3775319227574747</v>
      </c>
      <c r="L49" s="287">
        <f t="shared" si="14"/>
        <v>3.2832653073089682</v>
      </c>
      <c r="M49" s="287">
        <f t="shared" si="14"/>
        <v>3.1889986918604638</v>
      </c>
      <c r="N49" s="287">
        <f t="shared" si="14"/>
        <v>3.0947320764119595</v>
      </c>
      <c r="O49" s="287">
        <f t="shared" si="14"/>
        <v>3.0004654609634538</v>
      </c>
      <c r="P49" s="287">
        <f t="shared" si="14"/>
        <v>2.906198845514949</v>
      </c>
      <c r="Q49" s="287">
        <f t="shared" si="14"/>
        <v>2.8119322300664438</v>
      </c>
      <c r="R49" s="287">
        <f t="shared" si="14"/>
        <v>2.7176656146179385</v>
      </c>
      <c r="S49" s="287">
        <f t="shared" si="14"/>
        <v>2.6233989991694329</v>
      </c>
      <c r="T49" s="287">
        <f t="shared" si="14"/>
        <v>2.4819990759966766</v>
      </c>
      <c r="U49" s="287">
        <f t="shared" si="14"/>
        <v>2.3405991528239189</v>
      </c>
      <c r="V49" s="287">
        <f t="shared" si="14"/>
        <v>2.1991992296511618</v>
      </c>
      <c r="W49" s="287">
        <f t="shared" si="14"/>
        <v>2.0577993064784033</v>
      </c>
      <c r="X49" s="287">
        <f t="shared" si="14"/>
        <v>1.9163993833056459</v>
      </c>
      <c r="Y49" s="287">
        <f t="shared" si="14"/>
        <v>1.7749994601328887</v>
      </c>
      <c r="Z49" s="287">
        <f t="shared" si="14"/>
        <v>1.633599536960131</v>
      </c>
      <c r="AA49" s="287">
        <f t="shared" si="14"/>
        <v>1.4921996137873736</v>
      </c>
      <c r="AB49" s="287">
        <f t="shared" si="14"/>
        <v>1.3507996906146158</v>
      </c>
      <c r="AC49" s="287">
        <f t="shared" si="14"/>
        <v>1.2093997674418584</v>
      </c>
    </row>
    <row r="50" spans="1:29" s="286" customFormat="1" ht="23.25" customHeight="1" thickTop="1" thickBot="1">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row>
    <row r="51" spans="1:29" s="15" customFormat="1" ht="15.75" thickTop="1">
      <c r="A51" s="24" t="s">
        <v>223</v>
      </c>
      <c r="C51" s="353"/>
      <c r="D51" s="353"/>
      <c r="E51" s="353"/>
      <c r="F51" s="353"/>
      <c r="G51" s="353"/>
      <c r="H51" s="353"/>
      <c r="I51" s="353"/>
      <c r="J51" s="353"/>
      <c r="K51" s="353"/>
      <c r="L51" s="353"/>
      <c r="M51" s="353"/>
      <c r="N51" s="353"/>
    </row>
    <row r="52" spans="1:29">
      <c r="B52" s="321" t="s">
        <v>152</v>
      </c>
      <c r="C52" s="11">
        <f>C37+C38</f>
        <v>1335.4849999999999</v>
      </c>
      <c r="D52" s="11">
        <f t="shared" ref="D52:AC52" si="15">D37+D38</f>
        <v>1609.0549418604651</v>
      </c>
      <c r="E52" s="11">
        <f t="shared" si="15"/>
        <v>1590.12488372093</v>
      </c>
      <c r="F52" s="11">
        <f t="shared" si="15"/>
        <v>1571.1948255813952</v>
      </c>
      <c r="G52" s="11">
        <f t="shared" si="15"/>
        <v>1552.2647674418604</v>
      </c>
      <c r="H52" s="11">
        <f t="shared" si="15"/>
        <v>1533.3347093023256</v>
      </c>
      <c r="I52" s="11">
        <f t="shared" si="15"/>
        <v>1514.4046511627907</v>
      </c>
      <c r="J52" s="11">
        <f t="shared" si="15"/>
        <v>1476.5445348837206</v>
      </c>
      <c r="K52" s="11">
        <f t="shared" si="15"/>
        <v>1438.684418604651</v>
      </c>
      <c r="L52" s="11">
        <f t="shared" si="15"/>
        <v>1400.8243023255811</v>
      </c>
      <c r="M52" s="11">
        <f t="shared" si="15"/>
        <v>1362.9641860465113</v>
      </c>
      <c r="N52" s="11">
        <f t="shared" si="15"/>
        <v>1325.1040697674416</v>
      </c>
      <c r="O52" s="11">
        <f t="shared" si="15"/>
        <v>1287.2439534883717</v>
      </c>
      <c r="P52" s="11">
        <f t="shared" si="15"/>
        <v>1249.3838372093021</v>
      </c>
      <c r="Q52" s="11">
        <f t="shared" si="15"/>
        <v>1211.5237209302322</v>
      </c>
      <c r="R52" s="11">
        <f t="shared" si="15"/>
        <v>1173.6636046511624</v>
      </c>
      <c r="S52" s="11">
        <f t="shared" si="15"/>
        <v>1135.8034883720925</v>
      </c>
      <c r="T52" s="11">
        <f t="shared" si="15"/>
        <v>1079.0133139534878</v>
      </c>
      <c r="U52" s="11">
        <f t="shared" si="15"/>
        <v>1022.2231395348831</v>
      </c>
      <c r="V52" s="11">
        <f t="shared" si="15"/>
        <v>965.43296511627841</v>
      </c>
      <c r="W52" s="11">
        <f t="shared" si="15"/>
        <v>908.64279069767372</v>
      </c>
      <c r="X52" s="11">
        <f t="shared" si="15"/>
        <v>851.85261627906903</v>
      </c>
      <c r="Y52" s="11">
        <f t="shared" si="15"/>
        <v>795.06244186046433</v>
      </c>
      <c r="Z52" s="11">
        <f t="shared" si="15"/>
        <v>738.27226744185964</v>
      </c>
      <c r="AA52" s="11">
        <f t="shared" si="15"/>
        <v>681.48209302325495</v>
      </c>
      <c r="AB52" s="11">
        <f t="shared" si="15"/>
        <v>624.69191860465025</v>
      </c>
      <c r="AC52" s="11">
        <f t="shared" si="15"/>
        <v>567.90174418604556</v>
      </c>
    </row>
    <row r="53" spans="1:29">
      <c r="A53" s="6"/>
      <c r="B53" s="321" t="s">
        <v>224</v>
      </c>
      <c r="C53" s="11">
        <f>C39+C40+C42+C44</f>
        <v>3033.5919999999996</v>
      </c>
      <c r="D53" s="11">
        <f t="shared" ref="D53:AC53" si="16">D39+D40+D42+D44</f>
        <v>2734.0910784883717</v>
      </c>
      <c r="E53" s="11">
        <f t="shared" si="16"/>
        <v>1891.9928895348835</v>
      </c>
      <c r="F53" s="11">
        <f t="shared" si="16"/>
        <v>1777.6475203488371</v>
      </c>
      <c r="G53" s="11">
        <f t="shared" si="16"/>
        <v>1484.7951046511628</v>
      </c>
      <c r="H53" s="11">
        <f t="shared" si="16"/>
        <v>1466.3146308139533</v>
      </c>
      <c r="I53" s="11">
        <f t="shared" si="16"/>
        <v>1447.834156976744</v>
      </c>
      <c r="J53" s="11">
        <f t="shared" si="16"/>
        <v>1410.8732093023254</v>
      </c>
      <c r="K53" s="11">
        <f t="shared" si="16"/>
        <v>1373.9122616279069</v>
      </c>
      <c r="L53" s="11">
        <f t="shared" si="16"/>
        <v>1336.9513139534884</v>
      </c>
      <c r="M53" s="11">
        <f t="shared" si="16"/>
        <v>1299.9903662790696</v>
      </c>
      <c r="N53" s="11">
        <f t="shared" si="16"/>
        <v>1263.0294186046508</v>
      </c>
      <c r="O53" s="11">
        <f t="shared" si="16"/>
        <v>1226.0684709302323</v>
      </c>
      <c r="P53" s="11">
        <f t="shared" si="16"/>
        <v>1189.1075232558137</v>
      </c>
      <c r="Q53" s="11">
        <f t="shared" si="16"/>
        <v>1152.1465755813949</v>
      </c>
      <c r="R53" s="11">
        <f t="shared" si="16"/>
        <v>1115.1856279069764</v>
      </c>
      <c r="S53" s="11">
        <f t="shared" si="16"/>
        <v>1078.2246802325576</v>
      </c>
      <c r="T53" s="11">
        <f t="shared" si="16"/>
        <v>1022.7832587209298</v>
      </c>
      <c r="U53" s="11">
        <f t="shared" si="16"/>
        <v>967.34183720930173</v>
      </c>
      <c r="V53" s="11">
        <f t="shared" si="16"/>
        <v>911.90041569767368</v>
      </c>
      <c r="W53" s="11">
        <f t="shared" si="16"/>
        <v>856.45899418604574</v>
      </c>
      <c r="X53" s="11">
        <f t="shared" si="16"/>
        <v>801.01757267441792</v>
      </c>
      <c r="Y53" s="11">
        <f t="shared" si="16"/>
        <v>745.57615116278987</v>
      </c>
      <c r="Z53" s="11">
        <f t="shared" si="16"/>
        <v>690.13472965116205</v>
      </c>
      <c r="AA53" s="11">
        <f t="shared" si="16"/>
        <v>634.693308139534</v>
      </c>
      <c r="AB53" s="11">
        <f t="shared" si="16"/>
        <v>579.25188662790606</v>
      </c>
      <c r="AC53" s="11">
        <f t="shared" si="16"/>
        <v>523.81046511627812</v>
      </c>
    </row>
    <row r="54" spans="1:29">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row>
    <row r="55" spans="1:29">
      <c r="C55" s="25"/>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row>
    <row r="56" spans="1:29" s="30" customFormat="1">
      <c r="A56" s="30" t="s">
        <v>225</v>
      </c>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row>
    <row r="57" spans="1:29">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row>
    <row r="58" spans="1:29">
      <c r="B58" t="s">
        <v>226</v>
      </c>
      <c r="C58" s="11">
        <v>5079.6361455090719</v>
      </c>
      <c r="D58" s="11">
        <v>5132.0717393568539</v>
      </c>
      <c r="E58" s="11">
        <v>5149.0185565799056</v>
      </c>
      <c r="F58" s="11">
        <v>5082.8568791305734</v>
      </c>
      <c r="G58" s="11">
        <v>4550.7249875472426</v>
      </c>
      <c r="H58" s="11">
        <v>4490.2458736849112</v>
      </c>
      <c r="I58" s="11">
        <v>3975.16167286258</v>
      </c>
      <c r="J58" s="11">
        <v>3865.5685723119154</v>
      </c>
      <c r="K58" s="11">
        <v>3755.9754717612527</v>
      </c>
      <c r="L58" s="11">
        <v>3607.5190142385895</v>
      </c>
      <c r="M58" s="11">
        <v>3499.6924299139268</v>
      </c>
      <c r="N58" s="11">
        <v>3391.8658455892628</v>
      </c>
      <c r="O58" s="11"/>
      <c r="P58" s="11"/>
      <c r="Q58" s="11"/>
      <c r="R58" s="11"/>
      <c r="S58" s="11"/>
      <c r="T58" s="11"/>
      <c r="U58" s="11"/>
      <c r="V58" s="11"/>
      <c r="W58" s="11"/>
      <c r="X58" s="11"/>
      <c r="Y58" s="11"/>
      <c r="Z58" s="11"/>
      <c r="AA58" s="11"/>
      <c r="AB58" s="11"/>
      <c r="AC58" s="11"/>
    </row>
    <row r="59" spans="1:29">
      <c r="B59" t="s">
        <v>227</v>
      </c>
      <c r="C59" s="11">
        <v>5013.2023855569159</v>
      </c>
      <c r="D59" s="11">
        <v>5168.1032686844283</v>
      </c>
      <c r="E59" s="11">
        <v>4578.8962889102504</v>
      </c>
      <c r="F59" s="11">
        <v>4427.7604548152485</v>
      </c>
      <c r="G59" s="11">
        <v>4098.1175742086189</v>
      </c>
      <c r="H59" s="11">
        <v>4042.8466354624543</v>
      </c>
      <c r="I59" s="11">
        <v>3987.5756967162888</v>
      </c>
      <c r="J59" s="11">
        <v>3877.0338192239578</v>
      </c>
      <c r="K59" s="11">
        <v>3766.4919417316282</v>
      </c>
      <c r="L59" s="11">
        <v>3616.5394213821546</v>
      </c>
      <c r="M59" s="11">
        <v>3507.7889367469675</v>
      </c>
      <c r="N59" s="11">
        <v>3399.0384521117799</v>
      </c>
      <c r="O59" s="11"/>
      <c r="P59" s="11"/>
      <c r="Q59" s="11"/>
      <c r="R59" s="11"/>
      <c r="S59" s="11"/>
      <c r="T59" s="11"/>
      <c r="U59" s="11"/>
      <c r="V59" s="11"/>
      <c r="W59" s="11"/>
      <c r="X59" s="11"/>
      <c r="Y59" s="11"/>
      <c r="Z59" s="11"/>
      <c r="AA59" s="11"/>
      <c r="AB59" s="11"/>
      <c r="AC59" s="11"/>
    </row>
    <row r="60" spans="1:29">
      <c r="B60" t="s">
        <v>228</v>
      </c>
      <c r="C60" s="11">
        <f>C48</f>
        <v>5031.2400000000007</v>
      </c>
      <c r="D60" s="11">
        <f t="shared" ref="D60:N60" si="17">D48</f>
        <v>4995.5862446013298</v>
      </c>
      <c r="E60" s="11">
        <f t="shared" si="17"/>
        <v>4094.0579147840535</v>
      </c>
      <c r="F60" s="11">
        <f t="shared" si="17"/>
        <v>3981.8370186877073</v>
      </c>
      <c r="G60" s="11">
        <f t="shared" si="17"/>
        <v>3660.3317691029906</v>
      </c>
      <c r="H60" s="11">
        <f t="shared" si="17"/>
        <v>3613.1984613787367</v>
      </c>
      <c r="I60" s="11">
        <f t="shared" si="17"/>
        <v>3566.0651536544847</v>
      </c>
      <c r="J60" s="11">
        <f t="shared" si="17"/>
        <v>3471.7985382059796</v>
      </c>
      <c r="K60" s="11">
        <f t="shared" si="17"/>
        <v>3377.5319227574746</v>
      </c>
      <c r="L60" s="11">
        <f t="shared" si="17"/>
        <v>3283.2653073089682</v>
      </c>
      <c r="M60" s="11">
        <f t="shared" si="17"/>
        <v>3188.9986918604636</v>
      </c>
      <c r="N60" s="11">
        <f t="shared" si="17"/>
        <v>3094.7320764119595</v>
      </c>
      <c r="O60" s="11"/>
      <c r="P60" s="11"/>
      <c r="Q60" s="11"/>
      <c r="R60" s="11"/>
      <c r="S60" s="11"/>
      <c r="T60" s="11"/>
      <c r="U60" s="11"/>
      <c r="V60" s="11"/>
      <c r="W60" s="11"/>
      <c r="X60" s="11"/>
      <c r="Y60" s="11"/>
      <c r="Z60" s="11"/>
      <c r="AA60" s="11"/>
      <c r="AB60" s="11"/>
      <c r="AC60" s="11"/>
    </row>
    <row r="61" spans="1:29">
      <c r="B61" t="s">
        <v>229</v>
      </c>
      <c r="C61" s="11">
        <f>C59-C60</f>
        <v>-18.037614443084749</v>
      </c>
      <c r="D61" s="11">
        <f>D59-D60</f>
        <v>172.51702408309848</v>
      </c>
      <c r="E61" s="11">
        <f t="shared" ref="E61:N61" si="18">E59-E60</f>
        <v>484.83837412619687</v>
      </c>
      <c r="F61" s="11">
        <f t="shared" si="18"/>
        <v>445.92343612754121</v>
      </c>
      <c r="G61" s="11">
        <f t="shared" si="18"/>
        <v>437.78580510562824</v>
      </c>
      <c r="H61" s="11">
        <f t="shared" si="18"/>
        <v>429.64817408371755</v>
      </c>
      <c r="I61" s="11">
        <f t="shared" si="18"/>
        <v>421.51054306180413</v>
      </c>
      <c r="J61" s="11">
        <f t="shared" si="18"/>
        <v>405.2352810179782</v>
      </c>
      <c r="K61" s="11">
        <f t="shared" si="18"/>
        <v>388.96001897415363</v>
      </c>
      <c r="L61" s="11">
        <f t="shared" si="18"/>
        <v>333.27411407318641</v>
      </c>
      <c r="M61" s="11">
        <f t="shared" si="18"/>
        <v>318.79024488650384</v>
      </c>
      <c r="N61" s="11">
        <f t="shared" si="18"/>
        <v>304.30637569982036</v>
      </c>
      <c r="O61" s="11"/>
      <c r="P61" s="11"/>
      <c r="Q61" s="11"/>
      <c r="R61" s="11"/>
      <c r="S61" s="11"/>
      <c r="T61" s="11"/>
      <c r="U61" s="11"/>
      <c r="V61" s="11"/>
      <c r="W61" s="11"/>
      <c r="X61" s="11"/>
      <c r="Y61" s="11"/>
      <c r="Z61" s="11"/>
      <c r="AA61" s="11"/>
      <c r="AB61" s="11"/>
      <c r="AC61" s="11"/>
    </row>
    <row r="62" spans="1:29">
      <c r="B62" t="s">
        <v>230</v>
      </c>
      <c r="C62" s="4">
        <f>C58-C60</f>
        <v>48.396145509071175</v>
      </c>
      <c r="D62" s="4">
        <f t="shared" ref="D62:N62" si="19">D58-D60</f>
        <v>136.48549475552409</v>
      </c>
      <c r="E62" s="4">
        <f t="shared" si="19"/>
        <v>1054.9606417958521</v>
      </c>
      <c r="F62" s="4">
        <f t="shared" si="19"/>
        <v>1101.019860442866</v>
      </c>
      <c r="G62" s="4">
        <f t="shared" si="19"/>
        <v>890.39321844425194</v>
      </c>
      <c r="H62" s="4">
        <f t="shared" si="19"/>
        <v>877.04741230617446</v>
      </c>
      <c r="I62" s="4">
        <f t="shared" si="19"/>
        <v>409.09651920809529</v>
      </c>
      <c r="J62" s="4">
        <f t="shared" si="19"/>
        <v>393.77003410593579</v>
      </c>
      <c r="K62" s="4">
        <f t="shared" si="19"/>
        <v>378.44354900377812</v>
      </c>
      <c r="L62" s="4">
        <f t="shared" si="19"/>
        <v>324.25370692962133</v>
      </c>
      <c r="M62" s="4">
        <f t="shared" si="19"/>
        <v>310.69373805346322</v>
      </c>
      <c r="N62" s="4">
        <f t="shared" si="19"/>
        <v>297.13376917730329</v>
      </c>
      <c r="O62" s="4"/>
      <c r="P62" s="4"/>
      <c r="Q62" s="4"/>
      <c r="R62" s="4"/>
      <c r="S62" s="4"/>
      <c r="T62" s="4"/>
      <c r="U62" s="4"/>
      <c r="V62" s="4"/>
      <c r="W62" s="4"/>
      <c r="X62" s="4"/>
      <c r="Y62" s="4"/>
      <c r="Z62" s="4"/>
      <c r="AA62" s="4"/>
      <c r="AB62" s="4"/>
      <c r="AC62" s="4"/>
    </row>
    <row r="63" spans="1:29">
      <c r="C63" s="4"/>
      <c r="D63" s="4"/>
      <c r="E63" s="9"/>
      <c r="F63" s="9"/>
      <c r="G63" s="9"/>
      <c r="H63" s="9"/>
      <c r="I63" s="9"/>
      <c r="J63" s="9"/>
      <c r="K63" s="9"/>
      <c r="L63" s="4"/>
      <c r="M63" s="4"/>
      <c r="N63" s="4"/>
      <c r="O63" s="4"/>
      <c r="P63" s="4"/>
      <c r="Q63" s="4"/>
      <c r="R63" s="4"/>
      <c r="S63" s="4"/>
      <c r="T63" s="4"/>
      <c r="U63" s="4"/>
      <c r="V63" s="4"/>
      <c r="W63" s="4"/>
      <c r="X63" s="4"/>
      <c r="Y63" s="4"/>
      <c r="Z63" s="4"/>
      <c r="AA63" s="4"/>
      <c r="AB63" s="4"/>
      <c r="AC63" s="4"/>
    </row>
    <row r="64" spans="1:29">
      <c r="D64" s="27"/>
      <c r="E64" s="27"/>
      <c r="F64" s="27"/>
      <c r="G64" s="27"/>
      <c r="H64" s="27"/>
      <c r="I64" s="27"/>
      <c r="J64" s="27"/>
      <c r="K64" s="27"/>
      <c r="L64" s="27"/>
      <c r="M64" s="27"/>
      <c r="N64" s="27"/>
      <c r="O64" s="27"/>
      <c r="P64" s="27"/>
      <c r="Q64" s="27"/>
      <c r="R64" s="27"/>
      <c r="S64" s="27"/>
      <c r="T64" s="27"/>
    </row>
    <row r="65" spans="2:28">
      <c r="B65" t="s">
        <v>206</v>
      </c>
      <c r="C65" s="4">
        <v>867.9169425287356</v>
      </c>
      <c r="D65" s="4">
        <v>1162.2925499999999</v>
      </c>
      <c r="E65" s="4">
        <v>1148.61852</v>
      </c>
      <c r="F65" s="4">
        <v>1134.9444899999999</v>
      </c>
      <c r="G65" s="4">
        <v>1121.27046</v>
      </c>
      <c r="H65" s="4">
        <v>1107.5964300000001</v>
      </c>
      <c r="I65" s="4">
        <v>1093.9224000000002</v>
      </c>
      <c r="J65" s="4">
        <v>1066.5743400000001</v>
      </c>
      <c r="K65" s="4">
        <v>1039.2262800000001</v>
      </c>
      <c r="L65" s="4">
        <v>1011.8782200000001</v>
      </c>
      <c r="M65" s="4">
        <v>984.53016000000002</v>
      </c>
      <c r="N65" s="4">
        <v>957.18209999999999</v>
      </c>
      <c r="O65" s="4"/>
      <c r="P65" s="4"/>
      <c r="Q65" s="4"/>
      <c r="R65" s="4"/>
      <c r="S65" s="4"/>
      <c r="T65" s="4"/>
      <c r="U65" s="4"/>
      <c r="V65" s="4"/>
      <c r="W65" s="4"/>
      <c r="X65" s="4"/>
      <c r="Y65" s="4"/>
      <c r="Z65" s="4"/>
      <c r="AA65" s="4"/>
      <c r="AB65" s="4"/>
    </row>
    <row r="66" spans="2:28">
      <c r="B66" t="s">
        <v>231</v>
      </c>
      <c r="C66" s="9">
        <v>646.85332683199988</v>
      </c>
      <c r="D66" s="9">
        <v>639.33177651999995</v>
      </c>
      <c r="E66" s="9">
        <v>631.8102262079999</v>
      </c>
      <c r="F66" s="9">
        <v>624.28867589599986</v>
      </c>
      <c r="G66" s="9">
        <v>616.76712558399993</v>
      </c>
      <c r="H66" s="9">
        <v>609.245575272</v>
      </c>
      <c r="I66" s="9">
        <v>601.72402495999995</v>
      </c>
      <c r="J66" s="4">
        <v>586.68092433599998</v>
      </c>
      <c r="K66" s="4">
        <v>571.637823712</v>
      </c>
      <c r="L66" s="4">
        <v>556.59472308799991</v>
      </c>
      <c r="M66" s="4">
        <v>541.55162246399993</v>
      </c>
      <c r="N66" s="4">
        <v>526.50852183999984</v>
      </c>
      <c r="O66" s="4"/>
      <c r="P66" s="4"/>
      <c r="Q66" s="4"/>
      <c r="R66" s="4"/>
      <c r="S66" s="4"/>
      <c r="T66" s="4"/>
      <c r="U66" s="4"/>
      <c r="V66" s="4"/>
      <c r="W66" s="4"/>
      <c r="X66" s="4"/>
      <c r="Y66" s="4"/>
      <c r="Z66" s="4"/>
      <c r="AA66" s="4"/>
      <c r="AB66" s="4"/>
    </row>
    <row r="67" spans="2:28">
      <c r="B67" t="s">
        <v>208</v>
      </c>
      <c r="C67" s="4">
        <v>1588.1760365416001</v>
      </c>
      <c r="D67" s="4">
        <v>1569.7088733260002</v>
      </c>
      <c r="E67" s="4">
        <v>1339.7087496408001</v>
      </c>
      <c r="F67" s="4">
        <v>1323.7598359546002</v>
      </c>
      <c r="G67" s="4">
        <v>1307.8109222684002</v>
      </c>
      <c r="H67" s="4">
        <v>1291.8620085822004</v>
      </c>
      <c r="I67" s="4">
        <v>1275.9130948960003</v>
      </c>
      <c r="J67" s="4">
        <v>1244.0152675236002</v>
      </c>
      <c r="K67" s="4">
        <v>1212.1174401512003</v>
      </c>
      <c r="L67" s="4">
        <v>1180.2196127788002</v>
      </c>
      <c r="M67" s="4">
        <v>1148.3217854064003</v>
      </c>
      <c r="N67" s="4">
        <v>1116.4239580340002</v>
      </c>
      <c r="O67" s="4"/>
      <c r="P67" s="4"/>
      <c r="Q67" s="4"/>
      <c r="R67" s="4"/>
      <c r="S67" s="4"/>
      <c r="T67" s="4"/>
      <c r="U67" s="4"/>
      <c r="V67" s="4"/>
      <c r="W67" s="4"/>
      <c r="X67" s="4"/>
      <c r="Y67" s="4"/>
      <c r="Z67" s="4"/>
      <c r="AA67" s="4"/>
      <c r="AB67" s="4"/>
    </row>
    <row r="68" spans="2:28">
      <c r="B68" t="s">
        <v>209</v>
      </c>
      <c r="C68" s="4">
        <v>488.70046848200002</v>
      </c>
      <c r="D68" s="4">
        <v>483.01790489500002</v>
      </c>
      <c r="E68" s="4">
        <v>954.67068261600002</v>
      </c>
      <c r="F68" s="4">
        <v>943.30555544200001</v>
      </c>
      <c r="G68" s="4">
        <v>465.970214134</v>
      </c>
      <c r="H68" s="4">
        <v>460.28765054700006</v>
      </c>
      <c r="I68" s="4">
        <v>0</v>
      </c>
      <c r="J68" s="4">
        <v>0</v>
      </c>
      <c r="K68" s="4">
        <v>0</v>
      </c>
      <c r="L68" s="4">
        <v>0</v>
      </c>
      <c r="M68" s="4">
        <v>0</v>
      </c>
      <c r="N68" s="4">
        <v>0</v>
      </c>
      <c r="O68" s="4"/>
      <c r="P68" s="4"/>
      <c r="Q68" s="4"/>
      <c r="R68" s="4"/>
      <c r="S68" s="4"/>
      <c r="T68" s="4"/>
      <c r="U68" s="4"/>
      <c r="V68" s="4"/>
      <c r="W68" s="4"/>
      <c r="X68" s="4"/>
      <c r="Y68" s="4"/>
      <c r="Z68" s="4"/>
      <c r="AA68" s="4"/>
      <c r="AB68" s="4"/>
    </row>
    <row r="69" spans="2:28">
      <c r="B69" t="s">
        <v>232</v>
      </c>
      <c r="C69" s="4">
        <v>19.514107694000003</v>
      </c>
      <c r="D69" s="4">
        <v>19.287199465000004</v>
      </c>
      <c r="E69" s="4">
        <v>19.060291236000001</v>
      </c>
      <c r="F69" s="4">
        <v>18.833383007000002</v>
      </c>
      <c r="G69" s="4">
        <v>18.606474778000003</v>
      </c>
      <c r="H69" s="4">
        <v>18.379566549000003</v>
      </c>
      <c r="I69" s="4">
        <v>18.152658320000004</v>
      </c>
      <c r="J69" s="4">
        <v>17.698841862000002</v>
      </c>
      <c r="K69" s="4">
        <v>17.245025404000003</v>
      </c>
      <c r="L69" s="4">
        <v>16.791208946000001</v>
      </c>
      <c r="M69" s="4">
        <v>16.337392488000003</v>
      </c>
      <c r="N69" s="4">
        <v>15.88357603</v>
      </c>
      <c r="O69" s="4"/>
      <c r="P69" s="4"/>
      <c r="Q69" s="4"/>
      <c r="R69" s="4"/>
      <c r="S69" s="4"/>
      <c r="T69" s="4"/>
      <c r="U69" s="4"/>
      <c r="V69" s="4"/>
      <c r="W69" s="4"/>
      <c r="X69" s="4"/>
      <c r="Y69" s="4"/>
      <c r="Z69" s="4"/>
      <c r="AA69" s="4"/>
      <c r="AB69" s="4"/>
    </row>
    <row r="70" spans="2:28">
      <c r="B70" t="s">
        <v>211</v>
      </c>
      <c r="C70" s="4">
        <v>756.94976091073693</v>
      </c>
      <c r="D70" s="4">
        <v>557.57460067085526</v>
      </c>
      <c r="E70" s="4">
        <v>364.95792043910529</v>
      </c>
      <c r="F70" s="4">
        <v>358.19944043097371</v>
      </c>
      <c r="G70" s="4">
        <v>351.44096042284212</v>
      </c>
      <c r="H70" s="4">
        <v>344.68248041471054</v>
      </c>
      <c r="I70" s="4">
        <v>337.92400040657895</v>
      </c>
      <c r="J70" s="4">
        <v>324.40704039031579</v>
      </c>
      <c r="K70" s="4">
        <v>310.89008037405267</v>
      </c>
      <c r="L70" s="4">
        <v>297.3731203577895</v>
      </c>
      <c r="M70" s="4">
        <v>283.85616034152633</v>
      </c>
      <c r="N70" s="4">
        <v>270.33920032526316</v>
      </c>
      <c r="O70" s="4"/>
      <c r="P70" s="4"/>
      <c r="Q70" s="4"/>
      <c r="R70" s="4"/>
      <c r="S70" s="4"/>
      <c r="T70" s="4"/>
      <c r="U70" s="4"/>
      <c r="V70" s="4"/>
      <c r="W70" s="4"/>
      <c r="X70" s="4"/>
      <c r="Y70" s="4"/>
      <c r="Z70" s="4"/>
      <c r="AA70" s="4"/>
      <c r="AB70" s="4"/>
    </row>
    <row r="71" spans="2:28">
      <c r="B71" t="s">
        <v>212</v>
      </c>
      <c r="C71" s="4">
        <v>327.35066453600001</v>
      </c>
      <c r="D71" s="4">
        <v>323.54426145999997</v>
      </c>
      <c r="E71" s="4">
        <v>319.73785838399999</v>
      </c>
      <c r="F71" s="4">
        <v>315.93145530799995</v>
      </c>
      <c r="G71" s="4">
        <v>312.12505223199997</v>
      </c>
      <c r="H71" s="4">
        <v>308.31864915599999</v>
      </c>
      <c r="I71" s="4">
        <v>304.51224608000001</v>
      </c>
      <c r="J71" s="4">
        <v>296.89943992799999</v>
      </c>
      <c r="K71" s="4">
        <v>289.28663377600003</v>
      </c>
      <c r="L71" s="4">
        <v>281.67382762399995</v>
      </c>
      <c r="M71" s="4">
        <v>274.06102147199999</v>
      </c>
      <c r="N71" s="4">
        <v>266.44821531999997</v>
      </c>
      <c r="O71" s="4"/>
      <c r="P71" s="4"/>
      <c r="Q71" s="4"/>
      <c r="R71" s="4"/>
      <c r="S71" s="4"/>
      <c r="T71" s="4"/>
      <c r="U71" s="4"/>
      <c r="V71" s="4"/>
      <c r="W71" s="4"/>
      <c r="X71" s="4"/>
      <c r="Y71" s="4"/>
      <c r="Z71" s="4"/>
      <c r="AA71" s="4"/>
      <c r="AB71" s="4"/>
    </row>
    <row r="72" spans="2:28">
      <c r="B72" t="s">
        <v>214</v>
      </c>
      <c r="C72" s="4">
        <v>54.657047536000007</v>
      </c>
      <c r="D72" s="4">
        <v>53.681028830000002</v>
      </c>
      <c r="E72" s="4">
        <v>52.705010124000005</v>
      </c>
      <c r="F72" s="4">
        <v>51.728991418000007</v>
      </c>
      <c r="G72" s="4">
        <v>50.752972712000002</v>
      </c>
      <c r="H72" s="4">
        <v>49.776954006000004</v>
      </c>
      <c r="I72" s="4">
        <v>48.800935299999999</v>
      </c>
      <c r="J72" s="4">
        <v>46.848897888000003</v>
      </c>
      <c r="K72" s="4">
        <v>44.896860476000001</v>
      </c>
      <c r="L72" s="4">
        <v>42.944823064000005</v>
      </c>
      <c r="M72" s="4">
        <v>40.992785652000002</v>
      </c>
      <c r="N72" s="4">
        <v>39.040748239999999</v>
      </c>
      <c r="O72" s="4"/>
      <c r="P72" s="4"/>
      <c r="Q72" s="4"/>
      <c r="R72" s="4"/>
      <c r="S72" s="4"/>
      <c r="T72" s="4"/>
      <c r="U72" s="4"/>
      <c r="V72" s="4"/>
      <c r="W72" s="4"/>
      <c r="X72" s="4"/>
      <c r="Y72" s="4"/>
      <c r="Z72" s="4"/>
      <c r="AA72" s="4"/>
      <c r="AB72" s="4"/>
    </row>
    <row r="73" spans="2:28">
      <c r="B73" t="s">
        <v>215</v>
      </c>
      <c r="C73" s="4">
        <v>49.462454328000007</v>
      </c>
      <c r="D73" s="4">
        <v>48.579196215000003</v>
      </c>
      <c r="E73" s="4">
        <v>47.695938102000007</v>
      </c>
      <c r="F73" s="4">
        <v>46.812679989000003</v>
      </c>
      <c r="G73" s="4">
        <v>45.929421875999999</v>
      </c>
      <c r="H73" s="4">
        <v>45.046163763000003</v>
      </c>
      <c r="I73" s="4">
        <v>44.162905649999999</v>
      </c>
      <c r="J73" s="4">
        <v>42.396389423999999</v>
      </c>
      <c r="K73" s="4">
        <v>40.629873197999999</v>
      </c>
      <c r="L73" s="4">
        <v>0</v>
      </c>
      <c r="M73" s="4">
        <v>0</v>
      </c>
      <c r="N73" s="4">
        <v>0</v>
      </c>
      <c r="O73" s="4"/>
      <c r="P73" s="4"/>
      <c r="Q73" s="4"/>
      <c r="R73" s="4"/>
      <c r="S73" s="4"/>
      <c r="T73" s="4"/>
      <c r="U73" s="4"/>
      <c r="V73" s="4"/>
      <c r="W73" s="4"/>
      <c r="X73" s="4"/>
      <c r="Y73" s="4"/>
      <c r="Z73" s="4"/>
      <c r="AA73" s="4"/>
      <c r="AB73" s="4"/>
    </row>
    <row r="74" spans="2:28">
      <c r="B74" t="s">
        <v>216</v>
      </c>
      <c r="C74" s="4">
        <v>121.95203014400001</v>
      </c>
      <c r="D74" s="4">
        <v>119.77431532</v>
      </c>
      <c r="E74" s="4">
        <v>117.59660049600001</v>
      </c>
      <c r="F74" s="4">
        <v>115.418885672</v>
      </c>
      <c r="G74" s="4">
        <v>113.241170848</v>
      </c>
      <c r="H74" s="4">
        <v>111.063456024</v>
      </c>
      <c r="I74" s="4">
        <v>108.8857412</v>
      </c>
      <c r="J74" s="4">
        <v>104.530311552</v>
      </c>
      <c r="K74" s="4">
        <v>100.17488190399999</v>
      </c>
      <c r="L74" s="4">
        <v>95.819452255999991</v>
      </c>
      <c r="M74" s="4">
        <v>91.464022607999993</v>
      </c>
      <c r="N74" s="4">
        <v>87.108592959999996</v>
      </c>
      <c r="O74" s="4"/>
      <c r="P74" s="4"/>
      <c r="Q74" s="4"/>
      <c r="R74" s="4"/>
      <c r="S74" s="4"/>
      <c r="T74" s="4"/>
      <c r="U74" s="4"/>
      <c r="V74" s="4"/>
      <c r="W74" s="4"/>
      <c r="X74" s="4"/>
      <c r="Y74" s="4"/>
      <c r="Z74" s="4"/>
      <c r="AA74" s="4"/>
      <c r="AB74" s="4"/>
    </row>
    <row r="75" spans="2:28">
      <c r="B75" t="s">
        <v>233</v>
      </c>
      <c r="C75" s="4">
        <v>158.103305976</v>
      </c>
      <c r="D75" s="4">
        <v>155.28003265499999</v>
      </c>
      <c r="E75" s="4">
        <v>152.456759334</v>
      </c>
      <c r="F75" s="4">
        <v>149.63348601299998</v>
      </c>
      <c r="G75" s="4">
        <v>146.81021269199996</v>
      </c>
      <c r="H75" s="4">
        <v>143.98693937099998</v>
      </c>
      <c r="I75" s="4">
        <v>141.16366604999999</v>
      </c>
      <c r="J75" s="4">
        <v>135.51711940799999</v>
      </c>
      <c r="K75" s="4">
        <v>129.87057276599998</v>
      </c>
      <c r="L75" s="4">
        <v>124.22402612399998</v>
      </c>
      <c r="M75" s="4">
        <v>118.57747948199999</v>
      </c>
      <c r="N75" s="4">
        <v>112.93093283999998</v>
      </c>
      <c r="O75" s="4"/>
      <c r="P75" s="4"/>
      <c r="Q75" s="4"/>
      <c r="R75" s="4"/>
      <c r="S75" s="4"/>
      <c r="T75" s="4"/>
      <c r="U75" s="4"/>
      <c r="V75" s="4"/>
      <c r="W75" s="4"/>
      <c r="X75" s="4"/>
      <c r="Y75" s="4"/>
      <c r="Z75" s="4"/>
      <c r="AA75" s="4"/>
      <c r="AB75" s="4"/>
    </row>
    <row r="76" spans="2:28">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2:28">
      <c r="B77" t="s">
        <v>206</v>
      </c>
      <c r="C77" s="4">
        <f>C37-C65</f>
        <v>-136.64094252873565</v>
      </c>
      <c r="D77" s="4">
        <f t="shared" ref="D77:N77" si="20">D37-D65</f>
        <v>-150.42092209302314</v>
      </c>
      <c r="E77" s="4">
        <f t="shared" si="20"/>
        <v>-148.65126418604655</v>
      </c>
      <c r="F77" s="4">
        <f t="shared" si="20"/>
        <v>-146.88160627906973</v>
      </c>
      <c r="G77" s="4">
        <f t="shared" si="20"/>
        <v>-145.11194837209302</v>
      </c>
      <c r="H77" s="4">
        <f t="shared" si="20"/>
        <v>-143.34229046511632</v>
      </c>
      <c r="I77" s="4">
        <f t="shared" si="20"/>
        <v>-141.57263255813973</v>
      </c>
      <c r="J77" s="4">
        <f t="shared" si="20"/>
        <v>-138.03331674418632</v>
      </c>
      <c r="K77" s="4">
        <f t="shared" si="20"/>
        <v>-134.4940009302328</v>
      </c>
      <c r="L77" s="4">
        <f t="shared" si="20"/>
        <v>-130.95468511627928</v>
      </c>
      <c r="M77" s="4">
        <f t="shared" si="20"/>
        <v>-127.41536930232587</v>
      </c>
      <c r="N77" s="4">
        <f t="shared" si="20"/>
        <v>-123.87605348837224</v>
      </c>
    </row>
    <row r="78" spans="2:28">
      <c r="B78" t="s">
        <v>231</v>
      </c>
      <c r="C78" s="4">
        <f t="shared" ref="C78:N87" si="21">C38-C66</f>
        <v>-42.644326831999933</v>
      </c>
      <c r="D78" s="4">
        <f t="shared" si="21"/>
        <v>-42.148462566511625</v>
      </c>
      <c r="E78" s="4">
        <f t="shared" si="21"/>
        <v>-41.652598301023204</v>
      </c>
      <c r="F78" s="4">
        <f t="shared" si="21"/>
        <v>-41.156734035534782</v>
      </c>
      <c r="G78" s="4">
        <f t="shared" si="21"/>
        <v>-40.660869770046475</v>
      </c>
      <c r="H78" s="4">
        <f t="shared" si="21"/>
        <v>-40.165005504558167</v>
      </c>
      <c r="I78" s="4">
        <f t="shared" si="21"/>
        <v>-39.669141239069745</v>
      </c>
      <c r="J78" s="4">
        <f t="shared" si="21"/>
        <v>-38.677412708093016</v>
      </c>
      <c r="K78" s="4">
        <f t="shared" si="21"/>
        <v>-37.6856841771164</v>
      </c>
      <c r="L78" s="4">
        <f t="shared" si="21"/>
        <v>-36.693955646139557</v>
      </c>
      <c r="M78" s="4">
        <f t="shared" si="21"/>
        <v>-35.702227115162827</v>
      </c>
      <c r="N78" s="4">
        <f t="shared" si="21"/>
        <v>-34.710498584186041</v>
      </c>
      <c r="O78" s="27"/>
    </row>
    <row r="79" spans="2:28">
      <c r="B79" t="s">
        <v>208</v>
      </c>
      <c r="C79" s="4">
        <f t="shared" si="21"/>
        <v>24.556963458399878</v>
      </c>
      <c r="D79" s="4">
        <f t="shared" si="21"/>
        <v>24.271417371674261</v>
      </c>
      <c r="E79" s="4">
        <f t="shared" si="21"/>
        <v>-394.57220080359082</v>
      </c>
      <c r="F79" s="4">
        <f t="shared" si="21"/>
        <v>-389.87491269878637</v>
      </c>
      <c r="G79" s="4">
        <f t="shared" si="21"/>
        <v>-385.17762459398159</v>
      </c>
      <c r="H79" s="4">
        <f t="shared" si="21"/>
        <v>-380.48033648917715</v>
      </c>
      <c r="I79" s="4">
        <f t="shared" si="21"/>
        <v>-375.78304838437259</v>
      </c>
      <c r="J79" s="4">
        <f t="shared" si="21"/>
        <v>-366.38847217476314</v>
      </c>
      <c r="K79" s="4">
        <f t="shared" si="21"/>
        <v>-356.99389596515391</v>
      </c>
      <c r="L79" s="4">
        <f t="shared" si="21"/>
        <v>-347.59931975554446</v>
      </c>
      <c r="M79" s="4">
        <f t="shared" si="21"/>
        <v>-338.20474354593546</v>
      </c>
      <c r="N79" s="4">
        <f t="shared" si="21"/>
        <v>-328.810167336326</v>
      </c>
    </row>
    <row r="80" spans="2:28">
      <c r="B80" t="s">
        <v>209</v>
      </c>
      <c r="C80" s="4">
        <f t="shared" si="21"/>
        <v>-14.885468482000022</v>
      </c>
      <c r="D80" s="4">
        <f t="shared" si="21"/>
        <v>-14.712381639186106</v>
      </c>
      <c r="E80" s="4">
        <f t="shared" si="21"/>
        <v>-584.43384540669763</v>
      </c>
      <c r="F80" s="4">
        <f t="shared" si="21"/>
        <v>-668.93361358153493</v>
      </c>
      <c r="G80" s="4">
        <f t="shared" si="21"/>
        <v>-465.970214134</v>
      </c>
      <c r="H80" s="4">
        <f t="shared" si="21"/>
        <v>-460.28765054700006</v>
      </c>
      <c r="I80" s="4">
        <f t="shared" si="21"/>
        <v>0</v>
      </c>
      <c r="J80" s="4">
        <f t="shared" si="21"/>
        <v>0</v>
      </c>
      <c r="K80" s="4">
        <f t="shared" si="21"/>
        <v>0</v>
      </c>
      <c r="L80" s="4">
        <f t="shared" si="21"/>
        <v>0</v>
      </c>
      <c r="M80" s="4">
        <f t="shared" si="21"/>
        <v>0</v>
      </c>
      <c r="N80" s="4">
        <f t="shared" si="21"/>
        <v>0</v>
      </c>
    </row>
    <row r="81" spans="2:14">
      <c r="B81" t="s">
        <v>232</v>
      </c>
      <c r="C81" s="4">
        <f t="shared" si="21"/>
        <v>2.7558923059999962</v>
      </c>
      <c r="D81" s="4">
        <f t="shared" si="21"/>
        <v>2.7238470466279026</v>
      </c>
      <c r="E81" s="4">
        <f t="shared" si="21"/>
        <v>2.6918017872558124</v>
      </c>
      <c r="F81" s="4">
        <f t="shared" si="21"/>
        <v>2.6597565278837187</v>
      </c>
      <c r="G81" s="4">
        <f t="shared" si="21"/>
        <v>2.6277112685116215</v>
      </c>
      <c r="H81" s="4">
        <f t="shared" si="21"/>
        <v>2.5956660091395278</v>
      </c>
      <c r="I81" s="4">
        <f t="shared" si="21"/>
        <v>2.5636207497674341</v>
      </c>
      <c r="J81" s="4">
        <f t="shared" si="21"/>
        <v>2.4995302310232503</v>
      </c>
      <c r="K81" s="4">
        <f t="shared" si="21"/>
        <v>2.435439712279063</v>
      </c>
      <c r="L81" s="4">
        <f t="shared" si="21"/>
        <v>2.3713491935348792</v>
      </c>
      <c r="M81" s="4">
        <f t="shared" si="21"/>
        <v>2.3072586747906918</v>
      </c>
      <c r="N81" s="4">
        <f t="shared" si="21"/>
        <v>2.2431681560465044</v>
      </c>
    </row>
    <row r="82" spans="2:14">
      <c r="B82" t="s">
        <v>211</v>
      </c>
      <c r="C82" s="4">
        <f t="shared" si="21"/>
        <v>132.9672390892631</v>
      </c>
      <c r="D82" s="4">
        <f t="shared" si="21"/>
        <v>58.12378886402837</v>
      </c>
      <c r="E82" s="4">
        <f t="shared" si="21"/>
        <v>156.57483304926683</v>
      </c>
      <c r="F82" s="4">
        <f t="shared" si="21"/>
        <v>157.12458980158442</v>
      </c>
      <c r="G82" s="4">
        <f t="shared" si="21"/>
        <v>157.67434655390207</v>
      </c>
      <c r="H82" s="4">
        <f t="shared" si="21"/>
        <v>158.22410330621966</v>
      </c>
      <c r="I82" s="4">
        <f t="shared" si="21"/>
        <v>158.77386005853731</v>
      </c>
      <c r="J82" s="4">
        <f t="shared" si="21"/>
        <v>159.87337356317261</v>
      </c>
      <c r="K82" s="4">
        <f t="shared" si="21"/>
        <v>160.97288706780773</v>
      </c>
      <c r="L82" s="4">
        <f t="shared" si="21"/>
        <v>162.07240057244297</v>
      </c>
      <c r="M82" s="4">
        <f t="shared" si="21"/>
        <v>163.17191407707821</v>
      </c>
      <c r="N82" s="4">
        <f t="shared" si="21"/>
        <v>164.27142758171345</v>
      </c>
    </row>
    <row r="83" spans="2:14">
      <c r="B83" t="s">
        <v>212</v>
      </c>
      <c r="C83" s="4">
        <f t="shared" si="21"/>
        <v>-12.249664536000012</v>
      </c>
      <c r="D83" s="4">
        <f t="shared" si="21"/>
        <v>-12.107226576279061</v>
      </c>
      <c r="E83" s="4">
        <f t="shared" si="21"/>
        <v>-42.742095593302281</v>
      </c>
      <c r="F83" s="4">
        <f t="shared" si="21"/>
        <v>-11.822350656837159</v>
      </c>
      <c r="G83" s="4">
        <f t="shared" si="21"/>
        <v>-11.679912697116265</v>
      </c>
      <c r="H83" s="4">
        <f t="shared" si="21"/>
        <v>-11.537474737395371</v>
      </c>
      <c r="I83" s="4">
        <f t="shared" si="21"/>
        <v>-11.39503677767442</v>
      </c>
      <c r="J83" s="4">
        <f t="shared" si="21"/>
        <v>-11.110160858232575</v>
      </c>
      <c r="K83" s="4">
        <f t="shared" si="21"/>
        <v>-10.82528493879073</v>
      </c>
      <c r="L83" s="4">
        <f t="shared" si="21"/>
        <v>-10.540409019348829</v>
      </c>
      <c r="M83" s="4">
        <f t="shared" si="21"/>
        <v>-10.255533099906984</v>
      </c>
      <c r="N83" s="4">
        <f t="shared" si="21"/>
        <v>-9.9706571804651389</v>
      </c>
    </row>
    <row r="84" spans="2:14">
      <c r="B84" t="s">
        <v>214</v>
      </c>
      <c r="C84" s="4">
        <f t="shared" si="21"/>
        <v>2.469952463999995</v>
      </c>
      <c r="D84" s="4">
        <f t="shared" si="21"/>
        <v>2.4258461699999927</v>
      </c>
      <c r="E84" s="4">
        <f t="shared" si="21"/>
        <v>2.3817398759999904</v>
      </c>
      <c r="F84" s="4">
        <f t="shared" si="21"/>
        <v>2.3376335819999881</v>
      </c>
      <c r="G84" s="4">
        <f t="shared" si="21"/>
        <v>2.2935272879999928</v>
      </c>
      <c r="H84" s="4">
        <f t="shared" si="21"/>
        <v>2.2494209939999905</v>
      </c>
      <c r="I84" s="4">
        <f t="shared" si="21"/>
        <v>2.2053146999999953</v>
      </c>
      <c r="J84" s="4">
        <f t="shared" si="21"/>
        <v>2.1171021119999907</v>
      </c>
      <c r="K84" s="4">
        <f t="shared" si="21"/>
        <v>2.0288895239999931</v>
      </c>
      <c r="L84" s="4">
        <f t="shared" si="21"/>
        <v>1.9406769359999814</v>
      </c>
      <c r="M84" s="4">
        <f t="shared" si="21"/>
        <v>1.8524643479999838</v>
      </c>
      <c r="N84" s="4">
        <f t="shared" si="21"/>
        <v>1.7642517599999934</v>
      </c>
    </row>
    <row r="85" spans="2:14">
      <c r="B85" t="s">
        <v>215</v>
      </c>
      <c r="C85" s="4">
        <f t="shared" si="21"/>
        <v>-0.78245432800000714</v>
      </c>
      <c r="D85" s="4">
        <f t="shared" si="21"/>
        <v>-0.7684819292857199</v>
      </c>
      <c r="E85" s="4">
        <f t="shared" si="21"/>
        <v>-0.75450953057143977</v>
      </c>
      <c r="F85" s="4">
        <f t="shared" si="21"/>
        <v>-0.74053713185715253</v>
      </c>
      <c r="G85" s="4">
        <f t="shared" si="21"/>
        <v>-0.72656473314285819</v>
      </c>
      <c r="H85" s="4">
        <f t="shared" si="21"/>
        <v>-0.71259233442857806</v>
      </c>
      <c r="I85" s="4">
        <f t="shared" si="21"/>
        <v>-0.69861993571429082</v>
      </c>
      <c r="J85" s="4">
        <f t="shared" si="21"/>
        <v>-0.67067513828572345</v>
      </c>
      <c r="K85" s="4">
        <f t="shared" si="21"/>
        <v>-0.64273034085714897</v>
      </c>
      <c r="L85" s="4">
        <f t="shared" si="21"/>
        <v>38.248571428571417</v>
      </c>
      <c r="M85" s="4">
        <f t="shared" si="21"/>
        <v>36.509999999999991</v>
      </c>
      <c r="N85" s="4">
        <f t="shared" si="21"/>
        <v>34.771428571428558</v>
      </c>
    </row>
    <row r="86" spans="2:14">
      <c r="B86" t="s">
        <v>216</v>
      </c>
      <c r="C86" s="4">
        <f t="shared" si="21"/>
        <v>-2.2740301440000081</v>
      </c>
      <c r="D86" s="4">
        <f t="shared" si="21"/>
        <v>-2.2334224628571491</v>
      </c>
      <c r="E86" s="4">
        <f t="shared" si="21"/>
        <v>-2.1928147817143042</v>
      </c>
      <c r="F86" s="4">
        <f t="shared" si="21"/>
        <v>-2.1522071005714309</v>
      </c>
      <c r="G86" s="4">
        <f t="shared" si="21"/>
        <v>-2.1115994194285719</v>
      </c>
      <c r="H86" s="4">
        <f t="shared" si="21"/>
        <v>-2.070991738285727</v>
      </c>
      <c r="I86" s="4">
        <f t="shared" si="21"/>
        <v>-2.030384057142868</v>
      </c>
      <c r="J86" s="4">
        <f t="shared" si="21"/>
        <v>-1.949168694857164</v>
      </c>
      <c r="K86" s="4">
        <f t="shared" si="21"/>
        <v>-1.8679533325714317</v>
      </c>
      <c r="L86" s="4">
        <f t="shared" si="21"/>
        <v>-1.7867379702857278</v>
      </c>
      <c r="M86" s="4">
        <f t="shared" si="21"/>
        <v>-1.7055226080000239</v>
      </c>
      <c r="N86" s="4">
        <f t="shared" si="21"/>
        <v>-1.6243072457143057</v>
      </c>
    </row>
    <row r="87" spans="2:14">
      <c r="B87" t="s">
        <v>233</v>
      </c>
      <c r="C87" s="4">
        <f t="shared" si="21"/>
        <v>-1.669305976000004</v>
      </c>
      <c r="D87" s="4">
        <f t="shared" si="21"/>
        <v>-1.639496940714281</v>
      </c>
      <c r="E87" s="4">
        <f t="shared" si="21"/>
        <v>-1.6096879054285864</v>
      </c>
      <c r="F87" s="4">
        <f t="shared" si="21"/>
        <v>-1.5798788701428634</v>
      </c>
      <c r="G87" s="4">
        <f t="shared" si="21"/>
        <v>-1.550069834857112</v>
      </c>
      <c r="H87" s="4">
        <f t="shared" si="21"/>
        <v>-1.5202607995714175</v>
      </c>
      <c r="I87" s="4">
        <f t="shared" si="21"/>
        <v>-1.4904517642857229</v>
      </c>
      <c r="J87" s="4">
        <f t="shared" si="21"/>
        <v>-1.4308336937143054</v>
      </c>
      <c r="K87" s="4">
        <f t="shared" si="21"/>
        <v>-1.3712156231428594</v>
      </c>
      <c r="L87" s="4">
        <f t="shared" si="21"/>
        <v>-1.3115975525714418</v>
      </c>
      <c r="M87" s="4">
        <f t="shared" si="21"/>
        <v>-1.2519794820000243</v>
      </c>
      <c r="N87" s="4">
        <f t="shared" si="21"/>
        <v>-1.1923614114285925</v>
      </c>
    </row>
    <row r="88" spans="2:14">
      <c r="B88" t="s">
        <v>218</v>
      </c>
      <c r="C88" s="4">
        <f>SUM(C77:C87)</f>
        <v>-48.396145509072667</v>
      </c>
      <c r="D88" s="4">
        <f t="shared" ref="D88:N88" si="22">SUM(D77:D87)</f>
        <v>-136.48549475552656</v>
      </c>
      <c r="E88" s="4">
        <f t="shared" si="22"/>
        <v>-1054.9606417958521</v>
      </c>
      <c r="F88" s="4">
        <f t="shared" si="22"/>
        <v>-1101.0198604428663</v>
      </c>
      <c r="G88" s="4">
        <f t="shared" si="22"/>
        <v>-890.39321844425228</v>
      </c>
      <c r="H88" s="4">
        <f t="shared" si="22"/>
        <v>-877.04741230617333</v>
      </c>
      <c r="I88" s="4">
        <f t="shared" si="22"/>
        <v>-409.09651920809461</v>
      </c>
      <c r="J88" s="4">
        <f t="shared" si="22"/>
        <v>-393.77003410593636</v>
      </c>
      <c r="K88" s="4">
        <f t="shared" si="22"/>
        <v>-378.44354900377851</v>
      </c>
      <c r="L88" s="4">
        <f t="shared" si="22"/>
        <v>-324.25370692961997</v>
      </c>
      <c r="M88" s="4">
        <f t="shared" si="22"/>
        <v>-310.69373805346231</v>
      </c>
      <c r="N88" s="4">
        <f t="shared" si="22"/>
        <v>-297.1337691773038</v>
      </c>
    </row>
    <row r="91" spans="2:14">
      <c r="J91" s="4"/>
    </row>
    <row r="92" spans="2:14">
      <c r="J92" s="4"/>
    </row>
    <row r="93" spans="2:14">
      <c r="J93" s="4"/>
    </row>
    <row r="94" spans="2:14">
      <c r="J94" s="4"/>
    </row>
    <row r="95" spans="2:14">
      <c r="J95" s="4"/>
    </row>
    <row r="96" spans="2:14">
      <c r="J96" s="4"/>
    </row>
    <row r="97" spans="10:10">
      <c r="J97" s="4"/>
    </row>
    <row r="98" spans="10:10">
      <c r="J98" s="4"/>
    </row>
    <row r="99" spans="10:10">
      <c r="J99" s="4"/>
    </row>
    <row r="100" spans="10:10">
      <c r="J100" s="4"/>
    </row>
    <row r="101" spans="10:10">
      <c r="J101" s="4"/>
    </row>
    <row r="102" spans="10:10">
      <c r="J102" s="4"/>
    </row>
  </sheetData>
  <dataConsolidate/>
  <conditionalFormatting sqref="C21:AC31">
    <cfRule type="cellIs" dxfId="9" priority="1" operator="lessThan">
      <formula>1</formula>
    </cfRule>
  </conditionalFormatting>
  <conditionalFormatting sqref="D19:AC20 D32:AC33 D35:AC35">
    <cfRule type="cellIs" dxfId="8" priority="3" operator="notEqual">
      <formula>0</formula>
    </cfRule>
  </conditionalFormatting>
  <conditionalFormatting sqref="D21:AC31">
    <cfRule type="cellIs" dxfId="7" priority="2" operator="lessThan">
      <formula>1</formula>
    </cfRule>
  </conditionalFormatting>
  <pageMargins left="0.7" right="0.7" top="0.75" bottom="0.75" header="0.3" footer="0.3"/>
  <pageSetup paperSize="9" orientation="portrait" r:id="rId1"/>
  <headerFooter>
    <oddHeader>&amp;C&amp;"Calibri"&amp;10&amp;K000000 [SENSITIVE]&amp;1#_x000D_</oddHeader>
    <oddFooter>&amp;C_x000D_&amp;1#&amp;"Calibri"&amp;10&amp;K000000 [SENSITIVE]</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20BAB-92F2-4990-BF08-6CB280896FE3}">
  <sheetPr>
    <tabColor theme="8"/>
  </sheetPr>
  <dimension ref="A1:AD131"/>
  <sheetViews>
    <sheetView zoomScale="70" zoomScaleNormal="70" workbookViewId="0">
      <selection activeCell="A48" sqref="A48"/>
    </sheetView>
  </sheetViews>
  <sheetFormatPr defaultRowHeight="15"/>
  <cols>
    <col min="1" max="1" width="54.140625" customWidth="1"/>
    <col min="2" max="2" width="25" customWidth="1"/>
    <col min="3" max="3" width="22.5703125" customWidth="1"/>
    <col min="4" max="4" width="17.42578125" customWidth="1"/>
    <col min="5" max="5" width="14.7109375" customWidth="1"/>
    <col min="6" max="11" width="19.42578125" customWidth="1"/>
    <col min="12" max="14" width="16.140625" customWidth="1"/>
    <col min="15" max="15" width="17.5703125" customWidth="1"/>
    <col min="16" max="16" width="13.42578125" customWidth="1"/>
    <col min="17" max="17" width="17.85546875" customWidth="1"/>
    <col min="18" max="22" width="13.42578125" customWidth="1"/>
  </cols>
  <sheetData>
    <row r="1" spans="1:29" s="1" customFormat="1">
      <c r="A1" s="1" t="s">
        <v>234</v>
      </c>
    </row>
    <row r="2" spans="1:29" s="15" customFormat="1">
      <c r="A2" s="24" t="s">
        <v>235</v>
      </c>
      <c r="C2" s="24"/>
      <c r="D2" s="24"/>
      <c r="E2" s="24"/>
    </row>
    <row r="3" spans="1:29">
      <c r="C3" s="177"/>
      <c r="D3" s="1"/>
      <c r="E3" s="1"/>
    </row>
    <row r="4" spans="1:29">
      <c r="B4" s="1" t="s">
        <v>236</v>
      </c>
      <c r="C4" s="1" t="s">
        <v>237</v>
      </c>
      <c r="D4" s="1" t="s">
        <v>238</v>
      </c>
      <c r="F4" s="1" t="s">
        <v>239</v>
      </c>
      <c r="G4" s="1" t="s">
        <v>240</v>
      </c>
      <c r="H4" s="1" t="s">
        <v>241</v>
      </c>
      <c r="J4" s="479"/>
    </row>
    <row r="5" spans="1:29">
      <c r="A5" s="1" t="s">
        <v>242</v>
      </c>
      <c r="B5" s="159">
        <f>C5</f>
        <v>135856.46299999999</v>
      </c>
      <c r="C5" s="159">
        <f>'Units and stockpile changes'!B34/1000</f>
        <v>135856.46299999999</v>
      </c>
      <c r="D5" s="159">
        <f>C5</f>
        <v>135856.46299999999</v>
      </c>
      <c r="F5" s="1"/>
      <c r="J5" s="358"/>
    </row>
    <row r="6" spans="1:29">
      <c r="A6" t="s">
        <v>42</v>
      </c>
      <c r="B6" s="409">
        <f ca="1">H31</f>
        <v>6997.3653863501113</v>
      </c>
      <c r="C6" s="409">
        <f ca="1">H26</f>
        <v>5699.6439130066274</v>
      </c>
      <c r="D6" s="409">
        <f ca="1">H36</f>
        <v>4632.7375680961095</v>
      </c>
      <c r="F6" s="4">
        <f t="shared" ref="F6:F12" ca="1" si="0">D6-B6</f>
        <v>-2364.6278182540018</v>
      </c>
      <c r="G6" s="26">
        <f ca="1">(B6-C6)/C6</f>
        <v>0.22768465769976864</v>
      </c>
      <c r="H6" s="26">
        <f ca="1">(D6-C6)/C6</f>
        <v>-0.18718824565089587</v>
      </c>
      <c r="J6" s="480"/>
      <c r="AC6" s="80"/>
    </row>
    <row r="7" spans="1:29">
      <c r="A7" t="s">
        <v>243</v>
      </c>
      <c r="B7" s="200">
        <f>C22-C23</f>
        <v>32220.248577425566</v>
      </c>
      <c r="C7" s="200">
        <f>B7</f>
        <v>32220.248577425566</v>
      </c>
      <c r="D7" s="200">
        <f>C7</f>
        <v>32220.248577425566</v>
      </c>
      <c r="E7" s="111"/>
      <c r="F7" s="4">
        <f t="shared" si="0"/>
        <v>0</v>
      </c>
      <c r="G7" s="26">
        <f>(B7-C7)/C7</f>
        <v>0</v>
      </c>
      <c r="H7" s="26">
        <f>(D7-C7)/C7</f>
        <v>0</v>
      </c>
      <c r="J7" s="480"/>
      <c r="K7" s="4"/>
      <c r="L7" s="9"/>
      <c r="N7" s="4"/>
      <c r="AC7" s="80"/>
    </row>
    <row r="8" spans="1:29">
      <c r="A8" t="s">
        <v>244</v>
      </c>
      <c r="B8" s="200">
        <f>H30</f>
        <v>18792.090346168017</v>
      </c>
      <c r="C8" s="200">
        <f>H25</f>
        <v>14484.918669294597</v>
      </c>
      <c r="D8" s="200">
        <f>H35</f>
        <v>10324.275111676152</v>
      </c>
      <c r="E8" s="4"/>
      <c r="F8" s="4">
        <f t="shared" si="0"/>
        <v>-8467.8152344918653</v>
      </c>
      <c r="G8" s="26">
        <f>(B8-C8)/C8</f>
        <v>0.29735559965578845</v>
      </c>
      <c r="H8" s="26">
        <f>(D8-C8)/C8</f>
        <v>-0.28723969064722854</v>
      </c>
      <c r="J8" s="480"/>
      <c r="K8" s="265"/>
      <c r="L8" s="111"/>
      <c r="M8" s="111"/>
      <c r="N8" s="111"/>
      <c r="O8" s="9"/>
      <c r="AC8" s="4"/>
    </row>
    <row r="9" spans="1:29">
      <c r="A9" t="s">
        <v>245</v>
      </c>
      <c r="B9" s="409">
        <f>'P89 forestry unit estimates'!B17</f>
        <v>46181.474407827074</v>
      </c>
      <c r="C9" s="409">
        <f>'P89 forestry unit estimates'!C17</f>
        <v>40007.578238489186</v>
      </c>
      <c r="D9" s="409">
        <f>'P89 forestry unit estimates'!D17</f>
        <v>34256.0724773451</v>
      </c>
      <c r="E9" s="4"/>
      <c r="F9" s="4">
        <f t="shared" si="0"/>
        <v>-11925.401930481974</v>
      </c>
      <c r="G9" s="26">
        <f>(B9-C9)/C9</f>
        <v>0.15431816773648915</v>
      </c>
      <c r="H9" s="26">
        <f>(D9-C9)/C9</f>
        <v>-0.14376040776221904</v>
      </c>
      <c r="I9" s="111"/>
      <c r="J9" s="358"/>
      <c r="AC9" s="4"/>
    </row>
    <row r="10" spans="1:29">
      <c r="A10" t="s">
        <v>246</v>
      </c>
      <c r="B10" s="333">
        <f>'P89 forestry unit estimates'!B13</f>
        <v>15892.545470616362</v>
      </c>
      <c r="C10" s="333">
        <f>'P89 forestry unit estimates'!C13</f>
        <v>13733.847913438196</v>
      </c>
      <c r="D10" s="333">
        <f>'P89 forestry unit estimates'!D13</f>
        <v>11575.150356260016</v>
      </c>
      <c r="E10" s="4"/>
      <c r="F10" s="4">
        <f t="shared" si="0"/>
        <v>-4317.3951143563463</v>
      </c>
      <c r="G10" s="26">
        <f>(B10-C10)/C10</f>
        <v>0.15718082585332396</v>
      </c>
      <c r="H10" s="26">
        <f>(D10-C10)/C10</f>
        <v>-0.15718082585332502</v>
      </c>
      <c r="I10" s="158"/>
      <c r="J10" s="481"/>
      <c r="K10" s="158"/>
    </row>
    <row r="11" spans="1:29">
      <c r="A11" t="s">
        <v>247</v>
      </c>
      <c r="B11" s="409">
        <f>SUM('1. Technical adjustments'!D24:H24)-SUM('1. Technical adjustments'!D14:H14)</f>
        <v>-1298.8653739807505</v>
      </c>
      <c r="C11" s="409">
        <v>0</v>
      </c>
      <c r="D11" s="409">
        <f>SUM('1. Technical adjustments'!D23:H23)-SUM('1. Technical adjustments'!D14:H14)</f>
        <v>1189.0881265982957</v>
      </c>
      <c r="E11" s="4"/>
      <c r="F11" s="4">
        <f t="shared" si="0"/>
        <v>2487.9535005790462</v>
      </c>
      <c r="G11" s="26"/>
      <c r="H11" s="26"/>
      <c r="J11" s="482"/>
      <c r="K11" s="80"/>
      <c r="L11" s="80"/>
      <c r="AC11" s="4"/>
    </row>
    <row r="12" spans="1:29">
      <c r="A12" s="1" t="s">
        <v>248</v>
      </c>
      <c r="B12" s="143">
        <f ca="1">$B$5-B10-B9-B11-B6-B7-B8</f>
        <v>17071.604185593616</v>
      </c>
      <c r="C12" s="143">
        <f ca="1">$B$5-C10-C9-C11-C6-C7-C8</f>
        <v>29710.225688345818</v>
      </c>
      <c r="D12" s="143">
        <f ca="1">$B$5-D10-D9-D11-D6-D7-D8</f>
        <v>41658.89078259877</v>
      </c>
      <c r="E12" s="4"/>
      <c r="F12" s="4">
        <f t="shared" ca="1" si="0"/>
        <v>24587.286597005153</v>
      </c>
      <c r="G12" s="26">
        <f ca="1">(B12-C12)/C12</f>
        <v>-0.42539634788805553</v>
      </c>
      <c r="H12" s="26">
        <f ca="1">(D12-C12)/C12</f>
        <v>0.40217348799675917</v>
      </c>
      <c r="J12" s="358"/>
      <c r="K12" s="13"/>
      <c r="L12" s="4"/>
      <c r="M12" s="13"/>
      <c r="Q12" s="4"/>
      <c r="AC12" s="80"/>
    </row>
    <row r="13" spans="1:29">
      <c r="A13" t="s">
        <v>249</v>
      </c>
      <c r="B13" s="7">
        <f ca="1">B12/1000</f>
        <v>17.071604185593618</v>
      </c>
      <c r="C13" s="7">
        <f ca="1">C12/1000</f>
        <v>29.710225688345819</v>
      </c>
      <c r="D13" s="7">
        <f ca="1">D12/1000</f>
        <v>41.658890782598768</v>
      </c>
      <c r="F13" s="7">
        <f ca="1">F12/1000</f>
        <v>24.587286597005154</v>
      </c>
      <c r="G13" s="26">
        <f ca="1">(B13-C13)/C13</f>
        <v>-0.42539634788805553</v>
      </c>
      <c r="H13" s="26">
        <f ca="1">(D13-C13)/C13</f>
        <v>0.402173487996759</v>
      </c>
      <c r="K13" s="4"/>
      <c r="N13" s="4"/>
      <c r="Q13" s="4"/>
      <c r="AC13" s="80"/>
    </row>
    <row r="14" spans="1:29">
      <c r="G14" s="26"/>
      <c r="H14" s="26"/>
      <c r="N14" s="4"/>
    </row>
    <row r="15" spans="1:29">
      <c r="A15" t="s">
        <v>250</v>
      </c>
      <c r="B15" s="200">
        <f ca="1">SUM(I33:M33)</f>
        <v>2261.4656392970865</v>
      </c>
      <c r="C15" s="200">
        <f ca="1">SUM(I28:M28)</f>
        <v>2265.8234613991845</v>
      </c>
      <c r="D15" s="200">
        <f ca="1">SUM(I38:M38)</f>
        <v>2128.7207699060782</v>
      </c>
      <c r="F15" s="4">
        <f ca="1">D15-B15</f>
        <v>-132.74486939100825</v>
      </c>
      <c r="G15" s="26">
        <f ca="1">(B15-C15)/C15</f>
        <v>-1.9232840405875968E-3</v>
      </c>
      <c r="H15" s="26">
        <f ca="1">(D15-C15)/C15</f>
        <v>-6.0508991026354285E-2</v>
      </c>
    </row>
    <row r="16" spans="1:29">
      <c r="A16" t="s">
        <v>251</v>
      </c>
      <c r="B16" s="4">
        <f ca="1">SUM(N33:R33)</f>
        <v>1924.1805914777469</v>
      </c>
      <c r="C16" s="4">
        <f ca="1">SUM(N28:R28)</f>
        <v>1798.6620320962593</v>
      </c>
      <c r="D16" s="4">
        <f ca="1">SUM(N38:R38)</f>
        <v>1644.0668802232649</v>
      </c>
      <c r="F16" s="4">
        <f ca="1">D16-B16</f>
        <v>-280.11371125448204</v>
      </c>
      <c r="G16" s="26">
        <f ca="1">(B16-C16)/C16</f>
        <v>6.9784404819621088E-2</v>
      </c>
      <c r="H16" s="26">
        <f ca="1">(D16-C16)/C16</f>
        <v>-8.5950083514478109E-2</v>
      </c>
    </row>
    <row r="17" spans="1:28">
      <c r="B17" s="4"/>
      <c r="C17" s="4"/>
      <c r="D17" s="4"/>
      <c r="F17" s="143"/>
      <c r="G17" s="26"/>
      <c r="H17" s="26"/>
      <c r="I17" s="80"/>
      <c r="K17" s="4"/>
    </row>
    <row r="18" spans="1:28">
      <c r="B18" s="4"/>
      <c r="C18" s="9"/>
      <c r="D18" s="4"/>
      <c r="F18" s="143"/>
      <c r="G18" s="80"/>
      <c r="H18" s="26"/>
      <c r="I18" s="244"/>
      <c r="K18" s="4"/>
    </row>
    <row r="19" spans="1:28" s="16" customFormat="1">
      <c r="A19" s="34" t="s">
        <v>252</v>
      </c>
      <c r="B19" s="175"/>
      <c r="C19" s="175"/>
      <c r="D19" s="175"/>
      <c r="Q19" s="264"/>
    </row>
    <row r="20" spans="1:28">
      <c r="B20" s="1"/>
      <c r="F20" s="4"/>
      <c r="G20" s="4"/>
    </row>
    <row r="21" spans="1:28">
      <c r="C21" s="1">
        <v>2025</v>
      </c>
      <c r="D21" s="1">
        <v>2026</v>
      </c>
      <c r="E21">
        <v>2027</v>
      </c>
      <c r="F21" s="1">
        <v>2028</v>
      </c>
      <c r="G21" s="1">
        <v>2029</v>
      </c>
      <c r="H21" s="1">
        <v>2030</v>
      </c>
      <c r="I21" s="1">
        <v>2031</v>
      </c>
      <c r="J21" s="1">
        <v>2032</v>
      </c>
      <c r="K21" s="1">
        <v>2033</v>
      </c>
      <c r="L21" s="1">
        <v>2034</v>
      </c>
      <c r="M21" s="1">
        <v>2035</v>
      </c>
      <c r="N21" s="1">
        <v>2036</v>
      </c>
      <c r="O21" s="1">
        <v>2037</v>
      </c>
      <c r="P21" s="1">
        <v>2038</v>
      </c>
      <c r="Q21" s="1">
        <v>2039</v>
      </c>
      <c r="R21" s="1">
        <v>2040</v>
      </c>
      <c r="S21" s="1"/>
      <c r="T21" s="1"/>
      <c r="U21" s="1"/>
      <c r="V21" s="1"/>
      <c r="W21" s="1"/>
      <c r="X21" s="1"/>
      <c r="Y21" s="1"/>
      <c r="Z21" s="1"/>
      <c r="AA21" s="1"/>
      <c r="AB21" s="1"/>
    </row>
    <row r="22" spans="1:28">
      <c r="A22" s="1" t="s">
        <v>253</v>
      </c>
      <c r="B22" t="s">
        <v>254</v>
      </c>
      <c r="C22" s="159">
        <f>'NZ ETS cap'!D30</f>
        <v>32539.671362438428</v>
      </c>
      <c r="D22" s="159">
        <f>'NZ ETS cap'!E30</f>
        <v>31833.060928557636</v>
      </c>
      <c r="E22" s="159">
        <f>'NZ ETS cap'!F30</f>
        <v>31315.185102920179</v>
      </c>
      <c r="F22" s="159">
        <f>'NZ ETS cap'!G30</f>
        <v>30250.070339486585</v>
      </c>
      <c r="G22" s="159">
        <f>'NZ ETS cap'!H30</f>
        <v>29612.767232485414</v>
      </c>
      <c r="H22" s="159">
        <f>'NZ ETS cap'!I30</f>
        <v>28887.341986417414</v>
      </c>
      <c r="I22" s="159">
        <f>'NZ ETS cap'!J30</f>
        <v>26474.160024035933</v>
      </c>
      <c r="J22" s="159">
        <f>'NZ ETS cap'!K30</f>
        <v>25930.935183720576</v>
      </c>
      <c r="K22" s="159">
        <f>'NZ ETS cap'!L30</f>
        <v>25382.044312396851</v>
      </c>
      <c r="L22" s="159">
        <f>'NZ ETS cap'!M30</f>
        <v>24801.704737155836</v>
      </c>
      <c r="M22" s="159">
        <f>'NZ ETS cap'!N30</f>
        <v>24113.000136303264</v>
      </c>
      <c r="N22" s="159">
        <f>'NZ ETS cap'!O30</f>
        <v>25156.681335589317</v>
      </c>
      <c r="O22" s="159">
        <f>'NZ ETS cap'!P30</f>
        <v>24417.407212928076</v>
      </c>
      <c r="P22" s="159">
        <f>'NZ ETS cap'!Q30</f>
        <v>23855.079891269372</v>
      </c>
      <c r="Q22" s="159">
        <f>'NZ ETS cap'!R30</f>
        <v>23714.481781656796</v>
      </c>
      <c r="R22" s="159">
        <f>'NZ ETS cap'!S30</f>
        <v>23276.871188774778</v>
      </c>
      <c r="S22" s="80"/>
      <c r="T22" s="80"/>
      <c r="U22" s="80"/>
      <c r="V22" s="80"/>
      <c r="W22" s="80"/>
      <c r="X22" s="80"/>
      <c r="Y22" s="80"/>
      <c r="Z22" s="80"/>
      <c r="AA22" s="80"/>
      <c r="AB22" s="80"/>
    </row>
    <row r="23" spans="1:28">
      <c r="B23" t="s">
        <v>255</v>
      </c>
      <c r="C23" s="158">
        <f>'1. Technical adjustments'!C11</f>
        <v>319.42278501286251</v>
      </c>
      <c r="D23" s="158">
        <f>'1. Technical adjustments'!D11</f>
        <v>312.69799773795688</v>
      </c>
      <c r="E23" s="158">
        <f>'1. Technical adjustments'!E11</f>
        <v>276.29406977053839</v>
      </c>
      <c r="F23" s="158">
        <f>'1. Technical adjustments'!F11</f>
        <v>241.81018006543627</v>
      </c>
      <c r="G23" s="158">
        <f>'1. Technical adjustments'!G11</f>
        <v>212.13621026667676</v>
      </c>
      <c r="H23" s="158">
        <f>'1. Technical adjustments'!H11</f>
        <v>184.07948814244315</v>
      </c>
      <c r="I23" s="158">
        <f>'1. Technical adjustments'!I11</f>
        <v>157.27198465338739</v>
      </c>
      <c r="J23" s="158">
        <f>'1. Technical adjustments'!J11</f>
        <v>140.56746730047823</v>
      </c>
      <c r="K23" s="158">
        <f>'1. Technical adjustments'!K11</f>
        <v>126.67161584988841</v>
      </c>
      <c r="L23" s="158">
        <f>'1. Technical adjustments'!L11</f>
        <v>113.75999129318056</v>
      </c>
      <c r="M23" s="158">
        <f>'1. Technical adjustments'!M11</f>
        <v>101.70804630934751</v>
      </c>
      <c r="N23" s="158">
        <f>'1. Technical adjustments'!N11</f>
        <v>96.171873971211696</v>
      </c>
      <c r="O23" s="158">
        <f>'1. Technical adjustments'!O11</f>
        <v>93.419385452744265</v>
      </c>
      <c r="P23" s="158">
        <f>'1. Technical adjustments'!T11</f>
        <v>1071.5919328984819</v>
      </c>
      <c r="Q23" s="158">
        <f>'1. Technical adjustments'!U11</f>
        <v>0</v>
      </c>
      <c r="R23" s="158">
        <f>'1. Technical adjustments'!V11</f>
        <v>0</v>
      </c>
      <c r="S23" s="80"/>
      <c r="T23" s="80"/>
      <c r="U23" s="80"/>
      <c r="V23" s="80"/>
      <c r="W23" s="80"/>
      <c r="X23" s="80"/>
      <c r="Y23" s="80"/>
      <c r="Z23" s="80"/>
      <c r="AA23" s="80"/>
      <c r="AB23" s="80"/>
    </row>
    <row r="24" spans="1:28">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row>
    <row r="25" spans="1:28">
      <c r="A25" s="1" t="s">
        <v>256</v>
      </c>
      <c r="B25" t="s">
        <v>257</v>
      </c>
      <c r="C25" s="80"/>
      <c r="D25" s="80">
        <f>'Hedging by emitters'!D63</f>
        <v>18070.287955676518</v>
      </c>
      <c r="E25" s="80">
        <f>'Hedging by emitters'!E63</f>
        <v>17391.20522782941</v>
      </c>
      <c r="F25" s="80">
        <f>'Hedging by emitters'!F63</f>
        <v>16642.302481216393</v>
      </c>
      <c r="G25" s="80">
        <f>'Hedging by emitters'!G63</f>
        <v>15729.325368367648</v>
      </c>
      <c r="H25" s="80">
        <f>'Hedging by emitters'!H63</f>
        <v>14484.918669294597</v>
      </c>
      <c r="I25" s="80">
        <f>'Hedging by emitters'!I63</f>
        <v>14097.951834462754</v>
      </c>
      <c r="J25" s="80">
        <f>'Hedging by emitters'!J63</f>
        <v>13721.993036622205</v>
      </c>
      <c r="K25" s="80">
        <f>'Hedging by emitters'!K63</f>
        <v>13462.374194425427</v>
      </c>
      <c r="L25" s="80">
        <f>'Hedging by emitters'!L63</f>
        <v>13358.563509575992</v>
      </c>
      <c r="M25" s="80">
        <f>'Hedging by emitters'!M63</f>
        <v>13705.924647693801</v>
      </c>
      <c r="N25" s="80">
        <f>'Hedging by emitters'!N63</f>
        <v>13403.733791905426</v>
      </c>
      <c r="O25" s="80">
        <f>'Hedging by emitters'!O63</f>
        <v>13283.295041301973</v>
      </c>
      <c r="P25" s="80">
        <f>'Hedging by emitters'!P63</f>
        <v>13289.911302097151</v>
      </c>
      <c r="Q25" s="80">
        <f>'Hedging by emitters'!Q63</f>
        <v>13137.634774282622</v>
      </c>
      <c r="R25" s="80">
        <f>'Hedging by emitters'!R63</f>
        <v>13006.232424725593</v>
      </c>
      <c r="S25" s="80"/>
      <c r="T25" s="80"/>
      <c r="U25" s="80"/>
      <c r="V25" s="80"/>
      <c r="W25" s="80"/>
      <c r="X25" s="80"/>
      <c r="Y25" s="80"/>
      <c r="Z25" s="80"/>
      <c r="AA25" s="80"/>
      <c r="AB25" s="80"/>
    </row>
    <row r="26" spans="1:28">
      <c r="B26" t="s">
        <v>258</v>
      </c>
      <c r="C26" s="80"/>
      <c r="D26" s="80">
        <f ca="1">'P90 units held long term'!K146*1000</f>
        <v>9278.97437951969</v>
      </c>
      <c r="E26" s="80">
        <f ca="1">'P90 units held long term'!L146*1000</f>
        <v>8214.6093023629928</v>
      </c>
      <c r="F26" s="80">
        <f ca="1">'P90 units held long term'!M146*1000</f>
        <v>7272.3345523410753</v>
      </c>
      <c r="G26" s="80">
        <f ca="1">'P90 units held long term'!N146*1000</f>
        <v>6438.1454911021219</v>
      </c>
      <c r="H26" s="80">
        <f ca="1">'P90 units held long term'!O146*1000</f>
        <v>5699.6439130066274</v>
      </c>
      <c r="I26" s="80">
        <f ca="1">'P90 units held long term'!P146*1000</f>
        <v>5365.283140860437</v>
      </c>
      <c r="J26" s="80">
        <f ca="1">'P90 units held long term'!Q146*1000</f>
        <v>5050.5371249440286</v>
      </c>
      <c r="K26" s="80">
        <f ca="1">'P90 units held long term'!R146*1000</f>
        <v>4754.2551959983166</v>
      </c>
      <c r="L26" s="80">
        <f ca="1">'P90 units held long term'!S146*1000</f>
        <v>4475.3541869920391</v>
      </c>
      <c r="M26" s="80">
        <f ca="1">'P90 units held long term'!T146*1000</f>
        <v>4212.8144732082374</v>
      </c>
      <c r="N26" s="80">
        <f ca="1">'P90 units held long term'!U146*1000</f>
        <v>3965.676244632919</v>
      </c>
      <c r="O26" s="80">
        <f ca="1">'P90 units held long term'!V146*1000</f>
        <v>3733.0359970182553</v>
      </c>
      <c r="P26" s="80">
        <f ca="1">'P90 units held long term'!W146*1000</f>
        <v>3514.0432287921226</v>
      </c>
      <c r="Q26" s="80">
        <f ca="1">'P90 units held long term'!X146*1000</f>
        <v>3307.8973317383143</v>
      </c>
      <c r="R26" s="80">
        <f ca="1">'P90 units held long term'!Y146*1000</f>
        <v>3113.8446640801862</v>
      </c>
      <c r="S26" s="80"/>
      <c r="T26" s="80"/>
      <c r="U26" s="80"/>
      <c r="V26" s="80"/>
      <c r="W26" s="80"/>
      <c r="X26" s="80"/>
      <c r="Y26" s="80"/>
      <c r="Z26" s="80"/>
      <c r="AA26" s="80"/>
      <c r="AB26" s="80"/>
    </row>
    <row r="27" spans="1:28">
      <c r="B27" s="1" t="s">
        <v>259</v>
      </c>
      <c r="C27" s="4"/>
      <c r="D27" s="4">
        <f t="shared" ref="D27:R27" ca="1" si="1">SUM(D25:D26)</f>
        <v>27349.26233519621</v>
      </c>
      <c r="E27" s="4">
        <f t="shared" ca="1" si="1"/>
        <v>25605.814530192401</v>
      </c>
      <c r="F27" s="4">
        <f t="shared" ca="1" si="1"/>
        <v>23914.637033557468</v>
      </c>
      <c r="G27" s="4">
        <f t="shared" ca="1" si="1"/>
        <v>22167.470859469769</v>
      </c>
      <c r="H27" s="4">
        <f t="shared" ca="1" si="1"/>
        <v>20184.562582301223</v>
      </c>
      <c r="I27" s="4">
        <f t="shared" ca="1" si="1"/>
        <v>19463.23497532319</v>
      </c>
      <c r="J27" s="4">
        <f t="shared" ca="1" si="1"/>
        <v>18772.530161566232</v>
      </c>
      <c r="K27" s="4">
        <f t="shared" ca="1" si="1"/>
        <v>18216.629390423743</v>
      </c>
      <c r="L27" s="4">
        <f t="shared" ca="1" si="1"/>
        <v>17833.917696568031</v>
      </c>
      <c r="M27" s="4">
        <f t="shared" ca="1" si="1"/>
        <v>17918.739120902039</v>
      </c>
      <c r="N27" s="4">
        <f t="shared" ca="1" si="1"/>
        <v>17369.410036538346</v>
      </c>
      <c r="O27" s="4">
        <f t="shared" ca="1" si="1"/>
        <v>17016.33103832023</v>
      </c>
      <c r="P27" s="4">
        <f t="shared" ca="1" si="1"/>
        <v>16803.954530889274</v>
      </c>
      <c r="Q27" s="4">
        <f t="shared" ca="1" si="1"/>
        <v>16445.532106020935</v>
      </c>
      <c r="R27" s="4">
        <f t="shared" ca="1" si="1"/>
        <v>16120.07708880578</v>
      </c>
      <c r="S27" s="4"/>
      <c r="T27" s="4"/>
      <c r="U27" s="4"/>
      <c r="V27" s="4"/>
      <c r="W27" s="4"/>
      <c r="X27" s="4"/>
      <c r="Y27" s="4"/>
      <c r="Z27" s="4"/>
      <c r="AA27" s="4"/>
      <c r="AB27" s="4"/>
    </row>
    <row r="28" spans="1:28">
      <c r="B28" t="s">
        <v>260</v>
      </c>
      <c r="C28" s="4"/>
      <c r="D28" s="4"/>
      <c r="E28" s="4">
        <f t="shared" ref="E28:R28" ca="1" si="2">D27-E27</f>
        <v>1743.4478050038088</v>
      </c>
      <c r="F28" s="4">
        <f t="shared" ca="1" si="2"/>
        <v>1691.177496634933</v>
      </c>
      <c r="G28" s="4">
        <f t="shared" ca="1" si="2"/>
        <v>1747.1661740876989</v>
      </c>
      <c r="H28" s="4">
        <f t="shared" ca="1" si="2"/>
        <v>1982.9082771685462</v>
      </c>
      <c r="I28" s="4">
        <f t="shared" ca="1" si="2"/>
        <v>721.32760697803315</v>
      </c>
      <c r="J28" s="4">
        <f t="shared" ca="1" si="2"/>
        <v>690.70481375695817</v>
      </c>
      <c r="K28" s="4">
        <f t="shared" ca="1" si="2"/>
        <v>555.90077114248925</v>
      </c>
      <c r="L28" s="4">
        <f t="shared" ca="1" si="2"/>
        <v>382.71169385571193</v>
      </c>
      <c r="M28" s="4">
        <f t="shared" ca="1" si="2"/>
        <v>-84.821424334008043</v>
      </c>
      <c r="N28" s="4">
        <f t="shared" ca="1" si="2"/>
        <v>549.32908436369325</v>
      </c>
      <c r="O28" s="4">
        <f t="shared" ca="1" si="2"/>
        <v>353.07899821811588</v>
      </c>
      <c r="P28" s="4">
        <f t="shared" ca="1" si="2"/>
        <v>212.37650743095583</v>
      </c>
      <c r="Q28" s="4">
        <f t="shared" ca="1" si="2"/>
        <v>358.42242486833857</v>
      </c>
      <c r="R28" s="4">
        <f t="shared" ca="1" si="2"/>
        <v>325.45501721515575</v>
      </c>
      <c r="S28" s="4"/>
      <c r="T28" s="4"/>
      <c r="U28" s="4"/>
      <c r="V28" s="4"/>
      <c r="W28" s="4"/>
      <c r="X28" s="4"/>
      <c r="Y28" s="4"/>
      <c r="Z28" s="4"/>
      <c r="AA28" s="4"/>
      <c r="AB28" s="4"/>
    </row>
    <row r="29" spans="1:28">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row>
    <row r="30" spans="1:28">
      <c r="A30" s="1" t="s">
        <v>261</v>
      </c>
      <c r="B30" t="s">
        <v>262</v>
      </c>
      <c r="C30" s="80"/>
      <c r="D30" s="80">
        <f>'Hedging by emitters'!D56</f>
        <v>23387.504746175873</v>
      </c>
      <c r="E30" s="80">
        <f>'Hedging by emitters'!E56</f>
        <v>22526.755885487481</v>
      </c>
      <c r="F30" s="80">
        <f>'Hedging by emitters'!F56</f>
        <v>21553.077236860441</v>
      </c>
      <c r="G30" s="80">
        <f>'Hedging by emitters'!G56</f>
        <v>20351.614540003895</v>
      </c>
      <c r="H30" s="80">
        <f>'Hedging by emitters'!H56</f>
        <v>18792.090346168017</v>
      </c>
      <c r="I30" s="80">
        <f>'Hedging by emitters'!I56</f>
        <v>18295.181638386264</v>
      </c>
      <c r="J30" s="80">
        <f>'Hedging by emitters'!J56</f>
        <v>17811.532388551008</v>
      </c>
      <c r="K30" s="80">
        <f>'Hedging by emitters'!K56</f>
        <v>17489.058663030642</v>
      </c>
      <c r="L30" s="80">
        <f>'Hedging by emitters'!L56</f>
        <v>17388.673952534027</v>
      </c>
      <c r="M30" s="80">
        <f>'Hedging by emitters'!M56</f>
        <v>17804.79639882256</v>
      </c>
      <c r="N30" s="80">
        <f>'Hedging by emitters'!N56</f>
        <v>17416.836562901179</v>
      </c>
      <c r="O30" s="80">
        <f>'Hedging by emitters'!O56</f>
        <v>17271.545020429148</v>
      </c>
      <c r="P30" s="80">
        <f>'Hedging by emitters'!P56</f>
        <v>17282.716332353237</v>
      </c>
      <c r="Q30" s="80">
        <f>'Hedging by emitters'!Q56</f>
        <v>17085.887345844825</v>
      </c>
      <c r="R30" s="80">
        <f>'Hedging by emitters'!R56</f>
        <v>16922.769673882052</v>
      </c>
      <c r="S30" s="80"/>
      <c r="T30" s="80"/>
      <c r="U30" s="80"/>
      <c r="V30" s="80"/>
      <c r="W30" s="80"/>
      <c r="X30" s="80"/>
      <c r="Y30" s="80"/>
      <c r="Z30" s="80"/>
      <c r="AA30" s="80"/>
      <c r="AB30" s="80"/>
    </row>
    <row r="31" spans="1:28">
      <c r="B31" t="s">
        <v>263</v>
      </c>
      <c r="C31" s="80"/>
      <c r="D31" s="80">
        <f ca="1">'P90 units held long term'!K147*1000</f>
        <v>9667.57035463184</v>
      </c>
      <c r="E31" s="80">
        <f ca="1">'P90 units held long term'!L147*1000</f>
        <v>8917.0590796723191</v>
      </c>
      <c r="F31" s="80">
        <f ca="1">'P90 units held long term'!M147*1000</f>
        <v>8224.811375928648</v>
      </c>
      <c r="G31" s="80">
        <f ca="1">'P90 units held long term'!N147*1000</f>
        <v>7586.3041351623751</v>
      </c>
      <c r="H31" s="80">
        <f ca="1">'P90 units held long term'!O147*1000</f>
        <v>6997.3653863501113</v>
      </c>
      <c r="I31" s="80">
        <f ca="1">'P90 units held long term'!P147*1000</f>
        <v>6721.6412706400251</v>
      </c>
      <c r="J31" s="80">
        <f ca="1">'P90 units held long term'!Q147*1000</f>
        <v>6456.7817852281378</v>
      </c>
      <c r="K31" s="80">
        <f ca="1">'P90 units held long term'!R147*1000</f>
        <v>6202.3588203308273</v>
      </c>
      <c r="L31" s="80">
        <f ca="1">'P90 units held long term'!S147*1000</f>
        <v>5957.961135398099</v>
      </c>
      <c r="M31" s="80">
        <f ca="1">'P90 units held long term'!T147*1000</f>
        <v>5723.1936943984829</v>
      </c>
      <c r="N31" s="80">
        <f ca="1">'P90 units held long term'!U147*1000</f>
        <v>5497.6770272963422</v>
      </c>
      <c r="O31" s="80">
        <f ca="1">'P90 units held long term'!V147*1000</f>
        <v>5281.0466166895276</v>
      </c>
      <c r="P31" s="80">
        <f ca="1">'P90 units held long term'!W147*1000</f>
        <v>5072.9523086159597</v>
      </c>
      <c r="Q31" s="80">
        <f ca="1">'P90 units held long term'!X147*1000</f>
        <v>4873.0577465767792</v>
      </c>
      <c r="R31" s="80">
        <f ca="1">'P90 units held long term'!Y147*1000</f>
        <v>4681.0398278612456</v>
      </c>
      <c r="S31" s="80"/>
      <c r="T31" s="80"/>
      <c r="U31" s="80"/>
      <c r="V31" s="80"/>
      <c r="W31" s="80"/>
      <c r="X31" s="80"/>
      <c r="Y31" s="80"/>
      <c r="Z31" s="80"/>
      <c r="AA31" s="80"/>
      <c r="AB31" s="80"/>
    </row>
    <row r="32" spans="1:28">
      <c r="B32" s="1" t="s">
        <v>264</v>
      </c>
      <c r="C32" s="80"/>
      <c r="D32" s="80">
        <f t="shared" ref="D32:R32" ca="1" si="3">SUM(D30:D31)</f>
        <v>33055.075100807713</v>
      </c>
      <c r="E32" s="80">
        <f t="shared" ca="1" si="3"/>
        <v>31443.8149651598</v>
      </c>
      <c r="F32" s="80">
        <f t="shared" ca="1" si="3"/>
        <v>29777.888612789087</v>
      </c>
      <c r="G32" s="80">
        <f t="shared" ca="1" si="3"/>
        <v>27937.918675166271</v>
      </c>
      <c r="H32" s="80">
        <f t="shared" ca="1" si="3"/>
        <v>25789.45573251813</v>
      </c>
      <c r="I32" s="80">
        <f t="shared" ca="1" si="3"/>
        <v>25016.82290902629</v>
      </c>
      <c r="J32" s="80">
        <f t="shared" ca="1" si="3"/>
        <v>24268.314173779145</v>
      </c>
      <c r="K32" s="80">
        <f t="shared" ca="1" si="3"/>
        <v>23691.417483361471</v>
      </c>
      <c r="L32" s="80">
        <f t="shared" ca="1" si="3"/>
        <v>23346.635087932125</v>
      </c>
      <c r="M32" s="80">
        <f t="shared" ca="1" si="3"/>
        <v>23527.990093221044</v>
      </c>
      <c r="N32" s="80">
        <f t="shared" ca="1" si="3"/>
        <v>22914.513590197523</v>
      </c>
      <c r="O32" s="80">
        <f t="shared" ca="1" si="3"/>
        <v>22552.591637118676</v>
      </c>
      <c r="P32" s="80">
        <f t="shared" ca="1" si="3"/>
        <v>22355.668640969197</v>
      </c>
      <c r="Q32" s="80">
        <f t="shared" ca="1" si="3"/>
        <v>21958.945092421603</v>
      </c>
      <c r="R32" s="80">
        <f t="shared" ca="1" si="3"/>
        <v>21603.809501743297</v>
      </c>
      <c r="S32" s="80"/>
      <c r="T32" s="80"/>
      <c r="U32" s="80"/>
      <c r="V32" s="80"/>
      <c r="W32" s="80"/>
      <c r="X32" s="80"/>
      <c r="Y32" s="80"/>
      <c r="Z32" s="80"/>
      <c r="AA32" s="80"/>
      <c r="AB32" s="80"/>
    </row>
    <row r="33" spans="1:28">
      <c r="B33" t="s">
        <v>260</v>
      </c>
      <c r="C33" s="80"/>
      <c r="D33" s="80"/>
      <c r="E33" s="80">
        <f t="shared" ref="E33:R33" ca="1" si="4">D32-E32</f>
        <v>1611.2601356479136</v>
      </c>
      <c r="F33" s="80">
        <f t="shared" ca="1" si="4"/>
        <v>1665.9263523707123</v>
      </c>
      <c r="G33" s="80">
        <f t="shared" ca="1" si="4"/>
        <v>1839.9699376228164</v>
      </c>
      <c r="H33" s="80">
        <f t="shared" ca="1" si="4"/>
        <v>2148.4629426481406</v>
      </c>
      <c r="I33" s="80">
        <f t="shared" ca="1" si="4"/>
        <v>772.6328234918401</v>
      </c>
      <c r="J33" s="80">
        <f t="shared" ca="1" si="4"/>
        <v>748.50873524714552</v>
      </c>
      <c r="K33" s="80">
        <f t="shared" ca="1" si="4"/>
        <v>576.89669041767411</v>
      </c>
      <c r="L33" s="80">
        <f t="shared" ca="1" si="4"/>
        <v>344.78239542934534</v>
      </c>
      <c r="M33" s="80">
        <f t="shared" ca="1" si="4"/>
        <v>-181.35500528891862</v>
      </c>
      <c r="N33" s="80">
        <f t="shared" ca="1" si="4"/>
        <v>613.47650302352122</v>
      </c>
      <c r="O33" s="80">
        <f t="shared" ca="1" si="4"/>
        <v>361.92195307884685</v>
      </c>
      <c r="P33" s="80">
        <f t="shared" ca="1" si="4"/>
        <v>196.92299614947842</v>
      </c>
      <c r="Q33" s="80">
        <f t="shared" ca="1" si="4"/>
        <v>396.72354854759396</v>
      </c>
      <c r="R33" s="80">
        <f t="shared" ca="1" si="4"/>
        <v>355.13559067830647</v>
      </c>
      <c r="S33" s="80"/>
      <c r="T33" s="80"/>
      <c r="U33" s="80"/>
      <c r="V33" s="80"/>
      <c r="W33" s="80"/>
      <c r="X33" s="80"/>
      <c r="Y33" s="80"/>
      <c r="Z33" s="80"/>
      <c r="AA33" s="80"/>
      <c r="AB33" s="80"/>
    </row>
    <row r="34" spans="1:28">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row>
    <row r="35" spans="1:28">
      <c r="A35" s="1" t="s">
        <v>265</v>
      </c>
      <c r="B35" t="s">
        <v>266</v>
      </c>
      <c r="C35" s="80"/>
      <c r="D35" s="80">
        <f>'Hedging by emitters'!D70</f>
        <v>12968.26171877271</v>
      </c>
      <c r="E35" s="80">
        <f>'Hedging by emitters'!E70</f>
        <v>12468.54086791297</v>
      </c>
      <c r="F35" s="80">
        <f>'Hedging by emitters'!F70</f>
        <v>12016.777389115156</v>
      </c>
      <c r="G35" s="80">
        <f>'Hedging by emitters'!G70</f>
        <v>11407.354423866889</v>
      </c>
      <c r="H35" s="80">
        <f>'Hedging by emitters'!H70</f>
        <v>10324.275111676152</v>
      </c>
      <c r="I35" s="80">
        <f>'Hedging by emitters'!I70</f>
        <v>10038.784316514464</v>
      </c>
      <c r="J35" s="80">
        <f>'Hedging by emitters'!J70</f>
        <v>9773.9327622034853</v>
      </c>
      <c r="K35" s="80">
        <f>'Hedging by emitters'!K70</f>
        <v>9492.1852730517112</v>
      </c>
      <c r="L35" s="80">
        <f>'Hedging by emitters'!L70</f>
        <v>9339.14672933562</v>
      </c>
      <c r="M35" s="80">
        <f>'Hedging by emitters'!M70</f>
        <v>9735.4393783559117</v>
      </c>
      <c r="N35" s="80">
        <f>'Hedging by emitters'!N70</f>
        <v>9452.4570416036368</v>
      </c>
      <c r="O35" s="80">
        <f>'Hedging by emitters'!O70</f>
        <v>9328.9675099719843</v>
      </c>
      <c r="P35" s="80">
        <f>'Hedging by emitters'!P70</f>
        <v>9371.6262591648938</v>
      </c>
      <c r="Q35" s="80">
        <f>'Hedging by emitters'!Q70</f>
        <v>9255.8880316942941</v>
      </c>
      <c r="R35" s="80">
        <f>'Hedging by emitters'!R70</f>
        <v>9119.4120241437358</v>
      </c>
      <c r="S35" s="80"/>
      <c r="T35" s="80"/>
      <c r="U35" s="80"/>
      <c r="V35" s="80"/>
      <c r="W35" s="80"/>
      <c r="X35" s="80"/>
      <c r="Y35" s="80"/>
      <c r="Z35" s="80"/>
      <c r="AA35" s="80"/>
      <c r="AB35" s="80"/>
    </row>
    <row r="36" spans="1:28">
      <c r="B36" t="s">
        <v>267</v>
      </c>
      <c r="C36" s="80"/>
      <c r="D36" s="80">
        <f ca="1">'P90 units held long term'!K145*1000</f>
        <v>8902.2127826534397</v>
      </c>
      <c r="E36" s="80">
        <f ca="1">'P90 units held long term'!L145*1000</f>
        <v>7561.0638033347268</v>
      </c>
      <c r="F36" s="80">
        <f ca="1">'P90 units held long term'!M145*1000</f>
        <v>6421.9635313028675</v>
      </c>
      <c r="G36" s="80">
        <f ca="1">'P90 units held long term'!N145*1000</f>
        <v>5454.4726337575421</v>
      </c>
      <c r="H36" s="80">
        <f ca="1">'P90 units held long term'!O145*1000</f>
        <v>4632.7375680961095</v>
      </c>
      <c r="I36" s="80">
        <f ca="1">'P90 units held long term'!P145*1000</f>
        <v>4273.0896264476833</v>
      </c>
      <c r="J36" s="80">
        <f ca="1">'P90 units held long term'!Q145*1000</f>
        <v>3941.3618162616362</v>
      </c>
      <c r="K36" s="80">
        <f ca="1">'P90 units held long term'!R145*1000</f>
        <v>3635.3866463595036</v>
      </c>
      <c r="L36" s="80">
        <f ca="1">'P90 units held long term'!S145*1000</f>
        <v>3353.1648918911865</v>
      </c>
      <c r="M36" s="80">
        <f ca="1">'P90 units held long term'!T145*1000</f>
        <v>3092.852531510272</v>
      </c>
      <c r="N36" s="80">
        <f ca="1">'P90 units held long term'!U145*1000</f>
        <v>2852.748698640472</v>
      </c>
      <c r="O36" s="80">
        <f ca="1">'P90 units held long term'!V145*1000</f>
        <v>2631.2845681074064</v>
      </c>
      <c r="P36" s="80">
        <f ca="1">'P90 units held long term'!W145*1000</f>
        <v>2427.0131055216229</v>
      </c>
      <c r="Q36" s="80">
        <f ca="1">'P90 units held long term'!X145*1000</f>
        <v>2238.5996124358653</v>
      </c>
      <c r="R36" s="80">
        <f ca="1">'P90 units held long term'!Y145*1000</f>
        <v>2064.8130054991825</v>
      </c>
      <c r="S36" s="80"/>
      <c r="T36" s="80"/>
      <c r="U36" s="80"/>
      <c r="V36" s="80"/>
      <c r="W36" s="80"/>
      <c r="X36" s="80"/>
      <c r="Y36" s="80"/>
      <c r="Z36" s="80"/>
      <c r="AA36" s="80"/>
      <c r="AB36" s="80"/>
    </row>
    <row r="37" spans="1:28">
      <c r="B37" s="1" t="s">
        <v>264</v>
      </c>
      <c r="C37" s="80"/>
      <c r="D37" s="80">
        <f t="shared" ref="D37:R37" ca="1" si="5">SUM(D35:D36)</f>
        <v>21870.47450142615</v>
      </c>
      <c r="E37" s="80">
        <f t="shared" ca="1" si="5"/>
        <v>20029.604671247696</v>
      </c>
      <c r="F37" s="80">
        <f t="shared" ca="1" si="5"/>
        <v>18438.740920418022</v>
      </c>
      <c r="G37" s="80">
        <f t="shared" ca="1" si="5"/>
        <v>16861.827057624432</v>
      </c>
      <c r="H37" s="80">
        <f t="shared" ca="1" si="5"/>
        <v>14957.012679772262</v>
      </c>
      <c r="I37" s="80">
        <f t="shared" ca="1" si="5"/>
        <v>14311.873942962147</v>
      </c>
      <c r="J37" s="80">
        <f t="shared" ca="1" si="5"/>
        <v>13715.294578465122</v>
      </c>
      <c r="K37" s="80">
        <f t="shared" ca="1" si="5"/>
        <v>13127.571919411215</v>
      </c>
      <c r="L37" s="80">
        <f t="shared" ca="1" si="5"/>
        <v>12692.311621226807</v>
      </c>
      <c r="M37" s="80">
        <f t="shared" ca="1" si="5"/>
        <v>12828.291909866184</v>
      </c>
      <c r="N37" s="80">
        <f t="shared" ca="1" si="5"/>
        <v>12305.20574024411</v>
      </c>
      <c r="O37" s="80">
        <f t="shared" ca="1" si="5"/>
        <v>11960.252078079391</v>
      </c>
      <c r="P37" s="80">
        <f t="shared" ca="1" si="5"/>
        <v>11798.639364686516</v>
      </c>
      <c r="Q37" s="80">
        <f t="shared" ca="1" si="5"/>
        <v>11494.48764413016</v>
      </c>
      <c r="R37" s="80">
        <f t="shared" ca="1" si="5"/>
        <v>11184.225029642919</v>
      </c>
      <c r="S37" s="80"/>
      <c r="T37" s="80"/>
      <c r="U37" s="80"/>
      <c r="V37" s="80"/>
      <c r="W37" s="80"/>
      <c r="X37" s="80"/>
      <c r="Y37" s="80"/>
      <c r="Z37" s="80"/>
      <c r="AA37" s="80"/>
      <c r="AB37" s="80"/>
    </row>
    <row r="38" spans="1:28">
      <c r="B38" t="s">
        <v>260</v>
      </c>
      <c r="C38" s="4"/>
      <c r="D38" s="4"/>
      <c r="E38" s="4">
        <f t="shared" ref="E38:R38" ca="1" si="6">D37-E37</f>
        <v>1840.8698301784534</v>
      </c>
      <c r="F38" s="4">
        <f t="shared" ca="1" si="6"/>
        <v>1590.8637508296742</v>
      </c>
      <c r="G38" s="4">
        <f t="shared" ca="1" si="6"/>
        <v>1576.9138627935899</v>
      </c>
      <c r="H38" s="4">
        <f t="shared" ca="1" si="6"/>
        <v>1904.8143778521699</v>
      </c>
      <c r="I38" s="4">
        <f t="shared" ca="1" si="6"/>
        <v>645.13873681011501</v>
      </c>
      <c r="J38" s="4">
        <f t="shared" ca="1" si="6"/>
        <v>596.57936449702538</v>
      </c>
      <c r="K38" s="4">
        <f t="shared" ca="1" si="6"/>
        <v>587.72265905390668</v>
      </c>
      <c r="L38" s="4">
        <f t="shared" ca="1" si="6"/>
        <v>435.26029818440838</v>
      </c>
      <c r="M38" s="4">
        <f t="shared" ca="1" si="6"/>
        <v>-135.98028863937725</v>
      </c>
      <c r="N38" s="4">
        <f t="shared" ca="1" si="6"/>
        <v>523.08616962207452</v>
      </c>
      <c r="O38" s="4">
        <f t="shared" ca="1" si="6"/>
        <v>344.95366216471848</v>
      </c>
      <c r="P38" s="4">
        <f t="shared" ca="1" si="6"/>
        <v>161.61271339287487</v>
      </c>
      <c r="Q38" s="4">
        <f t="shared" ca="1" si="6"/>
        <v>304.15172055635594</v>
      </c>
      <c r="R38" s="4">
        <f t="shared" ca="1" si="6"/>
        <v>310.26261448724108</v>
      </c>
      <c r="S38" s="4"/>
      <c r="T38" s="4"/>
      <c r="U38" s="4"/>
      <c r="V38" s="4"/>
      <c r="W38" s="4"/>
      <c r="X38" s="4"/>
      <c r="Y38" s="4"/>
      <c r="Z38" s="4"/>
      <c r="AA38" s="4"/>
      <c r="AB38" s="4"/>
    </row>
    <row r="41" spans="1:28" s="12" customFormat="1">
      <c r="A41" s="19" t="s">
        <v>268</v>
      </c>
    </row>
    <row r="42" spans="1:28">
      <c r="A42" s="1" t="s">
        <v>269</v>
      </c>
      <c r="B42" s="245" t="s">
        <v>236</v>
      </c>
      <c r="C42" s="245" t="s">
        <v>237</v>
      </c>
      <c r="D42" s="245" t="s">
        <v>238</v>
      </c>
      <c r="E42" s="4" t="s">
        <v>239</v>
      </c>
      <c r="G42" s="1" t="s">
        <v>270</v>
      </c>
      <c r="H42" s="91" t="s">
        <v>236</v>
      </c>
      <c r="I42" s="81" t="s">
        <v>237</v>
      </c>
      <c r="J42" s="81" t="s">
        <v>238</v>
      </c>
      <c r="K42" s="11" t="s">
        <v>239</v>
      </c>
      <c r="M42" s="1"/>
      <c r="O42" s="1"/>
    </row>
    <row r="43" spans="1:28">
      <c r="A43" s="1" t="s">
        <v>271</v>
      </c>
      <c r="B43" s="108">
        <v>150388.55100000001</v>
      </c>
      <c r="C43" s="108"/>
      <c r="D43" s="108"/>
      <c r="E43" s="4"/>
      <c r="G43" s="335" t="s">
        <v>272</v>
      </c>
      <c r="H43" s="11">
        <v>160800</v>
      </c>
      <c r="I43" s="11"/>
      <c r="J43" s="11"/>
      <c r="K43" s="11"/>
      <c r="O43" s="108"/>
    </row>
    <row r="44" spans="1:28">
      <c r="A44" s="1" t="s">
        <v>273</v>
      </c>
      <c r="B44" s="108">
        <v>63463.833375191563</v>
      </c>
      <c r="C44" s="108">
        <v>53097.609916714158</v>
      </c>
      <c r="D44" s="108">
        <v>43653.273822506206</v>
      </c>
      <c r="E44" s="4">
        <f t="shared" ref="E44:E50" si="7">B44-D44</f>
        <v>19810.559552685358</v>
      </c>
      <c r="G44" s="335" t="s">
        <v>274</v>
      </c>
      <c r="H44" s="11">
        <v>65000</v>
      </c>
      <c r="I44" s="11">
        <v>58000</v>
      </c>
      <c r="J44" s="11">
        <v>51000</v>
      </c>
      <c r="K44" s="11">
        <f>H44-J44</f>
        <v>14000</v>
      </c>
      <c r="O44" s="108"/>
    </row>
    <row r="45" spans="1:28">
      <c r="A45" s="1" t="s">
        <v>275</v>
      </c>
      <c r="B45" s="108">
        <v>9067.0329450683585</v>
      </c>
      <c r="C45" s="108">
        <v>5555.7429749950597</v>
      </c>
      <c r="D45" s="108">
        <v>3369.6675085779552</v>
      </c>
      <c r="E45" s="4">
        <f t="shared" si="7"/>
        <v>5697.3654364904032</v>
      </c>
      <c r="G45" s="335" t="s">
        <v>276</v>
      </c>
      <c r="H45" s="11">
        <v>8100</v>
      </c>
      <c r="I45" s="11">
        <v>6600</v>
      </c>
      <c r="J45" s="80">
        <v>5700</v>
      </c>
      <c r="K45" s="11">
        <f>H45-J45</f>
        <v>2400</v>
      </c>
      <c r="O45" s="108"/>
    </row>
    <row r="46" spans="1:28">
      <c r="A46" s="1" t="s">
        <v>277</v>
      </c>
      <c r="B46" s="108">
        <v>34237.271994281757</v>
      </c>
      <c r="C46" s="108">
        <v>34237.271994281757</v>
      </c>
      <c r="D46" s="108">
        <v>34237.271994281757</v>
      </c>
      <c r="E46" s="4">
        <f t="shared" si="7"/>
        <v>0</v>
      </c>
      <c r="G46" s="335" t="s">
        <v>278</v>
      </c>
      <c r="H46" s="11" t="s">
        <v>279</v>
      </c>
      <c r="I46" s="11" t="s">
        <v>279</v>
      </c>
      <c r="J46" s="80" t="s">
        <v>279</v>
      </c>
      <c r="K46" s="11"/>
      <c r="O46" s="108"/>
    </row>
    <row r="47" spans="1:28">
      <c r="A47" s="1" t="s">
        <v>280</v>
      </c>
      <c r="B47" s="108">
        <v>21508.686750946432</v>
      </c>
      <c r="C47" s="108">
        <v>17366.288382237326</v>
      </c>
      <c r="D47" s="108">
        <v>13262.465838576818</v>
      </c>
      <c r="E47" s="4">
        <f t="shared" si="7"/>
        <v>8246.2209123696139</v>
      </c>
      <c r="G47" s="335" t="s">
        <v>281</v>
      </c>
      <c r="H47" s="11">
        <v>36600</v>
      </c>
      <c r="I47" s="11">
        <v>28300</v>
      </c>
      <c r="J47" s="80">
        <v>19800</v>
      </c>
      <c r="K47" s="11">
        <f>H47-J47</f>
        <v>16800</v>
      </c>
      <c r="O47" s="108"/>
    </row>
    <row r="48" spans="1:28">
      <c r="A48" s="1" t="s">
        <v>282</v>
      </c>
      <c r="B48" s="108">
        <v>6301.0879852307698</v>
      </c>
      <c r="C48" s="108">
        <v>10027.269432362107</v>
      </c>
      <c r="D48" s="108">
        <v>11845.605449015344</v>
      </c>
      <c r="E48" s="4">
        <f t="shared" si="7"/>
        <v>-5544.5174637845739</v>
      </c>
      <c r="G48" s="107" t="s">
        <v>283</v>
      </c>
      <c r="H48" s="81">
        <v>51100</v>
      </c>
      <c r="I48" s="81">
        <v>67900</v>
      </c>
      <c r="J48" s="91">
        <v>84300</v>
      </c>
      <c r="K48" s="11">
        <f>H48-J48</f>
        <v>-33200</v>
      </c>
      <c r="L48" s="9"/>
      <c r="O48" s="108"/>
    </row>
    <row r="49" spans="1:30">
      <c r="A49" s="1" t="s">
        <v>248</v>
      </c>
      <c r="B49" s="81">
        <f>$B$43-B44-B45-B46-B47+B48</f>
        <v>28412.813919742661</v>
      </c>
      <c r="C49" s="81">
        <f>$B$43-C44-C45-C46-C47+C48</f>
        <v>50158.907164133809</v>
      </c>
      <c r="D49" s="81">
        <f>$B$43-D44-D45-D46-D47+D48</f>
        <v>67711.477285072615</v>
      </c>
      <c r="E49" s="4">
        <f t="shared" si="7"/>
        <v>-39298.66336532995</v>
      </c>
      <c r="G49" s="4" t="s">
        <v>284</v>
      </c>
      <c r="H49" s="11">
        <f>H48/1000</f>
        <v>51.1</v>
      </c>
      <c r="I49" s="11">
        <f>I48/1000</f>
        <v>67.900000000000006</v>
      </c>
      <c r="J49" s="11">
        <f>J48/1000</f>
        <v>84.3</v>
      </c>
      <c r="K49" s="11">
        <f>H49-J49</f>
        <v>-33.199999999999996</v>
      </c>
      <c r="O49" s="245"/>
    </row>
    <row r="50" spans="1:30">
      <c r="A50" s="1" t="s">
        <v>284</v>
      </c>
      <c r="B50" s="108">
        <f>B49/1000</f>
        <v>28.412813919742661</v>
      </c>
      <c r="C50" s="108">
        <f>C49/1000</f>
        <v>50.158907164133808</v>
      </c>
      <c r="D50" s="108">
        <f>D49/1000</f>
        <v>67.711477285072618</v>
      </c>
      <c r="E50" s="9">
        <f t="shared" si="7"/>
        <v>-39.298663365329958</v>
      </c>
      <c r="G50" s="9"/>
      <c r="H50" s="4"/>
      <c r="I50" s="4"/>
      <c r="J50" s="4"/>
      <c r="K50" s="11"/>
      <c r="M50" s="158"/>
      <c r="O50" s="111"/>
    </row>
    <row r="51" spans="1:30">
      <c r="A51" s="1"/>
      <c r="B51" s="108"/>
      <c r="C51" s="108"/>
      <c r="D51" s="108"/>
      <c r="E51" s="9"/>
      <c r="H51" s="9"/>
      <c r="I51" s="9"/>
      <c r="K51" s="4"/>
      <c r="M51" s="158"/>
    </row>
    <row r="52" spans="1:30" s="15" customFormat="1">
      <c r="A52" s="24" t="s">
        <v>285</v>
      </c>
      <c r="B52" s="258"/>
      <c r="C52" s="258"/>
      <c r="D52" s="258"/>
      <c r="E52" s="258"/>
      <c r="F52" s="258"/>
      <c r="G52" s="258"/>
    </row>
    <row r="53" spans="1:30">
      <c r="B53" t="s">
        <v>286</v>
      </c>
      <c r="C53" t="s">
        <v>287</v>
      </c>
      <c r="D53" t="s">
        <v>177</v>
      </c>
      <c r="K53" s="207"/>
      <c r="O53" s="4"/>
      <c r="P53" s="4"/>
      <c r="Q53" s="4"/>
      <c r="T53" s="4"/>
    </row>
    <row r="54" spans="1:30">
      <c r="A54" s="1" t="s">
        <v>288</v>
      </c>
      <c r="B54" s="4">
        <f>B43</f>
        <v>150388.55100000001</v>
      </c>
      <c r="C54" s="9">
        <f>B43</f>
        <v>150388.55100000001</v>
      </c>
      <c r="D54" s="9">
        <f t="shared" ref="D54:D59" si="8">C54-B54</f>
        <v>0</v>
      </c>
      <c r="E54" s="111">
        <f>D54/1000</f>
        <v>0</v>
      </c>
      <c r="K54" s="4"/>
      <c r="L54" s="4"/>
      <c r="M54" s="4"/>
      <c r="N54" s="4"/>
      <c r="O54" s="4"/>
      <c r="P54" s="4"/>
      <c r="Q54" s="4"/>
      <c r="R54" s="4"/>
      <c r="S54" s="4"/>
      <c r="T54" s="4"/>
      <c r="U54" s="4"/>
      <c r="V54" s="4"/>
      <c r="W54" s="4"/>
      <c r="X54" s="4"/>
      <c r="Y54" s="4"/>
      <c r="Z54" s="4"/>
      <c r="AA54" s="4"/>
      <c r="AB54" s="4"/>
      <c r="AC54" s="4"/>
      <c r="AD54" s="4"/>
    </row>
    <row r="55" spans="1:30">
      <c r="A55" t="s">
        <v>42</v>
      </c>
      <c r="B55" s="4">
        <f>C45</f>
        <v>5555.7429749950597</v>
      </c>
      <c r="C55" s="4">
        <f ca="1">C6</f>
        <v>5699.6439130066274</v>
      </c>
      <c r="D55" s="9">
        <f t="shared" ca="1" si="8"/>
        <v>143.90093801156763</v>
      </c>
      <c r="E55" s="111">
        <f t="shared" ref="E55:E60" ca="1" si="9">D55/1000</f>
        <v>0.14390093801156764</v>
      </c>
      <c r="K55" s="4"/>
      <c r="L55" s="4"/>
      <c r="M55" s="4"/>
      <c r="N55" s="4"/>
      <c r="R55" s="4"/>
      <c r="S55" s="4"/>
      <c r="T55" s="4"/>
      <c r="U55" s="4"/>
    </row>
    <row r="56" spans="1:30">
      <c r="A56" t="s">
        <v>289</v>
      </c>
      <c r="B56" s="4">
        <f>C46</f>
        <v>34237.271994281757</v>
      </c>
      <c r="C56" s="80">
        <f>-'Units and stockpile changes'!J2*1000</f>
        <v>32500</v>
      </c>
      <c r="D56" s="9">
        <f t="shared" si="8"/>
        <v>-1737.2719942817566</v>
      </c>
      <c r="E56" s="111">
        <f t="shared" si="9"/>
        <v>-1.7372719942817567</v>
      </c>
      <c r="K56" s="4"/>
      <c r="L56" s="4"/>
      <c r="M56" s="4"/>
      <c r="N56" s="4"/>
      <c r="R56" s="4"/>
      <c r="S56" s="4"/>
      <c r="T56" s="4"/>
      <c r="U56" s="4"/>
    </row>
    <row r="57" spans="1:30">
      <c r="A57" t="s">
        <v>244</v>
      </c>
      <c r="B57" s="4">
        <f>C47</f>
        <v>17366.288382237326</v>
      </c>
      <c r="C57" s="4">
        <f>C8</f>
        <v>14484.918669294597</v>
      </c>
      <c r="D57" s="9">
        <f t="shared" si="8"/>
        <v>-2881.3697129427292</v>
      </c>
      <c r="E57" s="111">
        <f t="shared" si="9"/>
        <v>-2.8813697129427291</v>
      </c>
      <c r="K57" s="4"/>
      <c r="L57" s="4"/>
      <c r="M57" s="4"/>
      <c r="N57" s="4"/>
      <c r="R57" s="4"/>
      <c r="S57" s="4"/>
      <c r="T57" s="4"/>
      <c r="U57" s="4"/>
    </row>
    <row r="58" spans="1:30">
      <c r="A58" t="s">
        <v>290</v>
      </c>
      <c r="B58" s="152">
        <v>40658.032558863277</v>
      </c>
      <c r="C58" s="11">
        <v>46042.846997189321</v>
      </c>
      <c r="D58" s="9">
        <f t="shared" si="8"/>
        <v>5384.8144383260442</v>
      </c>
      <c r="E58" s="111">
        <f t="shared" si="9"/>
        <v>5.3848144383260443</v>
      </c>
      <c r="K58" s="4"/>
      <c r="L58" s="4"/>
      <c r="M58" s="4"/>
      <c r="N58" s="4"/>
      <c r="R58" s="4"/>
      <c r="S58" s="4"/>
      <c r="T58" s="4"/>
      <c r="U58" s="4"/>
    </row>
    <row r="59" spans="1:30">
      <c r="A59" t="s">
        <v>291</v>
      </c>
      <c r="B59" s="11">
        <v>2411.9209440272016</v>
      </c>
      <c r="C59" s="4">
        <v>4342.416781906215</v>
      </c>
      <c r="D59" s="9">
        <f t="shared" si="8"/>
        <v>1930.4958378790134</v>
      </c>
      <c r="E59" s="111">
        <f t="shared" si="9"/>
        <v>1.9304958378790134</v>
      </c>
      <c r="K59" s="4"/>
      <c r="L59" s="4"/>
      <c r="M59" s="4"/>
      <c r="N59" s="4"/>
      <c r="R59" s="4"/>
      <c r="S59" s="4"/>
      <c r="T59" s="4"/>
      <c r="U59" s="4"/>
    </row>
    <row r="60" spans="1:30">
      <c r="A60" t="s">
        <v>292</v>
      </c>
      <c r="B60" s="4">
        <f>B54-SUM(B55:B59)</f>
        <v>50159.294145595399</v>
      </c>
      <c r="C60" s="4">
        <f ca="1">C54-SUM(C55:C59)</f>
        <v>47318.724638603249</v>
      </c>
      <c r="D60" s="9">
        <f ca="1">C60-B60</f>
        <v>-2840.5695069921494</v>
      </c>
      <c r="E60" s="111">
        <f t="shared" ca="1" si="9"/>
        <v>-2.8405695069921495</v>
      </c>
      <c r="K60" s="4"/>
      <c r="L60" s="4"/>
      <c r="M60" s="4"/>
      <c r="N60" s="4"/>
      <c r="R60" s="4"/>
      <c r="S60" s="4"/>
      <c r="T60" s="4"/>
      <c r="U60" s="4"/>
    </row>
    <row r="61" spans="1:30">
      <c r="A61" t="s">
        <v>293</v>
      </c>
      <c r="B61" s="1"/>
      <c r="C61" s="11">
        <f>(-'3b. Implied surplus work back'!C9)-'3a. Surplus range estimate'!C62</f>
        <v>-12539.929489046655</v>
      </c>
      <c r="D61" s="186"/>
      <c r="E61" s="111"/>
    </row>
    <row r="62" spans="1:30" s="1" customFormat="1">
      <c r="A62" t="s">
        <v>294</v>
      </c>
      <c r="B62" s="139"/>
      <c r="C62" s="81">
        <v>-6000</v>
      </c>
      <c r="G62"/>
      <c r="H62"/>
      <c r="I62"/>
      <c r="J62"/>
    </row>
    <row r="63" spans="1:30" s="1" customFormat="1">
      <c r="A63" s="1" t="s">
        <v>295</v>
      </c>
      <c r="B63" s="139"/>
      <c r="C63" s="143">
        <f ca="1">C12-SUM(C60:C62)</f>
        <v>931.43053878922365</v>
      </c>
      <c r="G63"/>
      <c r="H63"/>
      <c r="I63"/>
      <c r="J63"/>
    </row>
    <row r="64" spans="1:30" s="1" customFormat="1"/>
    <row r="65" spans="1:16">
      <c r="A65" s="1"/>
      <c r="C65" s="1"/>
      <c r="E65" s="1"/>
      <c r="F65" s="1"/>
      <c r="G65" s="1"/>
      <c r="H65" s="1"/>
      <c r="I65" s="1"/>
      <c r="J65" s="1"/>
      <c r="K65" s="1"/>
      <c r="L65" s="1"/>
      <c r="N65" s="1"/>
      <c r="O65" s="1"/>
    </row>
    <row r="66" spans="1:16">
      <c r="A66" s="1"/>
      <c r="B66" s="2"/>
      <c r="C66" s="2"/>
      <c r="D66" s="2"/>
      <c r="E66" s="2"/>
      <c r="F66" s="2"/>
      <c r="G66" s="489"/>
      <c r="H66" s="2"/>
      <c r="I66" s="489"/>
      <c r="J66" s="489"/>
      <c r="K66" s="489"/>
      <c r="L66" s="488"/>
      <c r="M66" s="2"/>
      <c r="N66" s="142"/>
      <c r="O66" s="142"/>
      <c r="P66" s="6"/>
    </row>
    <row r="67" spans="1:16">
      <c r="A67" s="7"/>
      <c r="B67" s="3"/>
      <c r="C67" s="3"/>
      <c r="D67" s="3"/>
      <c r="E67" s="490"/>
      <c r="F67" s="490"/>
      <c r="G67" s="491"/>
      <c r="H67" s="492"/>
      <c r="I67" s="493"/>
      <c r="J67" s="492"/>
      <c r="K67" s="493"/>
      <c r="L67" s="492"/>
      <c r="M67" s="2"/>
      <c r="N67" s="120"/>
      <c r="O67" s="120"/>
      <c r="P67" s="143"/>
    </row>
    <row r="68" spans="1:16">
      <c r="A68" s="7"/>
      <c r="B68" s="3"/>
      <c r="C68" s="491"/>
      <c r="D68" s="492"/>
      <c r="E68" s="491"/>
      <c r="F68" s="491"/>
      <c r="G68" s="491"/>
      <c r="H68" s="491"/>
      <c r="I68" s="491"/>
      <c r="J68" s="491"/>
      <c r="K68" s="491"/>
      <c r="L68" s="491"/>
      <c r="M68" s="2"/>
      <c r="N68" s="140"/>
      <c r="O68" s="140"/>
    </row>
    <row r="69" spans="1:16">
      <c r="C69" s="140"/>
      <c r="D69" s="140"/>
      <c r="E69" s="140"/>
      <c r="F69" s="140"/>
      <c r="H69" s="140"/>
      <c r="I69" s="140"/>
      <c r="J69" s="140"/>
      <c r="K69" s="140"/>
      <c r="L69" s="140"/>
      <c r="N69" s="140"/>
      <c r="O69" s="140"/>
    </row>
    <row r="70" spans="1:16">
      <c r="C70" s="140"/>
      <c r="D70" s="140"/>
      <c r="E70" s="140"/>
      <c r="F70" s="140"/>
      <c r="G70" s="140"/>
      <c r="H70" s="140"/>
      <c r="I70" s="140"/>
      <c r="J70" s="140"/>
      <c r="K70" s="140"/>
      <c r="L70" s="140"/>
      <c r="N70" s="140"/>
      <c r="O70" s="140"/>
    </row>
    <row r="71" spans="1:16">
      <c r="D71" s="140"/>
      <c r="E71" s="140"/>
      <c r="F71" s="140"/>
      <c r="G71" s="140"/>
      <c r="H71" s="140"/>
      <c r="I71" s="140"/>
      <c r="J71" s="140"/>
      <c r="K71" s="140"/>
      <c r="L71" s="140"/>
      <c r="M71" s="140"/>
      <c r="N71" s="140"/>
      <c r="O71" s="140"/>
    </row>
    <row r="72" spans="1:16">
      <c r="E72" s="1"/>
      <c r="F72" s="1"/>
      <c r="G72" s="1"/>
      <c r="H72" s="1"/>
      <c r="I72" s="1"/>
      <c r="J72" s="1"/>
      <c r="K72" s="1"/>
      <c r="L72" s="1"/>
      <c r="M72" s="1"/>
      <c r="N72" s="1"/>
      <c r="O72" s="1"/>
    </row>
    <row r="73" spans="1:16">
      <c r="E73" s="1"/>
      <c r="F73" s="1"/>
      <c r="G73" s="1"/>
      <c r="H73" s="141"/>
      <c r="I73" s="141"/>
      <c r="J73" s="142"/>
      <c r="K73" s="142"/>
      <c r="L73" s="142"/>
      <c r="M73" s="142"/>
      <c r="N73" s="142"/>
      <c r="O73" s="142"/>
      <c r="P73" s="6"/>
    </row>
    <row r="74" spans="1:16">
      <c r="E74" s="204"/>
      <c r="F74" s="204"/>
      <c r="G74" s="204"/>
      <c r="H74" s="120"/>
      <c r="I74" s="120"/>
      <c r="J74" s="120"/>
      <c r="K74" s="120"/>
      <c r="L74" s="120"/>
      <c r="M74" s="120"/>
      <c r="N74" s="120"/>
      <c r="O74" s="120"/>
      <c r="P74" s="143"/>
    </row>
    <row r="75" spans="1:16">
      <c r="E75" s="140"/>
      <c r="F75" s="140"/>
      <c r="G75" s="140"/>
      <c r="H75" s="140"/>
      <c r="I75" s="140"/>
      <c r="J75" s="140"/>
      <c r="K75" s="140"/>
      <c r="L75" s="140"/>
      <c r="M75" s="140"/>
      <c r="N75" s="140"/>
      <c r="O75" s="140"/>
    </row>
    <row r="76" spans="1:16">
      <c r="C76" s="4"/>
      <c r="D76" s="140"/>
      <c r="E76" s="140"/>
      <c r="F76" s="140"/>
      <c r="G76" s="140"/>
      <c r="H76" s="140"/>
      <c r="I76" s="140"/>
      <c r="J76" s="140"/>
      <c r="K76" s="140"/>
      <c r="L76" s="140"/>
      <c r="M76" s="140"/>
      <c r="N76" s="140"/>
      <c r="O76" s="140"/>
    </row>
    <row r="77" spans="1:16">
      <c r="B77" s="1"/>
      <c r="C77" s="4"/>
      <c r="D77" s="140"/>
      <c r="E77" s="140"/>
      <c r="F77" s="140"/>
      <c r="G77" s="140"/>
      <c r="H77" s="140"/>
      <c r="I77" s="140"/>
      <c r="J77" s="140"/>
      <c r="K77" s="140"/>
      <c r="L77" s="140"/>
      <c r="M77" s="140"/>
      <c r="N77" s="140"/>
      <c r="O77" s="140"/>
    </row>
    <row r="78" spans="1:16">
      <c r="B78" s="1"/>
      <c r="C78" s="1"/>
      <c r="E78" s="1"/>
      <c r="F78" s="1"/>
      <c r="G78" s="1"/>
      <c r="H78" s="141"/>
      <c r="I78" s="141"/>
      <c r="J78" s="142"/>
      <c r="K78" s="142"/>
      <c r="L78" s="142"/>
      <c r="M78" s="142"/>
      <c r="N78" s="142"/>
      <c r="O78" s="142"/>
    </row>
    <row r="79" spans="1:16" s="1" customFormat="1">
      <c r="A79" s="186"/>
      <c r="D79"/>
    </row>
    <row r="80" spans="1:16">
      <c r="E80" s="141"/>
      <c r="F80" s="141"/>
      <c r="G80" s="141"/>
      <c r="H80" s="141"/>
      <c r="I80" s="141"/>
      <c r="J80" s="141"/>
      <c r="K80" s="50"/>
      <c r="L80" s="142"/>
      <c r="M80" s="142"/>
      <c r="N80" s="142"/>
      <c r="O80" s="142"/>
      <c r="P80" s="6"/>
    </row>
    <row r="81" spans="1:17" s="1" customFormat="1">
      <c r="B81"/>
      <c r="C81"/>
      <c r="D81"/>
      <c r="E81" s="205"/>
      <c r="F81" s="120"/>
      <c r="G81" s="120"/>
      <c r="H81" s="120"/>
      <c r="I81" s="120"/>
      <c r="J81" s="120"/>
      <c r="K81" s="120"/>
      <c r="L81" s="120"/>
      <c r="M81" s="120"/>
      <c r="N81" s="120"/>
      <c r="O81" s="120"/>
      <c r="P81" s="143"/>
    </row>
    <row r="82" spans="1:17">
      <c r="C82" s="4"/>
      <c r="D82" s="140"/>
      <c r="E82" s="140"/>
      <c r="F82" s="140"/>
      <c r="G82" s="140"/>
      <c r="H82" s="140"/>
      <c r="I82" s="140"/>
      <c r="J82" s="140"/>
      <c r="K82" s="140"/>
      <c r="L82" s="140"/>
      <c r="M82" s="140"/>
      <c r="N82" s="140"/>
      <c r="O82" s="140"/>
    </row>
    <row r="83" spans="1:17">
      <c r="C83" s="4"/>
      <c r="D83" s="140"/>
      <c r="E83" s="140"/>
      <c r="F83" s="140"/>
      <c r="G83" s="140"/>
      <c r="H83" s="140"/>
      <c r="I83" s="140"/>
      <c r="J83" s="140"/>
      <c r="K83" s="140"/>
      <c r="L83" s="140"/>
      <c r="M83" s="140"/>
      <c r="N83" s="140"/>
      <c r="O83" s="140"/>
    </row>
    <row r="84" spans="1:17">
      <c r="C84" s="4"/>
      <c r="D84" s="4"/>
      <c r="E84" s="4"/>
      <c r="F84" s="4"/>
      <c r="G84" s="4"/>
      <c r="H84" s="4"/>
      <c r="I84" s="4"/>
      <c r="J84" s="4"/>
      <c r="K84" s="4"/>
      <c r="L84" s="4"/>
      <c r="M84" s="4"/>
      <c r="N84" s="4"/>
      <c r="O84" s="4"/>
    </row>
    <row r="85" spans="1:17">
      <c r="E85" s="180"/>
      <c r="F85" s="180"/>
      <c r="G85" s="180"/>
      <c r="H85" s="180"/>
      <c r="I85" s="180"/>
      <c r="J85" s="180"/>
      <c r="K85" s="180"/>
      <c r="L85" s="180"/>
      <c r="M85" s="180"/>
      <c r="N85" s="180"/>
      <c r="O85" s="180"/>
    </row>
    <row r="86" spans="1:17">
      <c r="A86" s="1"/>
      <c r="C86" s="1"/>
      <c r="Q86" s="1"/>
    </row>
    <row r="87" spans="1:17">
      <c r="D87" s="206"/>
      <c r="E87" s="204"/>
      <c r="F87" s="204"/>
      <c r="G87" s="204"/>
      <c r="H87" s="204"/>
      <c r="I87" s="204"/>
      <c r="J87" s="204"/>
      <c r="K87" s="206"/>
      <c r="L87" s="206"/>
      <c r="M87" s="206"/>
      <c r="N87" s="206"/>
      <c r="O87" s="206"/>
      <c r="P87" s="143"/>
      <c r="Q87" s="4"/>
    </row>
    <row r="88" spans="1:17">
      <c r="C88" s="4"/>
      <c r="D88" s="120"/>
      <c r="E88" s="120"/>
      <c r="F88" s="120"/>
      <c r="G88" s="120"/>
      <c r="H88" s="120"/>
      <c r="I88" s="120"/>
      <c r="J88" s="120"/>
      <c r="K88" s="120"/>
      <c r="L88" s="120"/>
      <c r="M88" s="120"/>
      <c r="N88" s="120"/>
      <c r="O88" s="120"/>
    </row>
    <row r="89" spans="1:17">
      <c r="C89" s="4"/>
      <c r="D89" s="140"/>
      <c r="E89" s="140"/>
      <c r="F89" s="140"/>
      <c r="G89" s="140"/>
      <c r="H89" s="140"/>
      <c r="I89" s="140"/>
      <c r="J89" s="140"/>
      <c r="K89" s="140"/>
      <c r="L89" s="140"/>
      <c r="M89" s="140"/>
      <c r="N89" s="140"/>
      <c r="O89" s="140"/>
    </row>
    <row r="90" spans="1:17">
      <c r="C90" s="4"/>
      <c r="D90" s="4"/>
      <c r="E90" s="4"/>
      <c r="F90" s="4"/>
      <c r="G90" s="4"/>
      <c r="H90" s="4"/>
      <c r="I90" s="4"/>
      <c r="J90" s="4"/>
      <c r="K90" s="4"/>
      <c r="L90" s="4"/>
      <c r="M90" s="4"/>
      <c r="N90" s="4"/>
      <c r="O90" s="4"/>
    </row>
    <row r="92" spans="1:17">
      <c r="A92" s="1"/>
      <c r="C92" s="1"/>
      <c r="Q92" s="1"/>
    </row>
    <row r="93" spans="1:17">
      <c r="D93" s="206"/>
      <c r="E93" s="204"/>
      <c r="F93" s="204"/>
      <c r="G93" s="204"/>
      <c r="H93" s="204"/>
      <c r="I93" s="204"/>
      <c r="J93" s="204"/>
      <c r="K93" s="206"/>
      <c r="L93" s="206"/>
      <c r="M93" s="206"/>
      <c r="N93" s="206"/>
      <c r="O93" s="206"/>
      <c r="P93" s="143"/>
      <c r="Q93" s="4"/>
    </row>
    <row r="94" spans="1:17">
      <c r="C94" s="4"/>
      <c r="D94" s="120"/>
      <c r="E94" s="120"/>
      <c r="F94" s="120"/>
      <c r="G94" s="120"/>
      <c r="H94" s="120"/>
      <c r="I94" s="120"/>
      <c r="J94" s="120"/>
      <c r="K94" s="120"/>
      <c r="L94" s="120"/>
      <c r="M94" s="120"/>
      <c r="N94" s="120"/>
      <c r="O94" s="120"/>
    </row>
    <row r="95" spans="1:17">
      <c r="C95" s="4"/>
      <c r="D95" s="140"/>
      <c r="E95" s="140"/>
      <c r="F95" s="140"/>
      <c r="G95" s="140"/>
      <c r="H95" s="140"/>
      <c r="I95" s="140"/>
      <c r="J95" s="140"/>
      <c r="K95" s="140"/>
      <c r="L95" s="140"/>
      <c r="M95" s="140"/>
      <c r="N95" s="140"/>
      <c r="O95" s="140"/>
    </row>
    <row r="96" spans="1:17">
      <c r="C96" s="4"/>
      <c r="D96" s="4"/>
      <c r="E96" s="4"/>
      <c r="F96" s="4"/>
      <c r="G96" s="4"/>
      <c r="H96" s="4"/>
      <c r="I96" s="4"/>
      <c r="J96" s="4"/>
      <c r="K96" s="4"/>
      <c r="L96" s="4"/>
      <c r="M96" s="4"/>
      <c r="N96" s="4"/>
      <c r="O96" s="4"/>
    </row>
    <row r="97" spans="2:16">
      <c r="N97" s="4"/>
      <c r="O97" s="4"/>
      <c r="P97" s="4"/>
    </row>
    <row r="102" spans="2:16">
      <c r="B102" s="144"/>
      <c r="C102" s="145"/>
    </row>
    <row r="121" spans="3:4">
      <c r="C121" s="11"/>
      <c r="D121" s="11"/>
    </row>
    <row r="122" spans="3:4">
      <c r="C122" s="11"/>
      <c r="D122" s="11"/>
    </row>
    <row r="123" spans="3:4">
      <c r="C123" s="11"/>
      <c r="D123" s="11"/>
    </row>
    <row r="124" spans="3:4">
      <c r="C124" s="11"/>
      <c r="D124" s="11"/>
    </row>
    <row r="125" spans="3:4">
      <c r="C125" s="11"/>
      <c r="D125" s="11"/>
    </row>
    <row r="126" spans="3:4">
      <c r="C126" s="11"/>
      <c r="D126" s="11"/>
    </row>
    <row r="127" spans="3:4">
      <c r="C127" s="11"/>
      <c r="D127" s="11"/>
    </row>
    <row r="128" spans="3:4">
      <c r="C128" s="11"/>
      <c r="D128" s="11"/>
    </row>
    <row r="130" spans="3:4">
      <c r="C130" s="11"/>
      <c r="D130" s="11"/>
    </row>
    <row r="131" spans="3:4">
      <c r="C131" s="4"/>
      <c r="D131" s="4"/>
    </row>
  </sheetData>
  <pageMargins left="0.7" right="0.7" top="0.75" bottom="0.75" header="0.3" footer="0.3"/>
  <pageSetup paperSize="9" orientation="portrait" r:id="rId1"/>
  <headerFooter>
    <oddHeader>&amp;C&amp;"Calibri"&amp;9&amp;K000000 [IN-CONFIDENCE]&amp;1#_x000D_</oddHeader>
    <oddFooter>&amp;C_x000D_&amp;1#&amp;"Calibri"&amp;9&amp;K000000 [IN-CONFIDENCE]</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3527A-2392-4503-B6CB-C2189F1940CC}">
  <sheetPr>
    <tabColor theme="8"/>
  </sheetPr>
  <dimension ref="A1:L44"/>
  <sheetViews>
    <sheetView zoomScaleNormal="100" workbookViewId="0">
      <pane ySplit="1" topLeftCell="A2" activePane="bottomLeft" state="frozen"/>
      <selection pane="bottomLeft" activeCell="H18" sqref="H18"/>
      <selection activeCell="C22" sqref="C22"/>
    </sheetView>
  </sheetViews>
  <sheetFormatPr defaultRowHeight="15"/>
  <cols>
    <col min="1" max="1" width="12.140625" customWidth="1"/>
    <col min="2" max="2" width="39.42578125" customWidth="1"/>
    <col min="3" max="8" width="18.140625" customWidth="1"/>
    <col min="9" max="9" width="22.5703125" customWidth="1"/>
    <col min="10" max="10" width="38.42578125" customWidth="1"/>
  </cols>
  <sheetData>
    <row r="1" spans="1:12">
      <c r="A1" s="1" t="s">
        <v>296</v>
      </c>
      <c r="C1" s="1">
        <v>2025</v>
      </c>
      <c r="D1" s="51">
        <v>2026</v>
      </c>
      <c r="E1" s="51">
        <v>2027</v>
      </c>
      <c r="F1" s="51">
        <v>2028</v>
      </c>
      <c r="G1" s="51">
        <v>2029</v>
      </c>
      <c r="H1" s="1">
        <v>2030</v>
      </c>
    </row>
    <row r="2" spans="1:12">
      <c r="A2" s="1"/>
      <c r="D2" s="51"/>
      <c r="E2" s="51"/>
      <c r="F2" s="51"/>
      <c r="G2" s="51"/>
      <c r="H2" s="1"/>
    </row>
    <row r="3" spans="1:12">
      <c r="A3" t="s">
        <v>297</v>
      </c>
      <c r="D3" s="511" t="s">
        <v>298</v>
      </c>
      <c r="E3" s="512"/>
      <c r="F3" s="512"/>
      <c r="G3" s="512"/>
      <c r="H3" s="512"/>
      <c r="J3" s="1"/>
    </row>
    <row r="4" spans="1:12">
      <c r="A4" s="418">
        <v>1</v>
      </c>
      <c r="B4" s="54" t="s">
        <v>12</v>
      </c>
      <c r="C4" s="291">
        <f>'NZ ETS cap'!D8</f>
        <v>68345.065887270001</v>
      </c>
      <c r="D4" s="291">
        <f>'NZ ETS cap'!E8</f>
        <v>65768.235158259995</v>
      </c>
      <c r="E4" s="291">
        <f>'NZ ETS cap'!F8</f>
        <v>63411.124797079981</v>
      </c>
      <c r="F4" s="291">
        <f>'NZ ETS cap'!G8</f>
        <v>60153.803180819988</v>
      </c>
      <c r="G4" s="291">
        <f>'NZ ETS cap'!H8</f>
        <v>57227.853782489998</v>
      </c>
      <c r="H4" s="291">
        <f>'NZ ETS cap'!I8</f>
        <v>54821.266492149982</v>
      </c>
      <c r="I4" s="7"/>
      <c r="J4" s="144"/>
    </row>
    <row r="5" spans="1:12">
      <c r="A5" s="510">
        <v>2</v>
      </c>
      <c r="B5" s="17" t="s">
        <v>299</v>
      </c>
      <c r="C5" s="291">
        <f>'NZ ETS cap'!D22</f>
        <v>43659.697175384164</v>
      </c>
      <c r="D5" s="291">
        <f>'NZ ETS cap'!E22</f>
        <v>43851.604680516357</v>
      </c>
      <c r="E5" s="291">
        <f>'NZ ETS cap'!F22</f>
        <v>44080.879054316742</v>
      </c>
      <c r="F5" s="291">
        <f>'NZ ETS cap'!G22</f>
        <v>44118.182772338005</v>
      </c>
      <c r="G5" s="291">
        <f>'NZ ETS cap'!H22</f>
        <v>43842.432087527777</v>
      </c>
      <c r="H5" s="291">
        <f>'NZ ETS cap'!I22</f>
        <v>43603.053874255565</v>
      </c>
      <c r="I5" s="7"/>
      <c r="J5" s="144"/>
    </row>
    <row r="6" spans="1:12">
      <c r="A6" s="510"/>
      <c r="B6" s="17" t="s">
        <v>69</v>
      </c>
      <c r="C6" s="291">
        <f>C4-C5</f>
        <v>24685.368711885836</v>
      </c>
      <c r="D6" s="291">
        <f>D4-D5</f>
        <v>21916.630477743638</v>
      </c>
      <c r="E6" s="291">
        <f>E4-E5</f>
        <v>19330.24574276324</v>
      </c>
      <c r="F6" s="291">
        <f t="shared" ref="F6:H6" si="0">F4-F5</f>
        <v>16035.620408481984</v>
      </c>
      <c r="G6" s="291">
        <f t="shared" si="0"/>
        <v>13385.42169496222</v>
      </c>
      <c r="H6" s="291">
        <f t="shared" si="0"/>
        <v>11218.212617894416</v>
      </c>
      <c r="I6" s="7"/>
      <c r="J6" s="144"/>
    </row>
    <row r="7" spans="1:12">
      <c r="A7" s="418">
        <v>3</v>
      </c>
      <c r="B7" s="17" t="s">
        <v>17</v>
      </c>
      <c r="C7" s="291">
        <f>'1. Technical adjustments'!C17</f>
        <v>1149.8529782378487</v>
      </c>
      <c r="D7" s="291">
        <f>'1. Technical adjustments'!D17</f>
        <v>1099.4497476788688</v>
      </c>
      <c r="E7" s="291">
        <f>'1. Technical adjustments'!E17</f>
        <v>1215.232878549419</v>
      </c>
      <c r="F7" s="291">
        <f>'1. Technical adjustments'!F17</f>
        <v>1013.2127546866298</v>
      </c>
      <c r="G7" s="291">
        <f>'1. Technical adjustments'!G17</f>
        <v>859.92484365092878</v>
      </c>
      <c r="H7" s="291">
        <f>'1. Technical adjustments'!H17</f>
        <v>683.15617951980437</v>
      </c>
      <c r="I7" s="7"/>
      <c r="J7" s="144"/>
      <c r="K7" s="7"/>
      <c r="L7" s="7"/>
    </row>
    <row r="8" spans="1:12">
      <c r="A8" s="418">
        <v>4</v>
      </c>
      <c r="B8" s="17" t="s">
        <v>300</v>
      </c>
      <c r="C8" s="324">
        <f>'2. Industrial allocation'!D48</f>
        <v>4995.5862446013298</v>
      </c>
      <c r="D8" s="324">
        <f>'2. Industrial allocation'!E48</f>
        <v>4094.0579147840535</v>
      </c>
      <c r="E8" s="324">
        <f>'2. Industrial allocation'!F48</f>
        <v>3981.8370186877073</v>
      </c>
      <c r="F8" s="324">
        <f>'2. Industrial allocation'!G48</f>
        <v>3660.3317691029906</v>
      </c>
      <c r="G8" s="324">
        <f>'2. Industrial allocation'!H48</f>
        <v>3613.1984613787367</v>
      </c>
      <c r="H8" s="324">
        <f>'2. Industrial allocation'!I48</f>
        <v>3566.0651536544847</v>
      </c>
      <c r="I8" s="7"/>
      <c r="J8" s="144"/>
      <c r="K8" s="6"/>
    </row>
    <row r="9" spans="1:12" ht="30">
      <c r="A9" s="421">
        <v>5</v>
      </c>
      <c r="B9" s="422" t="s">
        <v>301</v>
      </c>
      <c r="C9" s="423">
        <f>C6-C7-C8-C11</f>
        <v>18539.929489046655</v>
      </c>
      <c r="D9" s="423">
        <f>D6-D7-D8-D11</f>
        <v>11523.122815280716</v>
      </c>
      <c r="E9" s="423">
        <f t="shared" ref="E9:H9" si="1">E6-E7-E8-E11</f>
        <v>9833.1758455261152</v>
      </c>
      <c r="F9" s="423">
        <f t="shared" si="1"/>
        <v>8062.0758846923636</v>
      </c>
      <c r="G9" s="423">
        <f t="shared" si="1"/>
        <v>6512.2983899325536</v>
      </c>
      <c r="H9" s="423">
        <f t="shared" si="1"/>
        <v>5268.9912847201258</v>
      </c>
      <c r="I9" s="349" t="s">
        <v>302</v>
      </c>
      <c r="J9" s="424">
        <f>SUM(D9:H9)</f>
        <v>41199.664220151877</v>
      </c>
      <c r="L9" s="7"/>
    </row>
    <row r="10" spans="1:12">
      <c r="A10" s="419">
        <v>6</v>
      </c>
      <c r="B10" s="55" t="s">
        <v>303</v>
      </c>
      <c r="C10" s="288">
        <v>0</v>
      </c>
      <c r="D10" s="288">
        <v>0</v>
      </c>
      <c r="E10" s="73">
        <v>0</v>
      </c>
      <c r="F10" s="73">
        <v>0</v>
      </c>
      <c r="G10" s="73">
        <v>0</v>
      </c>
      <c r="H10" s="76">
        <v>0</v>
      </c>
      <c r="I10" s="7"/>
      <c r="J10" s="144"/>
    </row>
    <row r="11" spans="1:12">
      <c r="A11" s="420">
        <v>7</v>
      </c>
      <c r="B11" s="425" t="s">
        <v>304</v>
      </c>
      <c r="C11" s="426">
        <v>0</v>
      </c>
      <c r="D11" s="350">
        <f>'Current NZ ETS settings'!E13</f>
        <v>5200</v>
      </c>
      <c r="E11" s="350">
        <f>'Current NZ ETS settings'!F13</f>
        <v>4300</v>
      </c>
      <c r="F11" s="350">
        <f>'Current NZ ETS settings'!G13</f>
        <v>3300</v>
      </c>
      <c r="G11" s="350">
        <f>'Current NZ ETS settings'!H13</f>
        <v>2400</v>
      </c>
      <c r="H11" s="350">
        <f>'Current NZ ETS settings'!I13</f>
        <v>1700.0000000000011</v>
      </c>
      <c r="I11" s="7"/>
      <c r="J11" s="144"/>
    </row>
    <row r="12" spans="1:12" s="1" customFormat="1" ht="23.25" customHeight="1" thickBot="1">
      <c r="A12" s="117"/>
      <c r="B12" s="118" t="s">
        <v>305</v>
      </c>
      <c r="C12" s="231">
        <f>(C8+C11)/1000</f>
        <v>4.9955862446013297</v>
      </c>
      <c r="D12" s="231">
        <f t="shared" ref="D12:H12" si="2">(D8+D11)/1000</f>
        <v>9.2940579147840552</v>
      </c>
      <c r="E12" s="149">
        <f t="shared" si="2"/>
        <v>8.2818370186877068</v>
      </c>
      <c r="F12" s="149">
        <f t="shared" si="2"/>
        <v>6.9603317691029902</v>
      </c>
      <c r="G12" s="149">
        <f t="shared" si="2"/>
        <v>6.013198461378737</v>
      </c>
      <c r="H12" s="149">
        <f t="shared" si="2"/>
        <v>5.2660651536544858</v>
      </c>
      <c r="J12" s="11"/>
      <c r="K12"/>
    </row>
    <row r="13" spans="1:12" s="1" customFormat="1" ht="23.25" customHeight="1" thickTop="1">
      <c r="A13" s="117"/>
      <c r="B13" s="118"/>
      <c r="C13" s="119"/>
      <c r="D13" s="119"/>
      <c r="E13" s="119"/>
      <c r="F13" s="119"/>
      <c r="G13" s="119"/>
      <c r="H13" s="119"/>
      <c r="J13" s="80"/>
      <c r="K13"/>
    </row>
    <row r="14" spans="1:12">
      <c r="A14" s="428"/>
      <c r="B14" s="429" t="s">
        <v>306</v>
      </c>
      <c r="C14" s="430">
        <f>C9</f>
        <v>18539.929489046655</v>
      </c>
      <c r="D14" s="431">
        <f>D6-D7-D8</f>
        <v>16723.122815280716</v>
      </c>
      <c r="E14" s="431">
        <f>E9</f>
        <v>9833.1758455261152</v>
      </c>
      <c r="F14" s="431">
        <f>F9</f>
        <v>8062.0758846923636</v>
      </c>
      <c r="G14" s="431">
        <f>G9</f>
        <v>6512.2983899325536</v>
      </c>
      <c r="H14" s="431">
        <f>H9</f>
        <v>5268.9912847201258</v>
      </c>
      <c r="I14" s="37" t="s">
        <v>307</v>
      </c>
      <c r="J14" s="427">
        <f>SUM(D14:H14)</f>
        <v>46399.664220151877</v>
      </c>
    </row>
    <row r="15" spans="1:12">
      <c r="B15" s="1"/>
      <c r="C15" s="4"/>
      <c r="D15" s="4"/>
      <c r="E15" s="4"/>
      <c r="F15" s="4"/>
      <c r="G15" s="4"/>
      <c r="H15" s="4"/>
    </row>
    <row r="16" spans="1:12">
      <c r="B16" s="1"/>
      <c r="C16" s="4"/>
      <c r="D16" s="4"/>
      <c r="E16" s="4"/>
      <c r="F16" s="4"/>
      <c r="G16" s="4"/>
      <c r="H16" s="4"/>
    </row>
    <row r="18" spans="1:8" ht="30.75" customHeight="1"/>
    <row r="25" spans="1:8">
      <c r="A25" s="420"/>
      <c r="B25" s="425"/>
      <c r="C25" s="4"/>
      <c r="D25" s="4"/>
      <c r="E25" s="4"/>
      <c r="F25" s="4"/>
      <c r="G25" s="4"/>
      <c r="H25" s="4"/>
    </row>
    <row r="26" spans="1:8">
      <c r="C26" s="11"/>
      <c r="D26" s="11"/>
      <c r="E26" s="11"/>
      <c r="F26" s="11"/>
      <c r="G26" s="11"/>
    </row>
    <row r="27" spans="1:8">
      <c r="C27" s="11"/>
      <c r="D27" s="11"/>
      <c r="E27" s="11"/>
      <c r="F27" s="11"/>
      <c r="G27" s="11"/>
    </row>
    <row r="28" spans="1:8">
      <c r="D28" s="4"/>
      <c r="E28" s="4"/>
      <c r="F28" s="4"/>
      <c r="G28" s="4"/>
      <c r="H28" s="4"/>
    </row>
    <row r="29" spans="1:8">
      <c r="D29" s="112"/>
      <c r="E29" s="112"/>
      <c r="F29" s="112"/>
      <c r="G29" s="112"/>
      <c r="H29" s="112"/>
    </row>
    <row r="30" spans="1:8">
      <c r="C30" s="11"/>
      <c r="D30" s="11"/>
      <c r="E30" s="11"/>
      <c r="F30" s="11"/>
      <c r="G30" s="11"/>
      <c r="H30" s="112"/>
    </row>
    <row r="31" spans="1:8">
      <c r="D31" s="5"/>
      <c r="E31" s="5"/>
      <c r="F31" s="5"/>
      <c r="G31" s="5"/>
      <c r="H31" s="5"/>
    </row>
    <row r="33" spans="3:10">
      <c r="C33" s="1"/>
      <c r="D33" s="1"/>
      <c r="E33" s="1"/>
      <c r="F33" s="1"/>
      <c r="G33" s="1"/>
      <c r="H33" s="5"/>
    </row>
    <row r="34" spans="3:10">
      <c r="H34" s="9"/>
    </row>
    <row r="36" spans="3:10">
      <c r="E36" s="5"/>
      <c r="F36" s="5"/>
      <c r="G36" s="5"/>
      <c r="H36" s="5"/>
      <c r="I36" s="5"/>
      <c r="J36" s="5"/>
    </row>
    <row r="37" spans="3:10">
      <c r="I37" s="111"/>
      <c r="J37" s="5"/>
    </row>
    <row r="38" spans="3:10">
      <c r="C38" s="13"/>
      <c r="D38" s="111"/>
      <c r="E38" s="111"/>
      <c r="F38" s="111"/>
      <c r="G38" s="111"/>
      <c r="J38" s="5"/>
    </row>
    <row r="39" spans="3:10">
      <c r="I39" s="5"/>
      <c r="J39" s="5"/>
    </row>
    <row r="40" spans="3:10">
      <c r="I40" s="5"/>
      <c r="J40" s="5"/>
    </row>
    <row r="44" spans="3:10">
      <c r="D44" s="111"/>
      <c r="E44" s="111"/>
      <c r="F44" s="111"/>
      <c r="G44" s="111"/>
    </row>
  </sheetData>
  <mergeCells count="2">
    <mergeCell ref="A5:A6"/>
    <mergeCell ref="D3:H3"/>
  </mergeCells>
  <pageMargins left="0.7" right="0.7" top="0.75" bottom="0.75" header="0.3" footer="0.3"/>
  <pageSetup paperSize="9" orientation="portrait" r:id="rId1"/>
  <headerFooter>
    <oddHeader>&amp;C&amp;"Calibri"&amp;9&amp;K000000 [IN-CONFIDENCE]&amp;1#_x000D_</oddHeader>
    <oddFooter>&amp;C_x000D_&amp;1#&amp;"Calibri"&amp;9&amp;K000000 [IN-CONFIDENCE]</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AF364BA4E84B9543957364282FF41210" ma:contentTypeVersion="51" ma:contentTypeDescription="Create a new document." ma:contentTypeScope="" ma:versionID="049a8aa6ef3c8221dbf46ddec8c8d1b9">
  <xsd:schema xmlns:xsd="http://www.w3.org/2001/XMLSchema" xmlns:xs="http://www.w3.org/2001/XMLSchema" xmlns:p="http://schemas.microsoft.com/office/2006/metadata/properties" xmlns:ns1="http://schemas.microsoft.com/sharepoint/v3" xmlns:ns2="0840200d-5ad4-4088-9410-7099857a429a" xmlns:ns3="1cac9bea-d09c-48b0-9841-7eb5347add9c" xmlns:ns4="8a3f5702-9a46-4137-a532-513db37e74f5" targetNamespace="http://schemas.microsoft.com/office/2006/metadata/properties" ma:root="true" ma:fieldsID="f6f454640b10c7cdcb7ec3b79b96292b" ns1:_="" ns2:_="" ns3:_="" ns4:_="">
    <xsd:import namespace="http://schemas.microsoft.com/sharepoint/v3"/>
    <xsd:import namespace="0840200d-5ad4-4088-9410-7099857a429a"/>
    <xsd:import namespace="1cac9bea-d09c-48b0-9841-7eb5347add9c"/>
    <xsd:import namespace="8a3f5702-9a46-4137-a532-513db37e74f5"/>
    <xsd:element name="properties">
      <xsd:complexType>
        <xsd:sequence>
          <xsd:element name="documentManagement">
            <xsd:complexType>
              <xsd:all>
                <xsd:element ref="ns1:_ExtendedDescription" minOccurs="0"/>
                <xsd:element ref="ns2:FunctionGroup" minOccurs="0"/>
                <xsd:element ref="ns2:Function" minOccurs="0"/>
                <xsd:element ref="ns2:Activity" minOccurs="0"/>
                <xsd:element ref="ns2:Subactivity" minOccurs="0"/>
                <xsd:element ref="ns2:Case" minOccurs="0"/>
                <xsd:element ref="ns2:Category1" minOccurs="0"/>
                <xsd:element ref="ns2:Category2" minOccurs="0"/>
                <xsd:element ref="ns2:Team" minOccurs="0"/>
                <xsd:element ref="ns2:Channel" minOccurs="0"/>
                <xsd:element ref="ns2:Year" minOccurs="0"/>
                <xsd:element ref="ns2:Level2" minOccurs="0"/>
                <xsd:element ref="ns2:Level3" minOccurs="0"/>
                <xsd:element ref="ns2:PRAType" minOccurs="0"/>
                <xsd:element ref="ns2:AggregationStatus" minOccurs="0"/>
                <xsd:element ref="ns2:SetLabel" minOccurs="0"/>
                <xsd:element ref="ns2:DocumentType" minOccurs="0"/>
                <xsd:element ref="ns2:ILFrom" minOccurs="0"/>
                <xsd:element ref="ns2:HarmonieUIHidden" minOccurs="0"/>
                <xsd:element ref="ns2:Narrative" minOccurs="0"/>
                <xsd:element ref="ns2:OriginalSubject" minOccurs="0"/>
                <xsd:element ref="ns2:PRADateDisposal" minOccurs="0"/>
                <xsd:element ref="ns2:PRADateTrigger" minOccurs="0"/>
                <xsd:element ref="ns2:PRAText1" minOccurs="0"/>
                <xsd:element ref="ns2:PRAText2" minOccurs="0"/>
                <xsd:element ref="ns2:PRAText4" minOccurs="0"/>
                <xsd:element ref="ns2:PRAText5" minOccurs="0"/>
                <xsd:element ref="ns2:Project" minOccurs="0"/>
                <xsd:element ref="ns2:Received" minOccurs="0"/>
                <xsd:element ref="ns2:RelatedPeople" minOccurs="0"/>
                <xsd:element ref="ns2:SecurityClassification" minOccurs="0"/>
                <xsd:element ref="ns2:Sent" minOccurs="0"/>
                <xsd:element ref="ns2:To" minOccurs="0"/>
                <xsd:element ref="ns2:zLegacyDocID" minOccurs="0"/>
                <xsd:element ref="ns2:zLegacy" minOccurs="0"/>
                <xsd:element ref="ns2:zLegacyJSON" minOccurs="0"/>
                <xsd:element ref="ns2:CC" minOccurs="0"/>
                <xsd:element ref="ns2:MailPreviewData" minOccurs="0"/>
                <xsd:element ref="ns3:SetSensitivity" minOccurs="0"/>
                <xsd:element ref="ns3:PRAText3" minOccurs="0"/>
                <xsd:element ref="ns3:Level1" minOccurs="0"/>
                <xsd:element ref="ns3:zMigrationID" minOccurs="0"/>
                <xsd:element ref="ns3:ProjectID" minOccurs="0"/>
                <xsd:element ref="ns3:zLegacyID" minOccurs="0"/>
                <xsd:element ref="ns2:_dlc_DocId" minOccurs="0"/>
                <xsd:element ref="ns2:_dlc_DocIdUrl" minOccurs="0"/>
                <xsd:element ref="ns2:_dlc_DocIdPersistId" minOccurs="0"/>
                <xsd:element ref="ns4:MediaServiceMetadata" minOccurs="0"/>
                <xsd:element ref="ns4:MediaServiceFastMetadata" minOccurs="0"/>
                <xsd:element ref="ns4:MediaServiceSearchProperties" minOccurs="0"/>
                <xsd:element ref="ns4:MediaServiceDateTaken" minOccurs="0"/>
                <xsd:element ref="ns4:lcf76f155ced4ddcb4097134ff3c332f" minOccurs="0"/>
                <xsd:element ref="ns2:TaxCatchAll"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ExtendedDescription" ma:index="8" nillable="true" ma:displayName="Description" ma:default="" ma:hidden="true" ma:internalName="_Extended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40200d-5ad4-4088-9410-7099857a429a" elementFormDefault="qualified">
    <xsd:import namespace="http://schemas.microsoft.com/office/2006/documentManagement/types"/>
    <xsd:import namespace="http://schemas.microsoft.com/office/infopath/2007/PartnerControls"/>
    <xsd:element name="FunctionGroup" ma:index="9" nillable="true" ma:displayName="Function Group" ma:default="NA" ma:hidden="true" ma:internalName="FunctionGroup" ma:readOnly="false">
      <xsd:simpleType>
        <xsd:restriction base="dms:Text">
          <xsd:maxLength value="255"/>
        </xsd:restriction>
      </xsd:simpleType>
    </xsd:element>
    <xsd:element name="Function" ma:index="10" nillable="true" ma:displayName="Function" ma:default="Advice" ma:hidden="true" ma:internalName="Function" ma:readOnly="false">
      <xsd:simpleType>
        <xsd:restriction base="dms:Text">
          <xsd:maxLength value="255"/>
        </xsd:restriction>
      </xsd:simpleType>
    </xsd:element>
    <xsd:element name="Activity" ma:index="11" nillable="true" ma:displayName="Activity" ma:default="Emissions Trading Scheme (NZETS)" ma:hidden="true" ma:internalName="Activity" ma:readOnly="false">
      <xsd:simpleType>
        <xsd:restriction base="dms:Text">
          <xsd:maxLength value="255"/>
        </xsd:restriction>
      </xsd:simpleType>
    </xsd:element>
    <xsd:element name="Subactivity" ma:index="12" nillable="true" ma:displayName="Subactivity" ma:default="Unit limits and price control settings" ma:hidden="true" ma:indexed="true" ma:internalName="Subactivity" ma:readOnly="false">
      <xsd:simpleType>
        <xsd:restriction base="dms:Text">
          <xsd:maxLength value="255"/>
        </xsd:restriction>
      </xsd:simpleType>
    </xsd:element>
    <xsd:element name="Case" ma:index="13" nillable="true" ma:displayName="Case" ma:default="NA" ma:hidden="true" ma:internalName="Case" ma:readOnly="false">
      <xsd:simpleType>
        <xsd:restriction base="dms:Text">
          <xsd:maxLength value="255"/>
        </xsd:restriction>
      </xsd:simpleType>
    </xsd:element>
    <xsd:element name="Category1" ma:index="14" nillable="true" ma:displayName="Category 1" ma:default="NA" ma:hidden="true" ma:indexed="true" ma:internalName="Category1" ma:readOnly="false">
      <xsd:simpleType>
        <xsd:restriction base="dms:Text">
          <xsd:maxLength value="255"/>
        </xsd:restriction>
      </xsd:simpleType>
    </xsd:element>
    <xsd:element name="Category2" ma:index="15" nillable="true" ma:displayName="Category 2" ma:default="NA" ma:hidden="true" ma:indexed="true" ma:internalName="Category2" ma:readOnly="false">
      <xsd:simpleType>
        <xsd:restriction base="dms:Text">
          <xsd:maxLength value="255"/>
        </xsd:restriction>
      </xsd:simpleType>
    </xsd:element>
    <xsd:element name="Team" ma:index="16" nillable="true" ma:displayName="Team" ma:default="NZ ETS 2026" ma:hidden="true" ma:internalName="Team" ma:readOnly="false">
      <xsd:simpleType>
        <xsd:restriction base="dms:Text">
          <xsd:maxLength value="255"/>
        </xsd:restriction>
      </xsd:simpleType>
    </xsd:element>
    <xsd:element name="Channel" ma:index="17" nillable="true" ma:displayName="Channel" ma:default="NA" ma:hidden="true" ma:internalName="Channel" ma:readOnly="false">
      <xsd:simpleType>
        <xsd:restriction base="dms:Text">
          <xsd:maxLength value="255"/>
        </xsd:restriction>
      </xsd:simpleType>
    </xsd:element>
    <xsd:element name="Year" ma:index="18" nillable="true" ma:displayName="Year" ma:default="NA" ma:hidden="true" ma:internalName="Year" ma:readOnly="false">
      <xsd:simpleType>
        <xsd:restriction base="dms:Text">
          <xsd:maxLength value="255"/>
        </xsd:restriction>
      </xsd:simpleType>
    </xsd:element>
    <xsd:element name="Level2" ma:index="19" nillable="true" ma:displayName="Level 2" ma:default="NA" ma:hidden="true" ma:internalName="Level2" ma:readOnly="false">
      <xsd:simpleType>
        <xsd:restriction base="dms:Text">
          <xsd:maxLength value="255"/>
        </xsd:restriction>
      </xsd:simpleType>
    </xsd:element>
    <xsd:element name="Level3" ma:index="20" nillable="true" ma:displayName="Level 3" ma:default="NA" ma:hidden="true" ma:internalName="Level3" ma:readOnly="false">
      <xsd:simpleType>
        <xsd:restriction base="dms:Text">
          <xsd:maxLength value="255"/>
        </xsd:restriction>
      </xsd:simpleType>
    </xsd:element>
    <xsd:element name="PRAType" ma:index="21" nillable="true" ma:displayName="PRA Type" ma:default="Doc" ma:hidden="true" ma:indexed="true" ma:internalName="PRAType" ma:readOnly="false">
      <xsd:simpleType>
        <xsd:restriction base="dms:Text">
          <xsd:maxLength value="255"/>
        </xsd:restriction>
      </xsd:simpleType>
    </xsd:element>
    <xsd:element name="AggregationStatus" ma:index="22"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enumeration value="Normal"/>
        </xsd:restriction>
      </xsd:simpleType>
    </xsd:element>
    <xsd:element name="SetLabel" ma:index="23" nillable="true" ma:displayName="Set Label" ma:default="NOT SET" ma:hidden="true" ma:indexed="true" ma:internalName="SetLabel" ma:readOnly="false">
      <xsd:simpleType>
        <xsd:restriction base="dms:Text">
          <xsd:maxLength value="255"/>
        </xsd:restriction>
      </xsd:simpleType>
    </xsd:element>
    <xsd:element name="DocumentType" ma:index="24" nillable="true" ma:displayName="Document Type" ma:format="Dropdown" ma:hidden="true" ma:internalName="DocumentType">
      <xsd:simpleType>
        <xsd:union memberTypes="dms:Text">
          <xsd:simpleType>
            <xsd:restriction base="dms:Choice">
              <xsd:enumeration value="APPLICATION, certificate, consent related"/>
              <xsd:enumeration value="CONTRACT, Variation, Agreement"/>
              <xsd:enumeration value="CORRESPONDENCE"/>
              <xsd:enumeration value="DRAWING, Plan, Map"/>
              <xsd:enumeration value="EMPLOYMENT related"/>
              <xsd:enumeration value="FINANCIAL related"/>
              <xsd:enumeration value="KNOWLEDGE article"/>
              <xsd:enumeration value="MEETING related"/>
              <xsd:enumeration value="MEMO, Filenote, Email"/>
              <xsd:enumeration value="MODEL, Calculation, Working"/>
              <xsd:enumeration value="PHOTO, Image or Multi-media"/>
              <xsd:enumeration value="PRESENTATION"/>
              <xsd:enumeration value="PUBLICATION material"/>
              <xsd:enumeration value="PURCHASING related"/>
              <xsd:enumeration value="REPORT, or planning related"/>
              <xsd:enumeration value="RULES, Policy, Bylaw, procedure"/>
              <xsd:enumeration value="SERVICE REQUEST related"/>
              <xsd:enumeration value="SPECIFICATION or standard"/>
              <xsd:enumeration value="SUPPLIER PRODUCT Info"/>
              <xsd:enumeration value="TEMPLATE, Checklist or Form"/>
            </xsd:restriction>
          </xsd:simpleType>
        </xsd:union>
      </xsd:simpleType>
    </xsd:element>
    <xsd:element name="ILFrom" ma:index="25" nillable="true" ma:displayName="From" ma:hidden="true" ma:internalName="ILFrom" ma:readOnly="false">
      <xsd:simpleType>
        <xsd:restriction base="dms:Text">
          <xsd:maxLength value="255"/>
        </xsd:restriction>
      </xsd:simpleType>
    </xsd:element>
    <xsd:element name="HarmonieUIHidden" ma:index="26" nillable="true" ma:displayName="HarmonieUIHidden" ma:hidden="true" ma:internalName="HarmonieUIHidden" ma:readOnly="false">
      <xsd:simpleType>
        <xsd:restriction base="dms:Text">
          <xsd:maxLength value="255"/>
        </xsd:restriction>
      </xsd:simpleType>
    </xsd:element>
    <xsd:element name="Narrative" ma:index="27" nillable="true" ma:displayName="Narrative" ma:hidden="true" ma:internalName="Narrative" ma:readOnly="false">
      <xsd:simpleType>
        <xsd:restriction base="dms:Note"/>
      </xsd:simpleType>
    </xsd:element>
    <xsd:element name="OriginalSubject" ma:index="28" nillable="true" ma:displayName="Original Subject" ma:hidden="true" ma:internalName="OriginalSubject" ma:readOnly="false">
      <xsd:simpleType>
        <xsd:restriction base="dms:Text">
          <xsd:maxLength value="255"/>
        </xsd:restriction>
      </xsd:simpleType>
    </xsd:element>
    <xsd:element name="PRADateDisposal" ma:index="29" nillable="true" ma:displayName="PRA Date Disposal" ma:format="DateOnly" ma:hidden="true" ma:internalName="PRADateDisposal" ma:readOnly="false">
      <xsd:simpleType>
        <xsd:restriction base="dms:DateTime"/>
      </xsd:simpleType>
    </xsd:element>
    <xsd:element name="PRADateTrigger" ma:index="30" nillable="true" ma:displayName="PRA Date Trigger" ma:format="DateOnly" ma:hidden="true" ma:internalName="PRADateTrigger" ma:readOnly="false">
      <xsd:simpleType>
        <xsd:restriction base="dms:DateTime"/>
      </xsd:simpleType>
    </xsd:element>
    <xsd:element name="PRAText1" ma:index="31" nillable="true" ma:displayName="PRA Text 1" ma:hidden="true" ma:internalName="PRAText1" ma:readOnly="false">
      <xsd:simpleType>
        <xsd:restriction base="dms:Text">
          <xsd:maxLength value="255"/>
        </xsd:restriction>
      </xsd:simpleType>
    </xsd:element>
    <xsd:element name="PRAText2" ma:index="32" nillable="true" ma:displayName="PRA Text 2" ma:hidden="true" ma:internalName="PRAText2" ma:readOnly="false">
      <xsd:simpleType>
        <xsd:restriction base="dms:Text">
          <xsd:maxLength value="255"/>
        </xsd:restriction>
      </xsd:simpleType>
    </xsd:element>
    <xsd:element name="PRAText4" ma:index="33" nillable="true" ma:displayName="PRA Text 4" ma:hidden="true" ma:internalName="PRAText4" ma:readOnly="false">
      <xsd:simpleType>
        <xsd:restriction base="dms:Text">
          <xsd:maxLength value="255"/>
        </xsd:restriction>
      </xsd:simpleType>
    </xsd:element>
    <xsd:element name="PRAText5" ma:index="34" nillable="true" ma:displayName="PRA Text 5" ma:hidden="true" ma:internalName="PRAText5" ma:readOnly="false">
      <xsd:simpleType>
        <xsd:restriction base="dms:Text">
          <xsd:maxLength value="255"/>
        </xsd:restriction>
      </xsd:simpleType>
    </xsd:element>
    <xsd:element name="Project" ma:index="35" nillable="true" ma:displayName="Project" ma:default="NA" ma:hidden="true" ma:internalName="Project" ma:readOnly="false">
      <xsd:simpleType>
        <xsd:restriction base="dms:Text">
          <xsd:maxLength value="255"/>
        </xsd:restriction>
      </xsd:simpleType>
    </xsd:element>
    <xsd:element name="Received" ma:index="36" nillable="true" ma:displayName="Received" ma:format="DateOnly" ma:hidden="true" ma:internalName="Received" ma:readOnly="false">
      <xsd:simpleType>
        <xsd:restriction base="dms:DateTime"/>
      </xsd:simpleType>
    </xsd:element>
    <xsd:element name="RelatedPeople" ma:index="37" nillable="true" ma:displayName="Related People" ma:hidden="true" ma:list="UserInfo" ma:SharePointGroup="0" ma:internalName="RelatedPeople"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ecurityClassification" ma:index="38" nillable="true" ma:displayName="Security Classification" ma:default="C2. INTERNAL" ma:format="Dropdown" ma:hidden="true" ma:internalName="SecurityClassification">
      <xsd:simpleType>
        <xsd:union memberTypes="dms:Text">
          <xsd:simpleType>
            <xsd:restriction base="dms:Choice">
              <xsd:enumeration value="C1. OPEN"/>
              <xsd:enumeration value="C2. INTERNAL"/>
              <xsd:enumeration value="C3. RESTRICTED"/>
              <xsd:enumeration value="C4. CONFIDENTIAL"/>
              <xsd:enumeration value="C2. INTERNAL"/>
            </xsd:restriction>
          </xsd:simpleType>
        </xsd:union>
      </xsd:simpleType>
    </xsd:element>
    <xsd:element name="Sent" ma:index="39" nillable="true" ma:displayName="Sent" ma:format="DateTime" ma:hidden="true" ma:internalName="Sent" ma:readOnly="false">
      <xsd:simpleType>
        <xsd:restriction base="dms:DateTime"/>
      </xsd:simpleType>
    </xsd:element>
    <xsd:element name="To" ma:index="40" nillable="true" ma:displayName="To" ma:hidden="true" ma:internalName="To" ma:readOnly="false">
      <xsd:simpleType>
        <xsd:restriction base="dms:Text">
          <xsd:maxLength value="255"/>
        </xsd:restriction>
      </xsd:simpleType>
    </xsd:element>
    <xsd:element name="zLegacyDocID" ma:index="41" nillable="true" ma:displayName="Legacy Doc ID" ma:hidden="true" ma:internalName="zLegacyDocID" ma:readOnly="false">
      <xsd:simpleType>
        <xsd:restriction base="dms:Text">
          <xsd:maxLength value="255"/>
        </xsd:restriction>
      </xsd:simpleType>
    </xsd:element>
    <xsd:element name="zLegacy" ma:index="42" nillable="true" ma:displayName="zLegacy" ma:hidden="true" ma:internalName="zLegacy" ma:readOnly="false">
      <xsd:simpleType>
        <xsd:restriction base="dms:Note"/>
      </xsd:simpleType>
    </xsd:element>
    <xsd:element name="zLegacyJSON" ma:index="43" nillable="true" ma:displayName="zLegacyJSON" ma:hidden="true" ma:internalName="zLegacyJSON" ma:readOnly="false">
      <xsd:simpleType>
        <xsd:restriction base="dms:Note"/>
      </xsd:simpleType>
    </xsd:element>
    <xsd:element name="CC" ma:index="44" nillable="true" ma:displayName="CC" ma:hidden="true" ma:internalName="CC" ma:readOnly="false">
      <xsd:simpleType>
        <xsd:restriction base="dms:Text">
          <xsd:maxLength value="255"/>
        </xsd:restriction>
      </xsd:simpleType>
    </xsd:element>
    <xsd:element name="MailPreviewData" ma:index="45" nillable="true" ma:displayName="MailPreviewData" ma:hidden="true" ma:internalName="MailPreviewData" ma:readOnly="false">
      <xsd:simpleType>
        <xsd:restriction base="dms:Note"/>
      </xsd:simpleType>
    </xsd:element>
    <xsd:element name="_dlc_DocId" ma:index="52" nillable="true" ma:displayName="Document ID Value" ma:description="The value of the document ID assigned to this item." ma:indexed="true" ma:internalName="_dlc_DocId" ma:readOnly="true">
      <xsd:simpleType>
        <xsd:restriction base="dms:Text"/>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1" nillable="true" ma:displayName="Taxonomy Catch All Column" ma:hidden="true" ma:list="{c8a64654-2c88-4a78-aae7-f2e7b6877122}" ma:internalName="TaxCatchAll" ma:showField="CatchAllData" ma:web="0840200d-5ad4-4088-9410-7099857a429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cac9bea-d09c-48b0-9841-7eb5347add9c" elementFormDefault="qualified">
    <xsd:import namespace="http://schemas.microsoft.com/office/2006/documentManagement/types"/>
    <xsd:import namespace="http://schemas.microsoft.com/office/infopath/2007/PartnerControls"/>
    <xsd:element name="SetSensitivity" ma:index="46" nillable="true" ma:displayName="Set Sensitivity" ma:default="NOT SET" ma:hidden="true" ma:indexed="true" ma:internalName="SetSensitivity" ma:readOnly="false">
      <xsd:simpleType>
        <xsd:restriction base="dms:Text">
          <xsd:maxLength value="255"/>
        </xsd:restriction>
      </xsd:simpleType>
    </xsd:element>
    <xsd:element name="PRAText3" ma:index="47" nillable="true" ma:displayName="PRA Text 3" ma:hidden="true" ma:internalName="PRAText3" ma:readOnly="false">
      <xsd:simpleType>
        <xsd:restriction base="dms:Text">
          <xsd:maxLength value="255"/>
        </xsd:restriction>
      </xsd:simpleType>
    </xsd:element>
    <xsd:element name="Level1" ma:index="48" nillable="true" ma:displayName="Level 1" ma:default="NA" ma:hidden="true" ma:internalName="Level1" ma:readOnly="false">
      <xsd:simpleType>
        <xsd:restriction base="dms:Text">
          <xsd:maxLength value="255"/>
        </xsd:restriction>
      </xsd:simpleType>
    </xsd:element>
    <xsd:element name="zMigrationID" ma:index="49" nillable="true" ma:displayName="zMigrationID" ma:hidden="true" ma:indexed="true" ma:internalName="zMigrationID" ma:readOnly="false">
      <xsd:simpleType>
        <xsd:restriction base="dms:Text">
          <xsd:maxLength value="255"/>
        </xsd:restriction>
      </xsd:simpleType>
    </xsd:element>
    <xsd:element name="ProjectID" ma:index="50" nillable="true" ma:displayName="ProjectID" ma:hidden="true" ma:internalName="ProjectID" ma:readOnly="false">
      <xsd:simpleType>
        <xsd:restriction base="dms:Text">
          <xsd:maxLength value="255"/>
        </xsd:restriction>
      </xsd:simpleType>
    </xsd:element>
    <xsd:element name="zLegacyID" ma:index="51" nillable="true" ma:displayName="zLegacyID" ma:hidden="true" ma:internalName="zLegacy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a3f5702-9a46-4137-a532-513db37e74f5" elementFormDefault="qualified">
    <xsd:import namespace="http://schemas.microsoft.com/office/2006/documentManagement/types"/>
    <xsd:import namespace="http://schemas.microsoft.com/office/infopath/2007/PartnerControls"/>
    <xsd:element name="MediaServiceMetadata" ma:index="55" nillable="true" ma:displayName="MediaServiceMetadata" ma:hidden="true" ma:internalName="MediaServiceMetadata" ma:readOnly="true">
      <xsd:simpleType>
        <xsd:restriction base="dms:Note"/>
      </xsd:simpleType>
    </xsd:element>
    <xsd:element name="MediaServiceFastMetadata" ma:index="56" nillable="true" ma:displayName="MediaServiceFastMetadata" ma:hidden="true" ma:internalName="MediaServiceFastMetadata" ma:readOnly="true">
      <xsd:simpleType>
        <xsd:restriction base="dms:Note"/>
      </xsd:simpleType>
    </xsd:element>
    <xsd:element name="MediaServiceSearchProperties" ma:index="57" nillable="true" ma:displayName="MediaServiceSearchProperties" ma:hidden="true" ma:internalName="MediaServiceSearchProperties" ma:readOnly="true">
      <xsd:simpleType>
        <xsd:restriction base="dms:Note"/>
      </xsd:simpleType>
    </xsd:element>
    <xsd:element name="MediaServiceDateTaken" ma:index="58" nillable="true" ma:displayName="MediaServiceDateTaken" ma:hidden="true" ma:indexed="true" ma:internalName="MediaServiceDateTaken" ma:readOnly="true">
      <xsd:simpleType>
        <xsd:restriction base="dms:Text"/>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c284cdd8-0240-42f9-af2b-4d59cbd29a82" ma:termSetId="09814cd3-568e-fe90-9814-8d621ff8fb84" ma:anchorId="fba54fb3-c3e1-fe81-a776-ca4b69148c4d" ma:open="true" ma:isKeyword="false">
      <xsd:complexType>
        <xsd:sequence>
          <xsd:element ref="pc:Terms" minOccurs="0" maxOccurs="1"/>
        </xsd:sequence>
      </xsd:complexType>
    </xsd:element>
    <xsd:element name="MediaServiceOCR" ma:index="62" nillable="true" ma:displayName="Extracted Text" ma:internalName="MediaServiceOCR" ma:readOnly="true">
      <xsd:simpleType>
        <xsd:restriction base="dms:Note">
          <xsd:maxLength value="255"/>
        </xsd:restriction>
      </xsd:simpleType>
    </xsd:element>
    <xsd:element name="MediaServiceGenerationTime" ma:index="63" nillable="true" ma:displayName="MediaServiceGenerationTime" ma:hidden="true" ma:internalName="MediaServiceGenerationTime" ma:readOnly="true">
      <xsd:simpleType>
        <xsd:restriction base="dms:Text"/>
      </xsd:simpleType>
    </xsd:element>
    <xsd:element name="MediaServiceEventHashCode" ma:index="6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ctivity xmlns="0840200d-5ad4-4088-9410-7099857a429a">Emissions Trading Scheme (NZETS)</Activity>
    <Function xmlns="0840200d-5ad4-4088-9410-7099857a429a">Advice</Function>
    <Year xmlns="0840200d-5ad4-4088-9410-7099857a429a">NA</Year>
    <AggregationStatus xmlns="0840200d-5ad4-4088-9410-7099857a429a">Normal</AggregationStatus>
    <Narrative xmlns="0840200d-5ad4-4088-9410-7099857a429a" xsi:nil="true"/>
    <PRAType xmlns="0840200d-5ad4-4088-9410-7099857a429a" xsi:nil="true"/>
    <Project xmlns="0840200d-5ad4-4088-9410-7099857a429a">NA</Project>
    <Subactivity xmlns="0840200d-5ad4-4088-9410-7099857a429a">Collaborate &amp; Review</Subactivity>
    <DocumentType xmlns="0840200d-5ad4-4088-9410-7099857a429a" xsi:nil="true"/>
    <Case xmlns="0840200d-5ad4-4088-9410-7099857a429a">NA</Case>
    <Channel xmlns="0840200d-5ad4-4088-9410-7099857a429a">NA</Channel>
    <PRADateDisposal xmlns="0840200d-5ad4-4088-9410-7099857a429a" xsi:nil="true"/>
    <CC xmlns="0840200d-5ad4-4088-9410-7099857a429a" xsi:nil="true"/>
    <SecurityClassification xmlns="0840200d-5ad4-4088-9410-7099857a429a">C2. INTERNAL</SecurityClassification>
    <Level2 xmlns="0840200d-5ad4-4088-9410-7099857a429a">NA</Level2>
    <PRADateTrigger xmlns="0840200d-5ad4-4088-9410-7099857a429a" xsi:nil="true"/>
    <Sent xmlns="0840200d-5ad4-4088-9410-7099857a429a" xsi:nil="true"/>
    <SetSensitivity xmlns="1cac9bea-d09c-48b0-9841-7eb5347add9c">NOT SET</SetSensitivity>
    <zLegacyID xmlns="1cac9bea-d09c-48b0-9841-7eb5347add9c" xsi:nil="true"/>
    <PRAText1 xmlns="0840200d-5ad4-4088-9410-7099857a429a" xsi:nil="true"/>
    <PRAText4 xmlns="0840200d-5ad4-4088-9410-7099857a429a" xsi:nil="true"/>
    <Level1 xmlns="1cac9bea-d09c-48b0-9841-7eb5347add9c">NA</Level1>
    <Category1 xmlns="0840200d-5ad4-4088-9410-7099857a429a">NA</Category1>
    <Level3 xmlns="0840200d-5ad4-4088-9410-7099857a429a">NA</Level3>
    <OriginalSubject xmlns="0840200d-5ad4-4088-9410-7099857a429a" xsi:nil="true"/>
    <_ExtendedDescription xmlns="http://schemas.microsoft.com/sharepoint/v3" xsi:nil="true"/>
    <Team xmlns="0840200d-5ad4-4088-9410-7099857a429a">NZ ETS 2026</Team>
    <Category2 xmlns="0840200d-5ad4-4088-9410-7099857a429a">NA</Category2>
    <ILFrom xmlns="0840200d-5ad4-4088-9410-7099857a429a" xsi:nil="true"/>
    <PRAText2 xmlns="0840200d-5ad4-4088-9410-7099857a429a" xsi:nil="true"/>
    <PRAText5 xmlns="0840200d-5ad4-4088-9410-7099857a429a" xsi:nil="true"/>
    <FunctionGroup xmlns="0840200d-5ad4-4088-9410-7099857a429a">NA</FunctionGroup>
    <RelatedPeople xmlns="0840200d-5ad4-4088-9410-7099857a429a">
      <UserInfo>
        <DisplayName/>
        <AccountId xsi:nil="true"/>
        <AccountType/>
      </UserInfo>
    </RelatedPeople>
    <Received xmlns="0840200d-5ad4-4088-9410-7099857a429a" xsi:nil="true"/>
    <zLegacyDocID xmlns="0840200d-5ad4-4088-9410-7099857a429a" xsi:nil="true"/>
    <ProjectID xmlns="1cac9bea-d09c-48b0-9841-7eb5347add9c" xsi:nil="true"/>
    <SetLabel xmlns="0840200d-5ad4-4088-9410-7099857a429a">NOT SET</SetLabel>
    <zLegacy xmlns="0840200d-5ad4-4088-9410-7099857a429a" xsi:nil="true"/>
    <MailPreviewData xmlns="0840200d-5ad4-4088-9410-7099857a429a" xsi:nil="true"/>
    <zLegacyJSON xmlns="0840200d-5ad4-4088-9410-7099857a429a" xsi:nil="true"/>
    <PRAText3 xmlns="1cac9bea-d09c-48b0-9841-7eb5347add9c" xsi:nil="true"/>
    <zMigrationID xmlns="1cac9bea-d09c-48b0-9841-7eb5347add9c" xsi:nil="true"/>
    <HarmonieUIHidden xmlns="0840200d-5ad4-4088-9410-7099857a429a" xsi:nil="true"/>
    <To xmlns="0840200d-5ad4-4088-9410-7099857a429a" xsi:nil="true"/>
    <_dlc_DocId xmlns="0840200d-5ad4-4088-9410-7099857a429a">3T2N7Z3DHK66-1885396541-24</_dlc_DocId>
    <_dlc_DocIdPersistId xmlns="0840200d-5ad4-4088-9410-7099857a429a">false</_dlc_DocIdPersistId>
    <_dlc_DocIdUrl xmlns="0840200d-5ad4-4088-9410-7099857a429a">
      <Url>https://climatechangegovt.sharepoint.com/sites/CCRA-ETS2026/_layouts/15/DocIdRedir.aspx?ID=3T2N7Z3DHK66-1885396541-24</Url>
      <Description>3T2N7Z3DHK66-1885396541-24</Description>
    </_dlc_DocIdUrl>
    <TaxCatchAll xmlns="0840200d-5ad4-4088-9410-7099857a429a" xsi:nil="true"/>
    <lcf76f155ced4ddcb4097134ff3c332f xmlns="8a3f5702-9a46-4137-a532-513db37e74f5">
      <Terms xmlns="http://schemas.microsoft.com/office/infopath/2007/PartnerControls"/>
    </lcf76f155ced4ddcb4097134ff3c332f>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057EECB-F895-43DF-AA1B-FA800425F5BB}"/>
</file>

<file path=customXml/itemProps2.xml><?xml version="1.0" encoding="utf-8"?>
<ds:datastoreItem xmlns:ds="http://schemas.openxmlformats.org/officeDocument/2006/customXml" ds:itemID="{9245049D-0B28-488A-BF0D-A9F0CD2989F4}"/>
</file>

<file path=customXml/itemProps3.xml><?xml version="1.0" encoding="utf-8"?>
<ds:datastoreItem xmlns:ds="http://schemas.openxmlformats.org/officeDocument/2006/customXml" ds:itemID="{A716A282-DB4D-4A7D-85E8-405278E1446C}"/>
</file>

<file path=customXml/itemProps4.xml><?xml version="1.0" encoding="utf-8"?>
<ds:datastoreItem xmlns:ds="http://schemas.openxmlformats.org/officeDocument/2006/customXml" ds:itemID="{53C7B588-1D12-4951-B3D1-258D09F0D29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Vanessa Chalk</dc:creator>
  <cp:keywords/>
  <dc:description/>
  <cp:lastModifiedBy/>
  <cp:revision/>
  <dcterms:created xsi:type="dcterms:W3CDTF">2010-10-07T21:12:31Z</dcterms:created>
  <dcterms:modified xsi:type="dcterms:W3CDTF">2026-04-23T04:46:48Z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3c8de1ba-88ab-4187-9fa2-60a6b9158e03</vt:lpwstr>
  </property>
  <property fmtid="{D5CDD505-2E9C-101B-9397-08002B2CF9AE}" pid="3" name="ContentTypeId">
    <vt:lpwstr>0x010100AF364BA4E84B9543957364282FF41210</vt:lpwstr>
  </property>
  <property fmtid="{D5CDD505-2E9C-101B-9397-08002B2CF9AE}" pid="4" name="_dlc_DocIdItemGuid">
    <vt:lpwstr>528b8daf-d92e-4b40-98fe-c02696648204</vt:lpwstr>
  </property>
  <property fmtid="{D5CDD505-2E9C-101B-9397-08002B2CF9AE}" pid="5" name="Order">
    <vt:r8>1853200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y fmtid="{D5CDD505-2E9C-101B-9397-08002B2CF9AE}" pid="13" name="CategoryName">
    <vt:lpwstr>NA</vt:lpwstr>
  </property>
  <property fmtid="{D5CDD505-2E9C-101B-9397-08002B2CF9AE}" pid="14" name="_dlc_DocId">
    <vt:lpwstr>ZRPJAS3TEE2M-297491816-2533</vt:lpwstr>
  </property>
  <property fmtid="{D5CDD505-2E9C-101B-9397-08002B2CF9AE}" pid="15" name="AggregationStatus0">
    <vt:lpwstr>Normal</vt:lpwstr>
  </property>
  <property fmtid="{D5CDD505-2E9C-101B-9397-08002B2CF9AE}" pid="16" name="CategoryValue">
    <vt:lpwstr>ENZ</vt:lpwstr>
  </property>
  <property fmtid="{D5CDD505-2E9C-101B-9397-08002B2CF9AE}" pid="17" name="_dlc_DocIdPersistId">
    <vt:bool>false</vt:bool>
  </property>
  <property fmtid="{D5CDD505-2E9C-101B-9397-08002B2CF9AE}" pid="18" name="_dlc_DocIdUrl">
    <vt:lpwstr>https://climatechangegovt.sharepoint.com/sites/CCRA-ETS2026/_layouts/15/DocIdRedir.aspx?ID=ZRPJAS3TEE2M-297491816-2533, ZRPJAS3TEE2M-297491816-2533</vt:lpwstr>
  </property>
</Properties>
</file>